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STREAMLIT\project\"/>
    </mc:Choice>
  </mc:AlternateContent>
  <xr:revisionPtr revIDLastSave="0" documentId="13_ncr:1_{40B2B372-3AC4-41FD-816D-CEDDD6BE227B}" xr6:coauthVersionLast="47" xr6:coauthVersionMax="47" xr10:uidLastSave="{00000000-0000-0000-0000-000000000000}"/>
  <bookViews>
    <workbookView xWindow="-96" yWindow="-96" windowWidth="23232" windowHeight="12432" tabRatio="1000" activeTab="5" xr2:uid="{AA1C16C9-9D92-4B7F-92AF-2B74C28D92A7}"/>
  </bookViews>
  <sheets>
    <sheet name="homedefinitions" sheetId="38" r:id="rId1"/>
    <sheet name="wincorrelation" sheetId="48" r:id="rId2"/>
    <sheet name="speedofplay" sheetId="47" r:id="rId3"/>
    <sheet name="alladvanceddata" sheetId="37" r:id="rId4"/>
    <sheet name="allstats" sheetId="39" r:id="rId5"/>
    <sheet name="averageadvanced" sheetId="16" r:id="rId6"/>
    <sheet name="Template" sheetId="21" r:id="rId7"/>
    <sheet name="6-6-24 vs Brentwood Academy" sheetId="42" r:id="rId8"/>
    <sheet name="6-6-24 vs Ensworth" sheetId="43" r:id="rId9"/>
    <sheet name="6-7-24 vs Chrsistian Brothers" sheetId="44" r:id="rId10"/>
    <sheet name="6-7-24 vs Sparkman" sheetId="45" r:id="rId11"/>
    <sheet name="6-7-24 vs MBA" sheetId="46" r:id="rId12"/>
    <sheet name="6-11-24 vs Ramsay" sheetId="50" r:id="rId13"/>
    <sheet name="^6-11-24 vs Buckhorn" sheetId="54" r:id="rId14"/>
    <sheet name="^6-11-24 vs Gadsden City" sheetId="55" r:id="rId15"/>
    <sheet name="6-13-24 vs Peachtree Ridge" sheetId="52" r:id="rId16"/>
    <sheet name="6-13-24 vs Webb City" sheetId="53" r:id="rId17"/>
    <sheet name="6-13-24 vs Fairhope" sheetId="56" r:id="rId18"/>
    <sheet name="6-14-24 vs Balboa" sheetId="57" r:id="rId19"/>
    <sheet name="6-14-24 vs North Oconee" sheetId="58" r:id="rId20"/>
    <sheet name="6-14-24 vs Pebblebrook" sheetId="59" r:id="rId21"/>
    <sheet name="6-15-24 vs Homewood" sheetId="60" r:id="rId22"/>
    <sheet name="6-15-24 vs Thompson" sheetId="61" r:id="rId23"/>
    <sheet name="6-15-24 vs Madison Academy" sheetId="62" r:id="rId24"/>
    <sheet name="6-19-24 vs Randolph" sheetId="63" r:id="rId25"/>
    <sheet name="6-19-24 vs Fairview" sheetId="64" r:id="rId26"/>
    <sheet name="6-19-24 vs MBA (2)" sheetId="65" r:id="rId27"/>
    <sheet name="6-19-24 vs Webb (TN)" sheetId="66" r:id="rId28"/>
    <sheet name="6-21-24 vs Enterprise" sheetId="67" r:id="rId29"/>
    <sheet name="6-22-24 vs Shades Valley" sheetId="68" r:id="rId30"/>
    <sheet name="6-22-24 vs Fairfield" sheetId="69" r:id="rId31"/>
    <sheet name="END" sheetId="19" r:id="rId32"/>
  </sheets>
  <definedNames>
    <definedName name="_xlnm._FilterDatabase" localSheetId="3" hidden="1">alladvanceddata!$B$2:$B$290</definedName>
    <definedName name="_xlnm._FilterDatabase" localSheetId="4" hidden="1">allstats!$AD$2:$BD$18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VERAGES_6bf8138d-6558-41c7-878e-33fd0ff85f08" name="AVERAGES" connection="Query - AVERAGES"/>
          <x15:modelTable id="vs Opponent_55e524e2-95c9-4be6-bfb1-252b048a9ccc" name="vs Opponent" connection="Query - vs Opponent"/>
          <x15:modelTable id="Games   Average_9485a83d-cad6-4308-837d-38aa88f805eb" name="Games   Average" connection="Query - Games + Average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27" i="48" l="1"/>
  <c r="I27" i="48"/>
  <c r="J27" i="48"/>
  <c r="G27" i="48"/>
  <c r="F27" i="48"/>
  <c r="E27" i="48"/>
  <c r="D27" i="48"/>
  <c r="C27" i="48"/>
  <c r="B27" i="48"/>
  <c r="H26" i="48"/>
  <c r="I26" i="48"/>
  <c r="J26" i="48"/>
  <c r="G26" i="48"/>
  <c r="F26" i="48"/>
  <c r="E26" i="48"/>
  <c r="D26" i="48"/>
  <c r="C26" i="48"/>
  <c r="B26" i="48"/>
  <c r="H25" i="48"/>
  <c r="I25" i="48"/>
  <c r="J25" i="48"/>
  <c r="G25" i="48"/>
  <c r="F25" i="48"/>
  <c r="E25" i="48"/>
  <c r="D25" i="48"/>
  <c r="C25" i="48"/>
  <c r="B25" i="48"/>
  <c r="H24" i="48"/>
  <c r="I24" i="48"/>
  <c r="J24" i="48"/>
  <c r="G24" i="48"/>
  <c r="F24" i="48"/>
  <c r="E24" i="48"/>
  <c r="D24" i="48"/>
  <c r="C24" i="48"/>
  <c r="B24" i="48"/>
  <c r="H23" i="48"/>
  <c r="I23" i="48"/>
  <c r="J23" i="48"/>
  <c r="G23" i="48"/>
  <c r="F23" i="48"/>
  <c r="E23" i="48"/>
  <c r="D23" i="48"/>
  <c r="C23" i="48"/>
  <c r="B23" i="48"/>
  <c r="H22" i="48"/>
  <c r="I22" i="48"/>
  <c r="J22" i="48"/>
  <c r="G22" i="48"/>
  <c r="F22" i="48"/>
  <c r="E22" i="48"/>
  <c r="D22" i="48"/>
  <c r="C22" i="48"/>
  <c r="B22" i="48"/>
  <c r="H21" i="48"/>
  <c r="I21" i="48"/>
  <c r="J21" i="48"/>
  <c r="G21" i="48"/>
  <c r="F21" i="48"/>
  <c r="E21" i="48"/>
  <c r="D21" i="48"/>
  <c r="C21" i="48"/>
  <c r="B21" i="48"/>
  <c r="C78" i="47"/>
  <c r="C77" i="47"/>
  <c r="C76" i="47"/>
  <c r="B77" i="47"/>
  <c r="B78" i="47"/>
  <c r="B76" i="47"/>
  <c r="C75" i="47"/>
  <c r="C74" i="47"/>
  <c r="C73" i="47"/>
  <c r="B75" i="47"/>
  <c r="B74" i="47"/>
  <c r="B73" i="47"/>
  <c r="C72" i="47"/>
  <c r="C71" i="47"/>
  <c r="C70" i="47"/>
  <c r="B72" i="47"/>
  <c r="B71" i="47"/>
  <c r="B70" i="47"/>
  <c r="C69" i="47"/>
  <c r="C68" i="47"/>
  <c r="C67" i="47"/>
  <c r="B69" i="47"/>
  <c r="B68" i="47"/>
  <c r="B67" i="47"/>
  <c r="C66" i="47"/>
  <c r="C65" i="47"/>
  <c r="C64" i="47"/>
  <c r="B66" i="47"/>
  <c r="B65" i="47"/>
  <c r="B64" i="47"/>
  <c r="C63" i="47"/>
  <c r="C62" i="47"/>
  <c r="C61" i="47"/>
  <c r="B63" i="47"/>
  <c r="B62" i="47"/>
  <c r="B61" i="47"/>
  <c r="C60" i="47"/>
  <c r="C59" i="47"/>
  <c r="C58" i="47"/>
  <c r="B60" i="47"/>
  <c r="B59" i="47"/>
  <c r="B58" i="47"/>
  <c r="P388" i="37"/>
  <c r="P389" i="37"/>
  <c r="P390" i="37"/>
  <c r="P391" i="37"/>
  <c r="P392" i="37"/>
  <c r="P393" i="37"/>
  <c r="P394" i="37"/>
  <c r="P395" i="37"/>
  <c r="P396" i="37"/>
  <c r="P397" i="37"/>
  <c r="P398" i="37"/>
  <c r="P399" i="37"/>
  <c r="P400" i="37"/>
  <c r="P401" i="37"/>
  <c r="P402" i="37"/>
  <c r="P387" i="37"/>
  <c r="P372" i="37"/>
  <c r="P373" i="37"/>
  <c r="P374" i="37"/>
  <c r="P375" i="37"/>
  <c r="P376" i="37"/>
  <c r="P377" i="37"/>
  <c r="P378" i="37"/>
  <c r="P379" i="37"/>
  <c r="P380" i="37"/>
  <c r="P381" i="37"/>
  <c r="P382" i="37"/>
  <c r="P383" i="37"/>
  <c r="P384" i="37"/>
  <c r="P385" i="37"/>
  <c r="P386" i="37"/>
  <c r="P371" i="37"/>
  <c r="P356" i="37"/>
  <c r="P357" i="37"/>
  <c r="P358" i="37"/>
  <c r="P359" i="37"/>
  <c r="P360" i="37"/>
  <c r="P361" i="37"/>
  <c r="P362" i="37"/>
  <c r="P363" i="37"/>
  <c r="P364" i="37"/>
  <c r="P365" i="37"/>
  <c r="P366" i="37"/>
  <c r="P367" i="37"/>
  <c r="P368" i="37"/>
  <c r="P369" i="37"/>
  <c r="P370" i="37"/>
  <c r="P355" i="37"/>
  <c r="P340" i="37"/>
  <c r="P341" i="37"/>
  <c r="P342" i="37"/>
  <c r="P343" i="37"/>
  <c r="P344" i="37"/>
  <c r="P345" i="37"/>
  <c r="P346" i="37"/>
  <c r="P347" i="37"/>
  <c r="P348" i="37"/>
  <c r="P349" i="37"/>
  <c r="P350" i="37"/>
  <c r="P351" i="37"/>
  <c r="P352" i="37"/>
  <c r="P353" i="37"/>
  <c r="P354" i="37"/>
  <c r="P339" i="37"/>
  <c r="P324" i="37"/>
  <c r="P325" i="37"/>
  <c r="P326" i="37"/>
  <c r="P327" i="37"/>
  <c r="P328" i="37"/>
  <c r="P329" i="37"/>
  <c r="P330" i="37"/>
  <c r="P331" i="37"/>
  <c r="P332" i="37"/>
  <c r="P333" i="37"/>
  <c r="P334" i="37"/>
  <c r="P335" i="37"/>
  <c r="P336" i="37"/>
  <c r="P337" i="37"/>
  <c r="P338" i="37"/>
  <c r="P323" i="37"/>
  <c r="P308" i="37"/>
  <c r="P309" i="37"/>
  <c r="P310" i="37"/>
  <c r="P311" i="37"/>
  <c r="P312" i="37"/>
  <c r="P313" i="37"/>
  <c r="P314" i="37"/>
  <c r="P315" i="37"/>
  <c r="P316" i="37"/>
  <c r="P317" i="37"/>
  <c r="P318" i="37"/>
  <c r="P319" i="37"/>
  <c r="P320" i="37"/>
  <c r="P321" i="37"/>
  <c r="P322" i="37"/>
  <c r="P307" i="37"/>
  <c r="P292" i="37"/>
  <c r="P293" i="37"/>
  <c r="P294" i="37"/>
  <c r="P295" i="37"/>
  <c r="P296" i="37"/>
  <c r="P297" i="37"/>
  <c r="P298" i="37"/>
  <c r="P299" i="37"/>
  <c r="P300" i="37"/>
  <c r="P301" i="37"/>
  <c r="P302" i="37"/>
  <c r="P303" i="37"/>
  <c r="P304" i="37"/>
  <c r="P305" i="37"/>
  <c r="P306" i="37"/>
  <c r="P291" i="37"/>
  <c r="J291" i="37"/>
  <c r="K291" i="37"/>
  <c r="L291" i="37"/>
  <c r="J292" i="37"/>
  <c r="K292" i="37"/>
  <c r="L292" i="37"/>
  <c r="J293" i="37"/>
  <c r="K293" i="37"/>
  <c r="L293" i="37"/>
  <c r="J294" i="37"/>
  <c r="K294" i="37"/>
  <c r="L294" i="37"/>
  <c r="J295" i="37"/>
  <c r="K295" i="37"/>
  <c r="L295" i="37"/>
  <c r="J296" i="37"/>
  <c r="K296" i="37"/>
  <c r="L296" i="37"/>
  <c r="J297" i="37"/>
  <c r="K297" i="37"/>
  <c r="L297" i="37"/>
  <c r="J298" i="37"/>
  <c r="K298" i="37"/>
  <c r="L298" i="37"/>
  <c r="J299" i="37"/>
  <c r="K299" i="37"/>
  <c r="L299" i="37"/>
  <c r="J300" i="37"/>
  <c r="K300" i="37"/>
  <c r="L300" i="37"/>
  <c r="J301" i="37"/>
  <c r="K301" i="37"/>
  <c r="L301" i="37"/>
  <c r="J302" i="37"/>
  <c r="K302" i="37"/>
  <c r="L302" i="37"/>
  <c r="J303" i="37"/>
  <c r="K303" i="37"/>
  <c r="L303" i="37"/>
  <c r="J304" i="37"/>
  <c r="K304" i="37"/>
  <c r="L304" i="37"/>
  <c r="J305" i="37"/>
  <c r="K305" i="37"/>
  <c r="L305" i="37"/>
  <c r="K306" i="37"/>
  <c r="L306" i="37"/>
  <c r="J306" i="37"/>
  <c r="J307" i="37"/>
  <c r="K307" i="37"/>
  <c r="L307" i="37"/>
  <c r="J308" i="37"/>
  <c r="K308" i="37"/>
  <c r="L308" i="37"/>
  <c r="J309" i="37"/>
  <c r="K309" i="37"/>
  <c r="L309" i="37"/>
  <c r="J310" i="37"/>
  <c r="K310" i="37"/>
  <c r="L310" i="37"/>
  <c r="J311" i="37"/>
  <c r="K311" i="37"/>
  <c r="L311" i="37"/>
  <c r="J312" i="37"/>
  <c r="K312" i="37"/>
  <c r="L312" i="37"/>
  <c r="J313" i="37"/>
  <c r="K313" i="37"/>
  <c r="L313" i="37"/>
  <c r="J314" i="37"/>
  <c r="K314" i="37"/>
  <c r="L314" i="37"/>
  <c r="J315" i="37"/>
  <c r="K315" i="37"/>
  <c r="L315" i="37"/>
  <c r="J316" i="37"/>
  <c r="K316" i="37"/>
  <c r="L316" i="37"/>
  <c r="J317" i="37"/>
  <c r="K317" i="37"/>
  <c r="L317" i="37"/>
  <c r="J318" i="37"/>
  <c r="K318" i="37"/>
  <c r="L318" i="37"/>
  <c r="J319" i="37"/>
  <c r="K319" i="37"/>
  <c r="L319" i="37"/>
  <c r="J320" i="37"/>
  <c r="K320" i="37"/>
  <c r="L320" i="37"/>
  <c r="J321" i="37"/>
  <c r="K321" i="37"/>
  <c r="L321" i="37"/>
  <c r="K322" i="37"/>
  <c r="L322" i="37"/>
  <c r="J322" i="37"/>
  <c r="J323" i="37"/>
  <c r="K323" i="37"/>
  <c r="L323" i="37"/>
  <c r="J324" i="37"/>
  <c r="K324" i="37"/>
  <c r="L324" i="37"/>
  <c r="J325" i="37"/>
  <c r="K325" i="37"/>
  <c r="L325" i="37"/>
  <c r="J326" i="37"/>
  <c r="K326" i="37"/>
  <c r="L326" i="37"/>
  <c r="J327" i="37"/>
  <c r="K327" i="37"/>
  <c r="L327" i="37"/>
  <c r="J328" i="37"/>
  <c r="K328" i="37"/>
  <c r="L328" i="37"/>
  <c r="J329" i="37"/>
  <c r="K329" i="37"/>
  <c r="L329" i="37"/>
  <c r="J330" i="37"/>
  <c r="K330" i="37"/>
  <c r="L330" i="37"/>
  <c r="J331" i="37"/>
  <c r="K331" i="37"/>
  <c r="L331" i="37"/>
  <c r="J332" i="37"/>
  <c r="K332" i="37"/>
  <c r="L332" i="37"/>
  <c r="J333" i="37"/>
  <c r="K333" i="37"/>
  <c r="L333" i="37"/>
  <c r="J334" i="37"/>
  <c r="K334" i="37"/>
  <c r="L334" i="37"/>
  <c r="J335" i="37"/>
  <c r="K335" i="37"/>
  <c r="L335" i="37"/>
  <c r="J336" i="37"/>
  <c r="K336" i="37"/>
  <c r="L336" i="37"/>
  <c r="J337" i="37"/>
  <c r="K337" i="37"/>
  <c r="L337" i="37"/>
  <c r="K338" i="37"/>
  <c r="L338" i="37"/>
  <c r="J338" i="37"/>
  <c r="J339" i="37"/>
  <c r="K339" i="37"/>
  <c r="L339" i="37"/>
  <c r="J340" i="37"/>
  <c r="K340" i="37"/>
  <c r="L340" i="37"/>
  <c r="J341" i="37"/>
  <c r="K341" i="37"/>
  <c r="L341" i="37"/>
  <c r="J342" i="37"/>
  <c r="K342" i="37"/>
  <c r="L342" i="37"/>
  <c r="J343" i="37"/>
  <c r="K343" i="37"/>
  <c r="L343" i="37"/>
  <c r="J344" i="37"/>
  <c r="K344" i="37"/>
  <c r="L344" i="37"/>
  <c r="J345" i="37"/>
  <c r="K345" i="37"/>
  <c r="L345" i="37"/>
  <c r="J346" i="37"/>
  <c r="K346" i="37"/>
  <c r="L346" i="37"/>
  <c r="J347" i="37"/>
  <c r="K347" i="37"/>
  <c r="L347" i="37"/>
  <c r="J348" i="37"/>
  <c r="K348" i="37"/>
  <c r="L348" i="37"/>
  <c r="J349" i="37"/>
  <c r="K349" i="37"/>
  <c r="L349" i="37"/>
  <c r="J350" i="37"/>
  <c r="K350" i="37"/>
  <c r="L350" i="37"/>
  <c r="J351" i="37"/>
  <c r="K351" i="37"/>
  <c r="L351" i="37"/>
  <c r="J352" i="37"/>
  <c r="K352" i="37"/>
  <c r="L352" i="37"/>
  <c r="J353" i="37"/>
  <c r="K353" i="37"/>
  <c r="L353" i="37"/>
  <c r="K354" i="37"/>
  <c r="L354" i="37"/>
  <c r="J354" i="37"/>
  <c r="J355" i="37"/>
  <c r="K355" i="37"/>
  <c r="L355" i="37"/>
  <c r="J356" i="37"/>
  <c r="K356" i="37"/>
  <c r="L356" i="37"/>
  <c r="J357" i="37"/>
  <c r="K357" i="37"/>
  <c r="L357" i="37"/>
  <c r="J358" i="37"/>
  <c r="K358" i="37"/>
  <c r="L358" i="37"/>
  <c r="J359" i="37"/>
  <c r="K359" i="37"/>
  <c r="L359" i="37"/>
  <c r="J360" i="37"/>
  <c r="K360" i="37"/>
  <c r="L360" i="37"/>
  <c r="J361" i="37"/>
  <c r="K361" i="37"/>
  <c r="L361" i="37"/>
  <c r="J362" i="37"/>
  <c r="K362" i="37"/>
  <c r="L362" i="37"/>
  <c r="J363" i="37"/>
  <c r="K363" i="37"/>
  <c r="L363" i="37"/>
  <c r="J364" i="37"/>
  <c r="K364" i="37"/>
  <c r="L364" i="37"/>
  <c r="J365" i="37"/>
  <c r="K365" i="37"/>
  <c r="L365" i="37"/>
  <c r="J366" i="37"/>
  <c r="K366" i="37"/>
  <c r="L366" i="37"/>
  <c r="J367" i="37"/>
  <c r="K367" i="37"/>
  <c r="L367" i="37"/>
  <c r="J368" i="37"/>
  <c r="K368" i="37"/>
  <c r="L368" i="37"/>
  <c r="J369" i="37"/>
  <c r="K369" i="37"/>
  <c r="L369" i="37"/>
  <c r="K370" i="37"/>
  <c r="L370" i="37"/>
  <c r="J370" i="37"/>
  <c r="J371" i="37"/>
  <c r="K371" i="37"/>
  <c r="L371" i="37"/>
  <c r="J372" i="37"/>
  <c r="K372" i="37"/>
  <c r="L372" i="37"/>
  <c r="J373" i="37"/>
  <c r="K373" i="37"/>
  <c r="L373" i="37"/>
  <c r="J374" i="37"/>
  <c r="K374" i="37"/>
  <c r="L374" i="37"/>
  <c r="J375" i="37"/>
  <c r="K375" i="37"/>
  <c r="L375" i="37"/>
  <c r="J376" i="37"/>
  <c r="K376" i="37"/>
  <c r="L376" i="37"/>
  <c r="J377" i="37"/>
  <c r="K377" i="37"/>
  <c r="L377" i="37"/>
  <c r="J378" i="37"/>
  <c r="K378" i="37"/>
  <c r="L378" i="37"/>
  <c r="J379" i="37"/>
  <c r="K379" i="37"/>
  <c r="L379" i="37"/>
  <c r="J380" i="37"/>
  <c r="K380" i="37"/>
  <c r="L380" i="37"/>
  <c r="J381" i="37"/>
  <c r="K381" i="37"/>
  <c r="L381" i="37"/>
  <c r="J382" i="37"/>
  <c r="K382" i="37"/>
  <c r="L382" i="37"/>
  <c r="J383" i="37"/>
  <c r="K383" i="37"/>
  <c r="L383" i="37"/>
  <c r="J384" i="37"/>
  <c r="K384" i="37"/>
  <c r="L384" i="37"/>
  <c r="J385" i="37"/>
  <c r="K385" i="37"/>
  <c r="L385" i="37"/>
  <c r="K386" i="37"/>
  <c r="L386" i="37"/>
  <c r="J386" i="37"/>
  <c r="J387" i="37"/>
  <c r="K387" i="37"/>
  <c r="L387" i="37"/>
  <c r="J388" i="37"/>
  <c r="K388" i="37"/>
  <c r="L388" i="37"/>
  <c r="J389" i="37"/>
  <c r="K389" i="37"/>
  <c r="L389" i="37"/>
  <c r="J390" i="37"/>
  <c r="K390" i="37"/>
  <c r="L390" i="37"/>
  <c r="J391" i="37"/>
  <c r="K391" i="37"/>
  <c r="L391" i="37"/>
  <c r="J392" i="37"/>
  <c r="K392" i="37"/>
  <c r="L392" i="37"/>
  <c r="J393" i="37"/>
  <c r="K393" i="37"/>
  <c r="L393" i="37"/>
  <c r="J394" i="37"/>
  <c r="K394" i="37"/>
  <c r="L394" i="37"/>
  <c r="J395" i="37"/>
  <c r="K395" i="37"/>
  <c r="L395" i="37"/>
  <c r="J396" i="37"/>
  <c r="K396" i="37"/>
  <c r="L396" i="37"/>
  <c r="J397" i="37"/>
  <c r="K397" i="37"/>
  <c r="L397" i="37"/>
  <c r="J398" i="37"/>
  <c r="K398" i="37"/>
  <c r="L398" i="37"/>
  <c r="J399" i="37"/>
  <c r="K399" i="37"/>
  <c r="L399" i="37"/>
  <c r="J400" i="37"/>
  <c r="K400" i="37"/>
  <c r="L400" i="37"/>
  <c r="J401" i="37"/>
  <c r="K401" i="37"/>
  <c r="L401" i="37"/>
  <c r="K402" i="37"/>
  <c r="L402" i="37"/>
  <c r="J402" i="37"/>
  <c r="C291" i="37"/>
  <c r="D291" i="37"/>
  <c r="E291" i="37"/>
  <c r="F291" i="37"/>
  <c r="C292" i="37"/>
  <c r="D292" i="37"/>
  <c r="E292" i="37"/>
  <c r="F292" i="37"/>
  <c r="C293" i="37"/>
  <c r="D293" i="37"/>
  <c r="E293" i="37"/>
  <c r="F293" i="37"/>
  <c r="C294" i="37"/>
  <c r="D294" i="37"/>
  <c r="E294" i="37"/>
  <c r="F294" i="37"/>
  <c r="C295" i="37"/>
  <c r="D295" i="37"/>
  <c r="E295" i="37"/>
  <c r="F295" i="37"/>
  <c r="C296" i="37"/>
  <c r="D296" i="37"/>
  <c r="E296" i="37"/>
  <c r="F296" i="37"/>
  <c r="C297" i="37"/>
  <c r="D297" i="37"/>
  <c r="E297" i="37"/>
  <c r="F297" i="37"/>
  <c r="C298" i="37"/>
  <c r="D298" i="37"/>
  <c r="E298" i="37"/>
  <c r="F298" i="37"/>
  <c r="C299" i="37"/>
  <c r="D299" i="37"/>
  <c r="E299" i="37"/>
  <c r="F299" i="37"/>
  <c r="C300" i="37"/>
  <c r="D300" i="37"/>
  <c r="E300" i="37"/>
  <c r="F300" i="37"/>
  <c r="C301" i="37"/>
  <c r="D301" i="37"/>
  <c r="E301" i="37"/>
  <c r="F301" i="37"/>
  <c r="C302" i="37"/>
  <c r="D302" i="37"/>
  <c r="E302" i="37"/>
  <c r="F302" i="37"/>
  <c r="C303" i="37"/>
  <c r="D303" i="37"/>
  <c r="E303" i="37"/>
  <c r="F303" i="37"/>
  <c r="C304" i="37"/>
  <c r="D304" i="37"/>
  <c r="E304" i="37"/>
  <c r="F304" i="37"/>
  <c r="C305" i="37"/>
  <c r="D305" i="37"/>
  <c r="E305" i="37"/>
  <c r="F305" i="37"/>
  <c r="D306" i="37"/>
  <c r="E306" i="37"/>
  <c r="F306" i="37"/>
  <c r="C306" i="37"/>
  <c r="C307" i="37"/>
  <c r="D307" i="37"/>
  <c r="E307" i="37"/>
  <c r="F307" i="37"/>
  <c r="C308" i="37"/>
  <c r="D308" i="37"/>
  <c r="E308" i="37"/>
  <c r="F308" i="37"/>
  <c r="C309" i="37"/>
  <c r="D309" i="37"/>
  <c r="E309" i="37"/>
  <c r="F309" i="37"/>
  <c r="C310" i="37"/>
  <c r="D310" i="37"/>
  <c r="E310" i="37"/>
  <c r="F310" i="37"/>
  <c r="C311" i="37"/>
  <c r="D311" i="37"/>
  <c r="E311" i="37"/>
  <c r="F311" i="37"/>
  <c r="C312" i="37"/>
  <c r="D312" i="37"/>
  <c r="E312" i="37"/>
  <c r="F312" i="37"/>
  <c r="C313" i="37"/>
  <c r="D313" i="37"/>
  <c r="E313" i="37"/>
  <c r="F313" i="37"/>
  <c r="C314" i="37"/>
  <c r="D314" i="37"/>
  <c r="E314" i="37"/>
  <c r="F314" i="37"/>
  <c r="C315" i="37"/>
  <c r="D315" i="37"/>
  <c r="E315" i="37"/>
  <c r="F315" i="37"/>
  <c r="C316" i="37"/>
  <c r="D316" i="37"/>
  <c r="E316" i="37"/>
  <c r="F316" i="37"/>
  <c r="C317" i="37"/>
  <c r="D317" i="37"/>
  <c r="E317" i="37"/>
  <c r="F317" i="37"/>
  <c r="C318" i="37"/>
  <c r="D318" i="37"/>
  <c r="E318" i="37"/>
  <c r="F318" i="37"/>
  <c r="C319" i="37"/>
  <c r="D319" i="37"/>
  <c r="E319" i="37"/>
  <c r="F319" i="37"/>
  <c r="C320" i="37"/>
  <c r="D320" i="37"/>
  <c r="E320" i="37"/>
  <c r="F320" i="37"/>
  <c r="C321" i="37"/>
  <c r="D321" i="37"/>
  <c r="E321" i="37"/>
  <c r="F321" i="37"/>
  <c r="D322" i="37"/>
  <c r="E322" i="37"/>
  <c r="F322" i="37"/>
  <c r="C322" i="37"/>
  <c r="C323" i="37"/>
  <c r="D323" i="37"/>
  <c r="E323" i="37"/>
  <c r="F323" i="37"/>
  <c r="C324" i="37"/>
  <c r="D324" i="37"/>
  <c r="E324" i="37"/>
  <c r="F324" i="37"/>
  <c r="C325" i="37"/>
  <c r="D325" i="37"/>
  <c r="E325" i="37"/>
  <c r="F325" i="37"/>
  <c r="C326" i="37"/>
  <c r="D326" i="37"/>
  <c r="E326" i="37"/>
  <c r="F326" i="37"/>
  <c r="C327" i="37"/>
  <c r="D327" i="37"/>
  <c r="E327" i="37"/>
  <c r="F327" i="37"/>
  <c r="C328" i="37"/>
  <c r="D328" i="37"/>
  <c r="E328" i="37"/>
  <c r="F328" i="37"/>
  <c r="C329" i="37"/>
  <c r="D329" i="37"/>
  <c r="E329" i="37"/>
  <c r="F329" i="37"/>
  <c r="C330" i="37"/>
  <c r="D330" i="37"/>
  <c r="E330" i="37"/>
  <c r="F330" i="37"/>
  <c r="C331" i="37"/>
  <c r="D331" i="37"/>
  <c r="E331" i="37"/>
  <c r="F331" i="37"/>
  <c r="C332" i="37"/>
  <c r="D332" i="37"/>
  <c r="E332" i="37"/>
  <c r="F332" i="37"/>
  <c r="C333" i="37"/>
  <c r="D333" i="37"/>
  <c r="E333" i="37"/>
  <c r="F333" i="37"/>
  <c r="C334" i="37"/>
  <c r="D334" i="37"/>
  <c r="E334" i="37"/>
  <c r="F334" i="37"/>
  <c r="C335" i="37"/>
  <c r="D335" i="37"/>
  <c r="E335" i="37"/>
  <c r="F335" i="37"/>
  <c r="C336" i="37"/>
  <c r="D336" i="37"/>
  <c r="E336" i="37"/>
  <c r="F336" i="37"/>
  <c r="C337" i="37"/>
  <c r="D337" i="37"/>
  <c r="E337" i="37"/>
  <c r="F337" i="37"/>
  <c r="D338" i="37"/>
  <c r="E338" i="37"/>
  <c r="F338" i="37"/>
  <c r="C338" i="37"/>
  <c r="C339" i="37"/>
  <c r="D339" i="37"/>
  <c r="E339" i="37"/>
  <c r="F339" i="37"/>
  <c r="C340" i="37"/>
  <c r="D340" i="37"/>
  <c r="E340" i="37"/>
  <c r="F340" i="37"/>
  <c r="C341" i="37"/>
  <c r="D341" i="37"/>
  <c r="E341" i="37"/>
  <c r="F341" i="37"/>
  <c r="C342" i="37"/>
  <c r="D342" i="37"/>
  <c r="E342" i="37"/>
  <c r="F342" i="37"/>
  <c r="C343" i="37"/>
  <c r="D343" i="37"/>
  <c r="E343" i="37"/>
  <c r="F343" i="37"/>
  <c r="C344" i="37"/>
  <c r="D344" i="37"/>
  <c r="E344" i="37"/>
  <c r="F344" i="37"/>
  <c r="C345" i="37"/>
  <c r="D345" i="37"/>
  <c r="E345" i="37"/>
  <c r="F345" i="37"/>
  <c r="C346" i="37"/>
  <c r="D346" i="37"/>
  <c r="E346" i="37"/>
  <c r="F346" i="37"/>
  <c r="C347" i="37"/>
  <c r="D347" i="37"/>
  <c r="E347" i="37"/>
  <c r="F347" i="37"/>
  <c r="C348" i="37"/>
  <c r="D348" i="37"/>
  <c r="E348" i="37"/>
  <c r="F348" i="37"/>
  <c r="C349" i="37"/>
  <c r="D349" i="37"/>
  <c r="E349" i="37"/>
  <c r="F349" i="37"/>
  <c r="C350" i="37"/>
  <c r="D350" i="37"/>
  <c r="E350" i="37"/>
  <c r="F350" i="37"/>
  <c r="C351" i="37"/>
  <c r="D351" i="37"/>
  <c r="E351" i="37"/>
  <c r="F351" i="37"/>
  <c r="C352" i="37"/>
  <c r="D352" i="37"/>
  <c r="E352" i="37"/>
  <c r="F352" i="37"/>
  <c r="C353" i="37"/>
  <c r="D353" i="37"/>
  <c r="E353" i="37"/>
  <c r="F353" i="37"/>
  <c r="D354" i="37"/>
  <c r="E354" i="37"/>
  <c r="F354" i="37"/>
  <c r="C354" i="37"/>
  <c r="C355" i="37"/>
  <c r="D355" i="37"/>
  <c r="E355" i="37"/>
  <c r="F355" i="37"/>
  <c r="C356" i="37"/>
  <c r="D356" i="37"/>
  <c r="E356" i="37"/>
  <c r="F356" i="37"/>
  <c r="C357" i="37"/>
  <c r="D357" i="37"/>
  <c r="E357" i="37"/>
  <c r="F357" i="37"/>
  <c r="C358" i="37"/>
  <c r="D358" i="37"/>
  <c r="E358" i="37"/>
  <c r="F358" i="37"/>
  <c r="C359" i="37"/>
  <c r="D359" i="37"/>
  <c r="E359" i="37"/>
  <c r="F359" i="37"/>
  <c r="C360" i="37"/>
  <c r="D360" i="37"/>
  <c r="E360" i="37"/>
  <c r="F360" i="37"/>
  <c r="C361" i="37"/>
  <c r="D361" i="37"/>
  <c r="E361" i="37"/>
  <c r="F361" i="37"/>
  <c r="C362" i="37"/>
  <c r="D362" i="37"/>
  <c r="E362" i="37"/>
  <c r="F362" i="37"/>
  <c r="C363" i="37"/>
  <c r="D363" i="37"/>
  <c r="E363" i="37"/>
  <c r="F363" i="37"/>
  <c r="C364" i="37"/>
  <c r="D364" i="37"/>
  <c r="E364" i="37"/>
  <c r="F364" i="37"/>
  <c r="C365" i="37"/>
  <c r="D365" i="37"/>
  <c r="E365" i="37"/>
  <c r="F365" i="37"/>
  <c r="C366" i="37"/>
  <c r="D366" i="37"/>
  <c r="E366" i="37"/>
  <c r="F366" i="37"/>
  <c r="C367" i="37"/>
  <c r="D367" i="37"/>
  <c r="E367" i="37"/>
  <c r="F367" i="37"/>
  <c r="C368" i="37"/>
  <c r="D368" i="37"/>
  <c r="E368" i="37"/>
  <c r="F368" i="37"/>
  <c r="C369" i="37"/>
  <c r="D369" i="37"/>
  <c r="E369" i="37"/>
  <c r="F369" i="37"/>
  <c r="D370" i="37"/>
  <c r="E370" i="37"/>
  <c r="F370" i="37"/>
  <c r="C370" i="37"/>
  <c r="C371" i="37"/>
  <c r="D371" i="37"/>
  <c r="E371" i="37"/>
  <c r="F371" i="37"/>
  <c r="C372" i="37"/>
  <c r="D372" i="37"/>
  <c r="E372" i="37"/>
  <c r="F372" i="37"/>
  <c r="C373" i="37"/>
  <c r="D373" i="37"/>
  <c r="E373" i="37"/>
  <c r="F373" i="37"/>
  <c r="C374" i="37"/>
  <c r="D374" i="37"/>
  <c r="E374" i="37"/>
  <c r="F374" i="37"/>
  <c r="C375" i="37"/>
  <c r="D375" i="37"/>
  <c r="E375" i="37"/>
  <c r="F375" i="37"/>
  <c r="C376" i="37"/>
  <c r="D376" i="37"/>
  <c r="E376" i="37"/>
  <c r="F376" i="37"/>
  <c r="C377" i="37"/>
  <c r="D377" i="37"/>
  <c r="E377" i="37"/>
  <c r="F377" i="37"/>
  <c r="C378" i="37"/>
  <c r="D378" i="37"/>
  <c r="E378" i="37"/>
  <c r="F378" i="37"/>
  <c r="C379" i="37"/>
  <c r="D379" i="37"/>
  <c r="E379" i="37"/>
  <c r="F379" i="37"/>
  <c r="C380" i="37"/>
  <c r="D380" i="37"/>
  <c r="E380" i="37"/>
  <c r="F380" i="37"/>
  <c r="C381" i="37"/>
  <c r="D381" i="37"/>
  <c r="E381" i="37"/>
  <c r="F381" i="37"/>
  <c r="C382" i="37"/>
  <c r="D382" i="37"/>
  <c r="E382" i="37"/>
  <c r="F382" i="37"/>
  <c r="C383" i="37"/>
  <c r="D383" i="37"/>
  <c r="E383" i="37"/>
  <c r="F383" i="37"/>
  <c r="C384" i="37"/>
  <c r="D384" i="37"/>
  <c r="E384" i="37"/>
  <c r="F384" i="37"/>
  <c r="C385" i="37"/>
  <c r="D385" i="37"/>
  <c r="E385" i="37"/>
  <c r="F385" i="37"/>
  <c r="D386" i="37"/>
  <c r="E386" i="37"/>
  <c r="F386" i="37"/>
  <c r="C386" i="37"/>
  <c r="C387" i="37"/>
  <c r="D387" i="37"/>
  <c r="E387" i="37"/>
  <c r="F387" i="37"/>
  <c r="C388" i="37"/>
  <c r="D388" i="37"/>
  <c r="E388" i="37"/>
  <c r="F388" i="37"/>
  <c r="C389" i="37"/>
  <c r="D389" i="37"/>
  <c r="E389" i="37"/>
  <c r="F389" i="37"/>
  <c r="C390" i="37"/>
  <c r="D390" i="37"/>
  <c r="E390" i="37"/>
  <c r="F390" i="37"/>
  <c r="C391" i="37"/>
  <c r="D391" i="37"/>
  <c r="E391" i="37"/>
  <c r="F391" i="37"/>
  <c r="C392" i="37"/>
  <c r="D392" i="37"/>
  <c r="E392" i="37"/>
  <c r="F392" i="37"/>
  <c r="C393" i="37"/>
  <c r="D393" i="37"/>
  <c r="E393" i="37"/>
  <c r="F393" i="37"/>
  <c r="C394" i="37"/>
  <c r="D394" i="37"/>
  <c r="E394" i="37"/>
  <c r="F394" i="37"/>
  <c r="C395" i="37"/>
  <c r="D395" i="37"/>
  <c r="E395" i="37"/>
  <c r="F395" i="37"/>
  <c r="C396" i="37"/>
  <c r="D396" i="37"/>
  <c r="E396" i="37"/>
  <c r="F396" i="37"/>
  <c r="C397" i="37"/>
  <c r="D397" i="37"/>
  <c r="E397" i="37"/>
  <c r="F397" i="37"/>
  <c r="C398" i="37"/>
  <c r="D398" i="37"/>
  <c r="E398" i="37"/>
  <c r="F398" i="37"/>
  <c r="C399" i="37"/>
  <c r="D399" i="37"/>
  <c r="E399" i="37"/>
  <c r="F399" i="37"/>
  <c r="C400" i="37"/>
  <c r="D400" i="37"/>
  <c r="E400" i="37"/>
  <c r="F400" i="37"/>
  <c r="C401" i="37"/>
  <c r="D401" i="37"/>
  <c r="E401" i="37"/>
  <c r="F401" i="37"/>
  <c r="D402" i="37"/>
  <c r="E402" i="37"/>
  <c r="F402" i="37"/>
  <c r="C402" i="37"/>
  <c r="B291" i="37"/>
  <c r="G291" i="37"/>
  <c r="H291" i="37"/>
  <c r="I291" i="37"/>
  <c r="M291" i="37"/>
  <c r="N291" i="37"/>
  <c r="O291" i="37"/>
  <c r="Q291" i="37"/>
  <c r="R291" i="37"/>
  <c r="B292" i="37"/>
  <c r="G292" i="37"/>
  <c r="H292" i="37"/>
  <c r="I292" i="37"/>
  <c r="M292" i="37"/>
  <c r="N292" i="37"/>
  <c r="O292" i="37"/>
  <c r="Q292" i="37"/>
  <c r="R292" i="37"/>
  <c r="B293" i="37"/>
  <c r="G293" i="37"/>
  <c r="H293" i="37"/>
  <c r="I293" i="37"/>
  <c r="M293" i="37"/>
  <c r="N293" i="37"/>
  <c r="O293" i="37"/>
  <c r="Q293" i="37"/>
  <c r="R293" i="37"/>
  <c r="B294" i="37"/>
  <c r="G294" i="37"/>
  <c r="H294" i="37"/>
  <c r="I294" i="37"/>
  <c r="M294" i="37"/>
  <c r="N294" i="37"/>
  <c r="O294" i="37"/>
  <c r="Q294" i="37"/>
  <c r="R294" i="37"/>
  <c r="B295" i="37"/>
  <c r="G295" i="37"/>
  <c r="H295" i="37"/>
  <c r="I295" i="37"/>
  <c r="M295" i="37"/>
  <c r="N295" i="37"/>
  <c r="O295" i="37"/>
  <c r="Q295" i="37"/>
  <c r="R295" i="37"/>
  <c r="B296" i="37"/>
  <c r="G296" i="37"/>
  <c r="H296" i="37"/>
  <c r="I296" i="37"/>
  <c r="M296" i="37"/>
  <c r="N296" i="37"/>
  <c r="O296" i="37"/>
  <c r="Q296" i="37"/>
  <c r="R296" i="37"/>
  <c r="B297" i="37"/>
  <c r="G297" i="37"/>
  <c r="H297" i="37"/>
  <c r="I297" i="37"/>
  <c r="M297" i="37"/>
  <c r="N297" i="37"/>
  <c r="O297" i="37"/>
  <c r="Q297" i="37"/>
  <c r="R297" i="37"/>
  <c r="B298" i="37"/>
  <c r="G298" i="37"/>
  <c r="H298" i="37"/>
  <c r="I298" i="37"/>
  <c r="M298" i="37"/>
  <c r="N298" i="37"/>
  <c r="O298" i="37"/>
  <c r="Q298" i="37"/>
  <c r="R298" i="37"/>
  <c r="B299" i="37"/>
  <c r="G299" i="37"/>
  <c r="H299" i="37"/>
  <c r="I299" i="37"/>
  <c r="M299" i="37"/>
  <c r="N299" i="37"/>
  <c r="O299" i="37"/>
  <c r="Q299" i="37"/>
  <c r="R299" i="37"/>
  <c r="B300" i="37"/>
  <c r="G300" i="37"/>
  <c r="H300" i="37"/>
  <c r="I300" i="37"/>
  <c r="M300" i="37"/>
  <c r="N300" i="37"/>
  <c r="O300" i="37"/>
  <c r="Q300" i="37"/>
  <c r="R300" i="37"/>
  <c r="B301" i="37"/>
  <c r="G301" i="37"/>
  <c r="H301" i="37"/>
  <c r="I301" i="37"/>
  <c r="M301" i="37"/>
  <c r="N301" i="37"/>
  <c r="O301" i="37"/>
  <c r="Q301" i="37"/>
  <c r="R301" i="37"/>
  <c r="B302" i="37"/>
  <c r="G302" i="37"/>
  <c r="H302" i="37"/>
  <c r="I302" i="37"/>
  <c r="M302" i="37"/>
  <c r="N302" i="37"/>
  <c r="O302" i="37"/>
  <c r="Q302" i="37"/>
  <c r="R302" i="37"/>
  <c r="B303" i="37"/>
  <c r="G303" i="37"/>
  <c r="H303" i="37"/>
  <c r="I303" i="37"/>
  <c r="M303" i="37"/>
  <c r="N303" i="37"/>
  <c r="O303" i="37"/>
  <c r="Q303" i="37"/>
  <c r="R303" i="37"/>
  <c r="B304" i="37"/>
  <c r="G304" i="37"/>
  <c r="H304" i="37"/>
  <c r="I304" i="37"/>
  <c r="M304" i="37"/>
  <c r="N304" i="37"/>
  <c r="O304" i="37"/>
  <c r="Q304" i="37"/>
  <c r="R304" i="37"/>
  <c r="B305" i="37"/>
  <c r="G305" i="37"/>
  <c r="H305" i="37"/>
  <c r="I305" i="37"/>
  <c r="M305" i="37"/>
  <c r="N305" i="37"/>
  <c r="O305" i="37"/>
  <c r="Q305" i="37"/>
  <c r="R305" i="37"/>
  <c r="B306" i="37"/>
  <c r="G306" i="37"/>
  <c r="H306" i="37"/>
  <c r="I306" i="37"/>
  <c r="M306" i="37"/>
  <c r="N306" i="37"/>
  <c r="O306" i="37"/>
  <c r="Q306" i="37"/>
  <c r="R306" i="37"/>
  <c r="B307" i="37"/>
  <c r="G307" i="37"/>
  <c r="H307" i="37"/>
  <c r="I307" i="37"/>
  <c r="M307" i="37"/>
  <c r="N307" i="37"/>
  <c r="O307" i="37"/>
  <c r="Q307" i="37"/>
  <c r="R307" i="37"/>
  <c r="B308" i="37"/>
  <c r="G308" i="37"/>
  <c r="H308" i="37"/>
  <c r="I308" i="37"/>
  <c r="M308" i="37"/>
  <c r="N308" i="37"/>
  <c r="O308" i="37"/>
  <c r="Q308" i="37"/>
  <c r="R308" i="37"/>
  <c r="B309" i="37"/>
  <c r="G309" i="37"/>
  <c r="H309" i="37"/>
  <c r="I309" i="37"/>
  <c r="M309" i="37"/>
  <c r="N309" i="37"/>
  <c r="O309" i="37"/>
  <c r="Q309" i="37"/>
  <c r="R309" i="37"/>
  <c r="B310" i="37"/>
  <c r="G310" i="37"/>
  <c r="H310" i="37"/>
  <c r="I310" i="37"/>
  <c r="M310" i="37"/>
  <c r="N310" i="37"/>
  <c r="O310" i="37"/>
  <c r="Q310" i="37"/>
  <c r="R310" i="37"/>
  <c r="B311" i="37"/>
  <c r="G311" i="37"/>
  <c r="H311" i="37"/>
  <c r="I311" i="37"/>
  <c r="M311" i="37"/>
  <c r="N311" i="37"/>
  <c r="O311" i="37"/>
  <c r="Q311" i="37"/>
  <c r="R311" i="37"/>
  <c r="B312" i="37"/>
  <c r="G312" i="37"/>
  <c r="H312" i="37"/>
  <c r="I312" i="37"/>
  <c r="M312" i="37"/>
  <c r="N312" i="37"/>
  <c r="O312" i="37"/>
  <c r="Q312" i="37"/>
  <c r="R312" i="37"/>
  <c r="B313" i="37"/>
  <c r="G313" i="37"/>
  <c r="H313" i="37"/>
  <c r="I313" i="37"/>
  <c r="M313" i="37"/>
  <c r="N313" i="37"/>
  <c r="O313" i="37"/>
  <c r="Q313" i="37"/>
  <c r="R313" i="37"/>
  <c r="B314" i="37"/>
  <c r="G314" i="37"/>
  <c r="H314" i="37"/>
  <c r="I314" i="37"/>
  <c r="M314" i="37"/>
  <c r="N314" i="37"/>
  <c r="O314" i="37"/>
  <c r="Q314" i="37"/>
  <c r="R314" i="37"/>
  <c r="B315" i="37"/>
  <c r="G315" i="37"/>
  <c r="H315" i="37"/>
  <c r="I315" i="37"/>
  <c r="M315" i="37"/>
  <c r="N315" i="37"/>
  <c r="O315" i="37"/>
  <c r="Q315" i="37"/>
  <c r="R315" i="37"/>
  <c r="B316" i="37"/>
  <c r="G316" i="37"/>
  <c r="H316" i="37"/>
  <c r="I316" i="37"/>
  <c r="M316" i="37"/>
  <c r="N316" i="37"/>
  <c r="O316" i="37"/>
  <c r="Q316" i="37"/>
  <c r="R316" i="37"/>
  <c r="B317" i="37"/>
  <c r="G317" i="37"/>
  <c r="H317" i="37"/>
  <c r="I317" i="37"/>
  <c r="M317" i="37"/>
  <c r="N317" i="37"/>
  <c r="O317" i="37"/>
  <c r="Q317" i="37"/>
  <c r="R317" i="37"/>
  <c r="B318" i="37"/>
  <c r="G318" i="37"/>
  <c r="H318" i="37"/>
  <c r="I318" i="37"/>
  <c r="M318" i="37"/>
  <c r="N318" i="37"/>
  <c r="O318" i="37"/>
  <c r="Q318" i="37"/>
  <c r="R318" i="37"/>
  <c r="B319" i="37"/>
  <c r="G319" i="37"/>
  <c r="H319" i="37"/>
  <c r="I319" i="37"/>
  <c r="M319" i="37"/>
  <c r="N319" i="37"/>
  <c r="O319" i="37"/>
  <c r="Q319" i="37"/>
  <c r="R319" i="37"/>
  <c r="B320" i="37"/>
  <c r="G320" i="37"/>
  <c r="H320" i="37"/>
  <c r="I320" i="37"/>
  <c r="M320" i="37"/>
  <c r="N320" i="37"/>
  <c r="O320" i="37"/>
  <c r="Q320" i="37"/>
  <c r="R320" i="37"/>
  <c r="B321" i="37"/>
  <c r="G321" i="37"/>
  <c r="H321" i="37"/>
  <c r="I321" i="37"/>
  <c r="M321" i="37"/>
  <c r="N321" i="37"/>
  <c r="O321" i="37"/>
  <c r="Q321" i="37"/>
  <c r="R321" i="37"/>
  <c r="B322" i="37"/>
  <c r="G322" i="37"/>
  <c r="H322" i="37"/>
  <c r="I322" i="37"/>
  <c r="M322" i="37"/>
  <c r="N322" i="37"/>
  <c r="O322" i="37"/>
  <c r="Q322" i="37"/>
  <c r="R322" i="37"/>
  <c r="B323" i="37"/>
  <c r="G323" i="37"/>
  <c r="H323" i="37"/>
  <c r="I323" i="37"/>
  <c r="M323" i="37"/>
  <c r="N323" i="37"/>
  <c r="O323" i="37"/>
  <c r="Q323" i="37"/>
  <c r="R323" i="37"/>
  <c r="B324" i="37"/>
  <c r="G324" i="37"/>
  <c r="H324" i="37"/>
  <c r="I324" i="37"/>
  <c r="M324" i="37"/>
  <c r="N324" i="37"/>
  <c r="O324" i="37"/>
  <c r="Q324" i="37"/>
  <c r="R324" i="37"/>
  <c r="B325" i="37"/>
  <c r="G325" i="37"/>
  <c r="H325" i="37"/>
  <c r="I325" i="37"/>
  <c r="M325" i="37"/>
  <c r="N325" i="37"/>
  <c r="O325" i="37"/>
  <c r="Q325" i="37"/>
  <c r="R325" i="37"/>
  <c r="B326" i="37"/>
  <c r="G326" i="37"/>
  <c r="H326" i="37"/>
  <c r="I326" i="37"/>
  <c r="M326" i="37"/>
  <c r="N326" i="37"/>
  <c r="O326" i="37"/>
  <c r="Q326" i="37"/>
  <c r="R326" i="37"/>
  <c r="B327" i="37"/>
  <c r="G327" i="37"/>
  <c r="H327" i="37"/>
  <c r="I327" i="37"/>
  <c r="M327" i="37"/>
  <c r="N327" i="37"/>
  <c r="O327" i="37"/>
  <c r="Q327" i="37"/>
  <c r="R327" i="37"/>
  <c r="B328" i="37"/>
  <c r="G328" i="37"/>
  <c r="H328" i="37"/>
  <c r="I328" i="37"/>
  <c r="M328" i="37"/>
  <c r="N328" i="37"/>
  <c r="O328" i="37"/>
  <c r="Q328" i="37"/>
  <c r="R328" i="37"/>
  <c r="B329" i="37"/>
  <c r="G329" i="37"/>
  <c r="H329" i="37"/>
  <c r="I329" i="37"/>
  <c r="M329" i="37"/>
  <c r="N329" i="37"/>
  <c r="O329" i="37"/>
  <c r="Q329" i="37"/>
  <c r="R329" i="37"/>
  <c r="B330" i="37"/>
  <c r="G330" i="37"/>
  <c r="H330" i="37"/>
  <c r="I330" i="37"/>
  <c r="M330" i="37"/>
  <c r="N330" i="37"/>
  <c r="O330" i="37"/>
  <c r="Q330" i="37"/>
  <c r="R330" i="37"/>
  <c r="B331" i="37"/>
  <c r="G331" i="37"/>
  <c r="H331" i="37"/>
  <c r="I331" i="37"/>
  <c r="M331" i="37"/>
  <c r="N331" i="37"/>
  <c r="O331" i="37"/>
  <c r="Q331" i="37"/>
  <c r="R331" i="37"/>
  <c r="B332" i="37"/>
  <c r="G332" i="37"/>
  <c r="H332" i="37"/>
  <c r="I332" i="37"/>
  <c r="M332" i="37"/>
  <c r="N332" i="37"/>
  <c r="O332" i="37"/>
  <c r="Q332" i="37"/>
  <c r="R332" i="37"/>
  <c r="B333" i="37"/>
  <c r="G333" i="37"/>
  <c r="H333" i="37"/>
  <c r="I333" i="37"/>
  <c r="M333" i="37"/>
  <c r="N333" i="37"/>
  <c r="O333" i="37"/>
  <c r="Q333" i="37"/>
  <c r="R333" i="37"/>
  <c r="B334" i="37"/>
  <c r="G334" i="37"/>
  <c r="H334" i="37"/>
  <c r="I334" i="37"/>
  <c r="M334" i="37"/>
  <c r="N334" i="37"/>
  <c r="O334" i="37"/>
  <c r="Q334" i="37"/>
  <c r="R334" i="37"/>
  <c r="B335" i="37"/>
  <c r="G335" i="37"/>
  <c r="H335" i="37"/>
  <c r="I335" i="37"/>
  <c r="M335" i="37"/>
  <c r="N335" i="37"/>
  <c r="O335" i="37"/>
  <c r="Q335" i="37"/>
  <c r="R335" i="37"/>
  <c r="B336" i="37"/>
  <c r="G336" i="37"/>
  <c r="H336" i="37"/>
  <c r="I336" i="37"/>
  <c r="M336" i="37"/>
  <c r="N336" i="37"/>
  <c r="O336" i="37"/>
  <c r="Q336" i="37"/>
  <c r="R336" i="37"/>
  <c r="B337" i="37"/>
  <c r="G337" i="37"/>
  <c r="H337" i="37"/>
  <c r="I337" i="37"/>
  <c r="M337" i="37"/>
  <c r="N337" i="37"/>
  <c r="O337" i="37"/>
  <c r="Q337" i="37"/>
  <c r="R337" i="37"/>
  <c r="B338" i="37"/>
  <c r="G338" i="37"/>
  <c r="H338" i="37"/>
  <c r="I338" i="37"/>
  <c r="M338" i="37"/>
  <c r="N338" i="37"/>
  <c r="O338" i="37"/>
  <c r="Q338" i="37"/>
  <c r="R338" i="37"/>
  <c r="B339" i="37"/>
  <c r="G339" i="37"/>
  <c r="H339" i="37"/>
  <c r="I339" i="37"/>
  <c r="M339" i="37"/>
  <c r="N339" i="37"/>
  <c r="O339" i="37"/>
  <c r="Q339" i="37"/>
  <c r="R339" i="37"/>
  <c r="B340" i="37"/>
  <c r="G340" i="37"/>
  <c r="H340" i="37"/>
  <c r="I340" i="37"/>
  <c r="M340" i="37"/>
  <c r="N340" i="37"/>
  <c r="O340" i="37"/>
  <c r="Q340" i="37"/>
  <c r="R340" i="37"/>
  <c r="B341" i="37"/>
  <c r="G341" i="37"/>
  <c r="H341" i="37"/>
  <c r="I341" i="37"/>
  <c r="M341" i="37"/>
  <c r="N341" i="37"/>
  <c r="O341" i="37"/>
  <c r="Q341" i="37"/>
  <c r="R341" i="37"/>
  <c r="B342" i="37"/>
  <c r="G342" i="37"/>
  <c r="H342" i="37"/>
  <c r="I342" i="37"/>
  <c r="M342" i="37"/>
  <c r="N342" i="37"/>
  <c r="O342" i="37"/>
  <c r="Q342" i="37"/>
  <c r="R342" i="37"/>
  <c r="B343" i="37"/>
  <c r="G343" i="37"/>
  <c r="H343" i="37"/>
  <c r="I343" i="37"/>
  <c r="M343" i="37"/>
  <c r="N343" i="37"/>
  <c r="O343" i="37"/>
  <c r="Q343" i="37"/>
  <c r="R343" i="37"/>
  <c r="B344" i="37"/>
  <c r="G344" i="37"/>
  <c r="H344" i="37"/>
  <c r="I344" i="37"/>
  <c r="M344" i="37"/>
  <c r="N344" i="37"/>
  <c r="O344" i="37"/>
  <c r="Q344" i="37"/>
  <c r="R344" i="37"/>
  <c r="B345" i="37"/>
  <c r="G345" i="37"/>
  <c r="H345" i="37"/>
  <c r="I345" i="37"/>
  <c r="M345" i="37"/>
  <c r="N345" i="37"/>
  <c r="O345" i="37"/>
  <c r="Q345" i="37"/>
  <c r="R345" i="37"/>
  <c r="B346" i="37"/>
  <c r="G346" i="37"/>
  <c r="H346" i="37"/>
  <c r="I346" i="37"/>
  <c r="M346" i="37"/>
  <c r="N346" i="37"/>
  <c r="O346" i="37"/>
  <c r="Q346" i="37"/>
  <c r="R346" i="37"/>
  <c r="B347" i="37"/>
  <c r="G347" i="37"/>
  <c r="H347" i="37"/>
  <c r="I347" i="37"/>
  <c r="M347" i="37"/>
  <c r="N347" i="37"/>
  <c r="O347" i="37"/>
  <c r="Q347" i="37"/>
  <c r="R347" i="37"/>
  <c r="B348" i="37"/>
  <c r="G348" i="37"/>
  <c r="H348" i="37"/>
  <c r="I348" i="37"/>
  <c r="M348" i="37"/>
  <c r="N348" i="37"/>
  <c r="O348" i="37"/>
  <c r="Q348" i="37"/>
  <c r="R348" i="37"/>
  <c r="B349" i="37"/>
  <c r="G349" i="37"/>
  <c r="H349" i="37"/>
  <c r="I349" i="37"/>
  <c r="M349" i="37"/>
  <c r="N349" i="37"/>
  <c r="O349" i="37"/>
  <c r="Q349" i="37"/>
  <c r="R349" i="37"/>
  <c r="B350" i="37"/>
  <c r="G350" i="37"/>
  <c r="H350" i="37"/>
  <c r="I350" i="37"/>
  <c r="M350" i="37"/>
  <c r="N350" i="37"/>
  <c r="O350" i="37"/>
  <c r="Q350" i="37"/>
  <c r="R350" i="37"/>
  <c r="B351" i="37"/>
  <c r="G351" i="37"/>
  <c r="H351" i="37"/>
  <c r="I351" i="37"/>
  <c r="M351" i="37"/>
  <c r="N351" i="37"/>
  <c r="O351" i="37"/>
  <c r="Q351" i="37"/>
  <c r="R351" i="37"/>
  <c r="B352" i="37"/>
  <c r="G352" i="37"/>
  <c r="H352" i="37"/>
  <c r="I352" i="37"/>
  <c r="M352" i="37"/>
  <c r="N352" i="37"/>
  <c r="O352" i="37"/>
  <c r="Q352" i="37"/>
  <c r="R352" i="37"/>
  <c r="B353" i="37"/>
  <c r="G353" i="37"/>
  <c r="H353" i="37"/>
  <c r="I353" i="37"/>
  <c r="M353" i="37"/>
  <c r="N353" i="37"/>
  <c r="O353" i="37"/>
  <c r="Q353" i="37"/>
  <c r="R353" i="37"/>
  <c r="B354" i="37"/>
  <c r="G354" i="37"/>
  <c r="H354" i="37"/>
  <c r="I354" i="37"/>
  <c r="M354" i="37"/>
  <c r="N354" i="37"/>
  <c r="O354" i="37"/>
  <c r="Q354" i="37"/>
  <c r="R354" i="37"/>
  <c r="B355" i="37"/>
  <c r="G355" i="37"/>
  <c r="H355" i="37"/>
  <c r="I355" i="37"/>
  <c r="M355" i="37"/>
  <c r="N355" i="37"/>
  <c r="O355" i="37"/>
  <c r="Q355" i="37"/>
  <c r="R355" i="37"/>
  <c r="B356" i="37"/>
  <c r="G356" i="37"/>
  <c r="H356" i="37"/>
  <c r="I356" i="37"/>
  <c r="M356" i="37"/>
  <c r="N356" i="37"/>
  <c r="O356" i="37"/>
  <c r="Q356" i="37"/>
  <c r="R356" i="37"/>
  <c r="B357" i="37"/>
  <c r="G357" i="37"/>
  <c r="H357" i="37"/>
  <c r="I357" i="37"/>
  <c r="M357" i="37"/>
  <c r="N357" i="37"/>
  <c r="O357" i="37"/>
  <c r="Q357" i="37"/>
  <c r="R357" i="37"/>
  <c r="B358" i="37"/>
  <c r="G358" i="37"/>
  <c r="H358" i="37"/>
  <c r="I358" i="37"/>
  <c r="M358" i="37"/>
  <c r="N358" i="37"/>
  <c r="O358" i="37"/>
  <c r="Q358" i="37"/>
  <c r="R358" i="37"/>
  <c r="B359" i="37"/>
  <c r="G359" i="37"/>
  <c r="H359" i="37"/>
  <c r="I359" i="37"/>
  <c r="M359" i="37"/>
  <c r="N359" i="37"/>
  <c r="O359" i="37"/>
  <c r="Q359" i="37"/>
  <c r="R359" i="37"/>
  <c r="B360" i="37"/>
  <c r="G360" i="37"/>
  <c r="H360" i="37"/>
  <c r="I360" i="37"/>
  <c r="M360" i="37"/>
  <c r="N360" i="37"/>
  <c r="O360" i="37"/>
  <c r="Q360" i="37"/>
  <c r="R360" i="37"/>
  <c r="B361" i="37"/>
  <c r="G361" i="37"/>
  <c r="H361" i="37"/>
  <c r="I361" i="37"/>
  <c r="M361" i="37"/>
  <c r="N361" i="37"/>
  <c r="O361" i="37"/>
  <c r="Q361" i="37"/>
  <c r="R361" i="37"/>
  <c r="B362" i="37"/>
  <c r="G362" i="37"/>
  <c r="H362" i="37"/>
  <c r="I362" i="37"/>
  <c r="M362" i="37"/>
  <c r="N362" i="37"/>
  <c r="O362" i="37"/>
  <c r="Q362" i="37"/>
  <c r="R362" i="37"/>
  <c r="B363" i="37"/>
  <c r="G363" i="37"/>
  <c r="H363" i="37"/>
  <c r="I363" i="37"/>
  <c r="M363" i="37"/>
  <c r="N363" i="37"/>
  <c r="O363" i="37"/>
  <c r="Q363" i="37"/>
  <c r="R363" i="37"/>
  <c r="B364" i="37"/>
  <c r="G364" i="37"/>
  <c r="H364" i="37"/>
  <c r="I364" i="37"/>
  <c r="M364" i="37"/>
  <c r="N364" i="37"/>
  <c r="O364" i="37"/>
  <c r="Q364" i="37"/>
  <c r="R364" i="37"/>
  <c r="B365" i="37"/>
  <c r="G365" i="37"/>
  <c r="H365" i="37"/>
  <c r="I365" i="37"/>
  <c r="M365" i="37"/>
  <c r="N365" i="37"/>
  <c r="O365" i="37"/>
  <c r="Q365" i="37"/>
  <c r="R365" i="37"/>
  <c r="B366" i="37"/>
  <c r="G366" i="37"/>
  <c r="H366" i="37"/>
  <c r="I366" i="37"/>
  <c r="M366" i="37"/>
  <c r="N366" i="37"/>
  <c r="O366" i="37"/>
  <c r="Q366" i="37"/>
  <c r="R366" i="37"/>
  <c r="B367" i="37"/>
  <c r="G367" i="37"/>
  <c r="H367" i="37"/>
  <c r="I367" i="37"/>
  <c r="M367" i="37"/>
  <c r="N367" i="37"/>
  <c r="O367" i="37"/>
  <c r="Q367" i="37"/>
  <c r="R367" i="37"/>
  <c r="B368" i="37"/>
  <c r="G368" i="37"/>
  <c r="H368" i="37"/>
  <c r="I368" i="37"/>
  <c r="M368" i="37"/>
  <c r="N368" i="37"/>
  <c r="O368" i="37"/>
  <c r="Q368" i="37"/>
  <c r="R368" i="37"/>
  <c r="B369" i="37"/>
  <c r="G369" i="37"/>
  <c r="H369" i="37"/>
  <c r="I369" i="37"/>
  <c r="M369" i="37"/>
  <c r="N369" i="37"/>
  <c r="O369" i="37"/>
  <c r="Q369" i="37"/>
  <c r="R369" i="37"/>
  <c r="B370" i="37"/>
  <c r="G370" i="37"/>
  <c r="H370" i="37"/>
  <c r="I370" i="37"/>
  <c r="M370" i="37"/>
  <c r="N370" i="37"/>
  <c r="O370" i="37"/>
  <c r="Q370" i="37"/>
  <c r="R370" i="37"/>
  <c r="B371" i="37"/>
  <c r="G371" i="37"/>
  <c r="H371" i="37"/>
  <c r="I371" i="37"/>
  <c r="M371" i="37"/>
  <c r="N371" i="37"/>
  <c r="O371" i="37"/>
  <c r="Q371" i="37"/>
  <c r="R371" i="37"/>
  <c r="B372" i="37"/>
  <c r="G372" i="37"/>
  <c r="H372" i="37"/>
  <c r="I372" i="37"/>
  <c r="M372" i="37"/>
  <c r="N372" i="37"/>
  <c r="O372" i="37"/>
  <c r="Q372" i="37"/>
  <c r="R372" i="37"/>
  <c r="B373" i="37"/>
  <c r="G373" i="37"/>
  <c r="H373" i="37"/>
  <c r="I373" i="37"/>
  <c r="M373" i="37"/>
  <c r="N373" i="37"/>
  <c r="O373" i="37"/>
  <c r="Q373" i="37"/>
  <c r="R373" i="37"/>
  <c r="B374" i="37"/>
  <c r="G374" i="37"/>
  <c r="H374" i="37"/>
  <c r="I374" i="37"/>
  <c r="M374" i="37"/>
  <c r="N374" i="37"/>
  <c r="O374" i="37"/>
  <c r="Q374" i="37"/>
  <c r="R374" i="37"/>
  <c r="B375" i="37"/>
  <c r="G375" i="37"/>
  <c r="H375" i="37"/>
  <c r="I375" i="37"/>
  <c r="M375" i="37"/>
  <c r="N375" i="37"/>
  <c r="O375" i="37"/>
  <c r="Q375" i="37"/>
  <c r="R375" i="37"/>
  <c r="B376" i="37"/>
  <c r="G376" i="37"/>
  <c r="H376" i="37"/>
  <c r="I376" i="37"/>
  <c r="M376" i="37"/>
  <c r="N376" i="37"/>
  <c r="O376" i="37"/>
  <c r="Q376" i="37"/>
  <c r="R376" i="37"/>
  <c r="B377" i="37"/>
  <c r="G377" i="37"/>
  <c r="H377" i="37"/>
  <c r="I377" i="37"/>
  <c r="M377" i="37"/>
  <c r="N377" i="37"/>
  <c r="O377" i="37"/>
  <c r="Q377" i="37"/>
  <c r="R377" i="37"/>
  <c r="B378" i="37"/>
  <c r="G378" i="37"/>
  <c r="H378" i="37"/>
  <c r="I378" i="37"/>
  <c r="M378" i="37"/>
  <c r="N378" i="37"/>
  <c r="O378" i="37"/>
  <c r="Q378" i="37"/>
  <c r="R378" i="37"/>
  <c r="B379" i="37"/>
  <c r="G379" i="37"/>
  <c r="H379" i="37"/>
  <c r="I379" i="37"/>
  <c r="M379" i="37"/>
  <c r="N379" i="37"/>
  <c r="O379" i="37"/>
  <c r="Q379" i="37"/>
  <c r="R379" i="37"/>
  <c r="B380" i="37"/>
  <c r="G380" i="37"/>
  <c r="H380" i="37"/>
  <c r="I380" i="37"/>
  <c r="M380" i="37"/>
  <c r="N380" i="37"/>
  <c r="O380" i="37"/>
  <c r="Q380" i="37"/>
  <c r="R380" i="37"/>
  <c r="B381" i="37"/>
  <c r="G381" i="37"/>
  <c r="H381" i="37"/>
  <c r="I381" i="37"/>
  <c r="M381" i="37"/>
  <c r="N381" i="37"/>
  <c r="O381" i="37"/>
  <c r="Q381" i="37"/>
  <c r="R381" i="37"/>
  <c r="B382" i="37"/>
  <c r="G382" i="37"/>
  <c r="H382" i="37"/>
  <c r="I382" i="37"/>
  <c r="M382" i="37"/>
  <c r="N382" i="37"/>
  <c r="O382" i="37"/>
  <c r="Q382" i="37"/>
  <c r="R382" i="37"/>
  <c r="B383" i="37"/>
  <c r="G383" i="37"/>
  <c r="H383" i="37"/>
  <c r="I383" i="37"/>
  <c r="M383" i="37"/>
  <c r="N383" i="37"/>
  <c r="O383" i="37"/>
  <c r="Q383" i="37"/>
  <c r="R383" i="37"/>
  <c r="B384" i="37"/>
  <c r="G384" i="37"/>
  <c r="H384" i="37"/>
  <c r="I384" i="37"/>
  <c r="M384" i="37"/>
  <c r="N384" i="37"/>
  <c r="O384" i="37"/>
  <c r="Q384" i="37"/>
  <c r="R384" i="37"/>
  <c r="B385" i="37"/>
  <c r="G385" i="37"/>
  <c r="H385" i="37"/>
  <c r="I385" i="37"/>
  <c r="M385" i="37"/>
  <c r="N385" i="37"/>
  <c r="O385" i="37"/>
  <c r="Q385" i="37"/>
  <c r="R385" i="37"/>
  <c r="B386" i="37"/>
  <c r="G386" i="37"/>
  <c r="H386" i="37"/>
  <c r="I386" i="37"/>
  <c r="M386" i="37"/>
  <c r="N386" i="37"/>
  <c r="O386" i="37"/>
  <c r="Q386" i="37"/>
  <c r="R386" i="37"/>
  <c r="B387" i="37"/>
  <c r="G387" i="37"/>
  <c r="H387" i="37"/>
  <c r="I387" i="37"/>
  <c r="M387" i="37"/>
  <c r="N387" i="37"/>
  <c r="O387" i="37"/>
  <c r="Q387" i="37"/>
  <c r="R387" i="37"/>
  <c r="B388" i="37"/>
  <c r="G388" i="37"/>
  <c r="H388" i="37"/>
  <c r="I388" i="37"/>
  <c r="M388" i="37"/>
  <c r="N388" i="37"/>
  <c r="O388" i="37"/>
  <c r="Q388" i="37"/>
  <c r="R388" i="37"/>
  <c r="B389" i="37"/>
  <c r="G389" i="37"/>
  <c r="H389" i="37"/>
  <c r="I389" i="37"/>
  <c r="M389" i="37"/>
  <c r="N389" i="37"/>
  <c r="O389" i="37"/>
  <c r="Q389" i="37"/>
  <c r="R389" i="37"/>
  <c r="B390" i="37"/>
  <c r="G390" i="37"/>
  <c r="H390" i="37"/>
  <c r="I390" i="37"/>
  <c r="M390" i="37"/>
  <c r="N390" i="37"/>
  <c r="O390" i="37"/>
  <c r="Q390" i="37"/>
  <c r="R390" i="37"/>
  <c r="B391" i="37"/>
  <c r="G391" i="37"/>
  <c r="H391" i="37"/>
  <c r="I391" i="37"/>
  <c r="M391" i="37"/>
  <c r="N391" i="37"/>
  <c r="O391" i="37"/>
  <c r="Q391" i="37"/>
  <c r="R391" i="37"/>
  <c r="B392" i="37"/>
  <c r="G392" i="37"/>
  <c r="H392" i="37"/>
  <c r="I392" i="37"/>
  <c r="M392" i="37"/>
  <c r="N392" i="37"/>
  <c r="O392" i="37"/>
  <c r="Q392" i="37"/>
  <c r="R392" i="37"/>
  <c r="B393" i="37"/>
  <c r="G393" i="37"/>
  <c r="H393" i="37"/>
  <c r="I393" i="37"/>
  <c r="M393" i="37"/>
  <c r="N393" i="37"/>
  <c r="O393" i="37"/>
  <c r="Q393" i="37"/>
  <c r="R393" i="37"/>
  <c r="B394" i="37"/>
  <c r="G394" i="37"/>
  <c r="H394" i="37"/>
  <c r="I394" i="37"/>
  <c r="M394" i="37"/>
  <c r="N394" i="37"/>
  <c r="O394" i="37"/>
  <c r="Q394" i="37"/>
  <c r="R394" i="37"/>
  <c r="B395" i="37"/>
  <c r="G395" i="37"/>
  <c r="H395" i="37"/>
  <c r="I395" i="37"/>
  <c r="M395" i="37"/>
  <c r="N395" i="37"/>
  <c r="O395" i="37"/>
  <c r="Q395" i="37"/>
  <c r="R395" i="37"/>
  <c r="B396" i="37"/>
  <c r="G396" i="37"/>
  <c r="H396" i="37"/>
  <c r="I396" i="37"/>
  <c r="M396" i="37"/>
  <c r="N396" i="37"/>
  <c r="O396" i="37"/>
  <c r="Q396" i="37"/>
  <c r="R396" i="37"/>
  <c r="B397" i="37"/>
  <c r="G397" i="37"/>
  <c r="H397" i="37"/>
  <c r="I397" i="37"/>
  <c r="M397" i="37"/>
  <c r="N397" i="37"/>
  <c r="O397" i="37"/>
  <c r="Q397" i="37"/>
  <c r="R397" i="37"/>
  <c r="B398" i="37"/>
  <c r="G398" i="37"/>
  <c r="H398" i="37"/>
  <c r="I398" i="37"/>
  <c r="M398" i="37"/>
  <c r="N398" i="37"/>
  <c r="O398" i="37"/>
  <c r="Q398" i="37"/>
  <c r="R398" i="37"/>
  <c r="B399" i="37"/>
  <c r="G399" i="37"/>
  <c r="H399" i="37"/>
  <c r="I399" i="37"/>
  <c r="M399" i="37"/>
  <c r="N399" i="37"/>
  <c r="O399" i="37"/>
  <c r="Q399" i="37"/>
  <c r="R399" i="37"/>
  <c r="B400" i="37"/>
  <c r="G400" i="37"/>
  <c r="H400" i="37"/>
  <c r="I400" i="37"/>
  <c r="M400" i="37"/>
  <c r="N400" i="37"/>
  <c r="O400" i="37"/>
  <c r="Q400" i="37"/>
  <c r="R400" i="37"/>
  <c r="B401" i="37"/>
  <c r="G401" i="37"/>
  <c r="H401" i="37"/>
  <c r="I401" i="37"/>
  <c r="M401" i="37"/>
  <c r="N401" i="37"/>
  <c r="O401" i="37"/>
  <c r="Q401" i="37"/>
  <c r="R401" i="37"/>
  <c r="B402" i="37"/>
  <c r="G402" i="37"/>
  <c r="H402" i="37"/>
  <c r="I402" i="37"/>
  <c r="M402" i="37"/>
  <c r="N402" i="37"/>
  <c r="O402" i="37"/>
  <c r="Q402" i="37"/>
  <c r="R402" i="37"/>
  <c r="A388" i="37"/>
  <c r="A389" i="37"/>
  <c r="A390" i="37"/>
  <c r="A391" i="37"/>
  <c r="A392" i="37"/>
  <c r="A393" i="37"/>
  <c r="A394" i="37"/>
  <c r="A395" i="37"/>
  <c r="A396" i="37"/>
  <c r="A397" i="37"/>
  <c r="A398" i="37"/>
  <c r="A399" i="37"/>
  <c r="A400" i="37"/>
  <c r="A401" i="37"/>
  <c r="A387" i="37"/>
  <c r="A372" i="37"/>
  <c r="A373" i="37"/>
  <c r="A374" i="37"/>
  <c r="A375" i="37"/>
  <c r="A376" i="37"/>
  <c r="A377" i="37"/>
  <c r="A378" i="37"/>
  <c r="A379" i="37"/>
  <c r="A380" i="37"/>
  <c r="A381" i="37"/>
  <c r="A382" i="37"/>
  <c r="A383" i="37"/>
  <c r="A384" i="37"/>
  <c r="A385" i="37"/>
  <c r="A371" i="37"/>
  <c r="A356" i="37"/>
  <c r="A357" i="37"/>
  <c r="A358" i="37"/>
  <c r="A359" i="37"/>
  <c r="A360" i="37"/>
  <c r="A361" i="37"/>
  <c r="A362" i="37"/>
  <c r="A363" i="37"/>
  <c r="A364" i="37"/>
  <c r="A365" i="37"/>
  <c r="A366" i="37"/>
  <c r="A367" i="37"/>
  <c r="A368" i="37"/>
  <c r="A369" i="37"/>
  <c r="A355" i="37"/>
  <c r="A340" i="37"/>
  <c r="A341" i="37"/>
  <c r="A342" i="37"/>
  <c r="A343" i="37"/>
  <c r="A344" i="37"/>
  <c r="A345" i="37"/>
  <c r="A346" i="37"/>
  <c r="A347" i="37"/>
  <c r="A348" i="37"/>
  <c r="A349" i="37"/>
  <c r="A350" i="37"/>
  <c r="A351" i="37"/>
  <c r="A352" i="37"/>
  <c r="A353" i="37"/>
  <c r="A339" i="37"/>
  <c r="A324" i="37"/>
  <c r="A325" i="37"/>
  <c r="A326" i="37"/>
  <c r="A327" i="37"/>
  <c r="A328" i="37"/>
  <c r="A329" i="37"/>
  <c r="A330" i="37"/>
  <c r="A331" i="37"/>
  <c r="A332" i="37"/>
  <c r="A333" i="37"/>
  <c r="A334" i="37"/>
  <c r="A335" i="37"/>
  <c r="A336" i="37"/>
  <c r="A337" i="37"/>
  <c r="A323" i="37"/>
  <c r="A308" i="37"/>
  <c r="A309" i="37"/>
  <c r="A310" i="37"/>
  <c r="A311" i="37"/>
  <c r="A312" i="37"/>
  <c r="A313" i="37"/>
  <c r="A314" i="37"/>
  <c r="A315" i="37"/>
  <c r="A316" i="37"/>
  <c r="A317" i="37"/>
  <c r="A318" i="37"/>
  <c r="A319" i="37"/>
  <c r="A320" i="37"/>
  <c r="A321" i="37"/>
  <c r="A307" i="37"/>
  <c r="A292" i="37"/>
  <c r="A293" i="37"/>
  <c r="A294" i="37"/>
  <c r="A295" i="37"/>
  <c r="A296" i="37"/>
  <c r="A297" i="37"/>
  <c r="A298" i="37"/>
  <c r="A299" i="37"/>
  <c r="A300" i="37"/>
  <c r="A301" i="37"/>
  <c r="A302" i="37"/>
  <c r="A303" i="37"/>
  <c r="A304" i="37"/>
  <c r="A305" i="37"/>
  <c r="A291" i="37"/>
  <c r="N291" i="39"/>
  <c r="N292" i="39"/>
  <c r="N293" i="39"/>
  <c r="N294" i="39"/>
  <c r="N295" i="39"/>
  <c r="N296" i="39"/>
  <c r="N297" i="39"/>
  <c r="N298" i="39"/>
  <c r="N299" i="39"/>
  <c r="N300" i="39"/>
  <c r="N301" i="39"/>
  <c r="N302" i="39"/>
  <c r="N303" i="39"/>
  <c r="N304" i="39"/>
  <c r="N305" i="39"/>
  <c r="N306" i="39"/>
  <c r="K291" i="39"/>
  <c r="K292" i="39"/>
  <c r="K293" i="39"/>
  <c r="K294" i="39"/>
  <c r="K295" i="39"/>
  <c r="K296" i="39"/>
  <c r="K297" i="39"/>
  <c r="K298" i="39"/>
  <c r="K299" i="39"/>
  <c r="K300" i="39"/>
  <c r="K301" i="39"/>
  <c r="K302" i="39"/>
  <c r="K303" i="39"/>
  <c r="K304" i="39"/>
  <c r="K305" i="39"/>
  <c r="K306" i="39"/>
  <c r="H291" i="39"/>
  <c r="H292" i="39"/>
  <c r="H293" i="39"/>
  <c r="H294" i="39"/>
  <c r="H295" i="39"/>
  <c r="H296" i="39"/>
  <c r="H297" i="39"/>
  <c r="H298" i="39"/>
  <c r="H299" i="39"/>
  <c r="H300" i="39"/>
  <c r="H301" i="39"/>
  <c r="H302" i="39"/>
  <c r="H303" i="39"/>
  <c r="H304" i="39"/>
  <c r="H305" i="39"/>
  <c r="H306" i="39"/>
  <c r="E291" i="39"/>
  <c r="E292" i="39"/>
  <c r="E293" i="39"/>
  <c r="E294" i="39"/>
  <c r="E295" i="39"/>
  <c r="E296" i="39"/>
  <c r="E297" i="39"/>
  <c r="E298" i="39"/>
  <c r="E299" i="39"/>
  <c r="E300" i="39"/>
  <c r="E301" i="39"/>
  <c r="E302" i="39"/>
  <c r="E303" i="39"/>
  <c r="E304" i="39"/>
  <c r="E305" i="39"/>
  <c r="E306" i="39"/>
  <c r="N307" i="39"/>
  <c r="N308" i="39"/>
  <c r="N309" i="39"/>
  <c r="N310" i="39"/>
  <c r="N311" i="39"/>
  <c r="N312" i="39"/>
  <c r="N313" i="39"/>
  <c r="N314" i="39"/>
  <c r="N315" i="39"/>
  <c r="N316" i="39"/>
  <c r="N317" i="39"/>
  <c r="N318" i="39"/>
  <c r="N319" i="39"/>
  <c r="N320" i="39"/>
  <c r="N321" i="39"/>
  <c r="N322" i="39"/>
  <c r="K307" i="39"/>
  <c r="K308" i="39"/>
  <c r="K309" i="39"/>
  <c r="K310" i="39"/>
  <c r="K311" i="39"/>
  <c r="K312" i="39"/>
  <c r="K313" i="39"/>
  <c r="K314" i="39"/>
  <c r="K315" i="39"/>
  <c r="K316" i="39"/>
  <c r="K317" i="39"/>
  <c r="K318" i="39"/>
  <c r="K319" i="39"/>
  <c r="K320" i="39"/>
  <c r="K321" i="39"/>
  <c r="K322" i="39"/>
  <c r="H307" i="39"/>
  <c r="H308" i="39"/>
  <c r="H309" i="39"/>
  <c r="H310" i="39"/>
  <c r="H311" i="39"/>
  <c r="H312" i="39"/>
  <c r="H313" i="39"/>
  <c r="H314" i="39"/>
  <c r="H315" i="39"/>
  <c r="H316" i="39"/>
  <c r="H317" i="39"/>
  <c r="H318" i="39"/>
  <c r="H319" i="39"/>
  <c r="H320" i="39"/>
  <c r="H321" i="39"/>
  <c r="H322" i="39"/>
  <c r="E307" i="39"/>
  <c r="E308" i="39"/>
  <c r="E309" i="39"/>
  <c r="E310" i="39"/>
  <c r="E311" i="39"/>
  <c r="E312" i="39"/>
  <c r="E313" i="39"/>
  <c r="E314" i="39"/>
  <c r="E315" i="39"/>
  <c r="E316" i="39"/>
  <c r="E317" i="39"/>
  <c r="E318" i="39"/>
  <c r="E319" i="39"/>
  <c r="E320" i="39"/>
  <c r="E321" i="39"/>
  <c r="E322" i="39"/>
  <c r="N323" i="39"/>
  <c r="N324" i="39"/>
  <c r="N325" i="39"/>
  <c r="N326" i="39"/>
  <c r="N327" i="39"/>
  <c r="N328" i="39"/>
  <c r="N329" i="39"/>
  <c r="N330" i="39"/>
  <c r="N331" i="39"/>
  <c r="N332" i="39"/>
  <c r="N333" i="39"/>
  <c r="N334" i="39"/>
  <c r="N335" i="39"/>
  <c r="N336" i="39"/>
  <c r="N337" i="39"/>
  <c r="N338" i="39"/>
  <c r="K323" i="39"/>
  <c r="K324" i="39"/>
  <c r="K325" i="39"/>
  <c r="K326" i="39"/>
  <c r="K327" i="39"/>
  <c r="K328" i="39"/>
  <c r="K329" i="39"/>
  <c r="K330" i="39"/>
  <c r="K331" i="39"/>
  <c r="K332" i="39"/>
  <c r="K333" i="39"/>
  <c r="K334" i="39"/>
  <c r="K335" i="39"/>
  <c r="K336" i="39"/>
  <c r="K337" i="39"/>
  <c r="K338" i="39"/>
  <c r="H323" i="39"/>
  <c r="H324" i="39"/>
  <c r="H325" i="39"/>
  <c r="H326" i="39"/>
  <c r="H327" i="39"/>
  <c r="H328" i="39"/>
  <c r="H329" i="39"/>
  <c r="H330" i="39"/>
  <c r="H331" i="39"/>
  <c r="H332" i="39"/>
  <c r="H333" i="39"/>
  <c r="H334" i="39"/>
  <c r="H335" i="39"/>
  <c r="H336" i="39"/>
  <c r="H337" i="39"/>
  <c r="H338" i="39"/>
  <c r="E323" i="39"/>
  <c r="E324" i="39"/>
  <c r="E325" i="39"/>
  <c r="E326" i="39"/>
  <c r="E327" i="39"/>
  <c r="E328" i="39"/>
  <c r="E329" i="39"/>
  <c r="E330" i="39"/>
  <c r="E331" i="39"/>
  <c r="E332" i="39"/>
  <c r="E333" i="39"/>
  <c r="E334" i="39"/>
  <c r="E335" i="39"/>
  <c r="E336" i="39"/>
  <c r="E337" i="39"/>
  <c r="E338" i="39"/>
  <c r="N339" i="39"/>
  <c r="N340" i="39"/>
  <c r="N341" i="39"/>
  <c r="N342" i="39"/>
  <c r="N343" i="39"/>
  <c r="N344" i="39"/>
  <c r="N345" i="39"/>
  <c r="N346" i="39"/>
  <c r="N347" i="39"/>
  <c r="N348" i="39"/>
  <c r="N349" i="39"/>
  <c r="N350" i="39"/>
  <c r="N351" i="39"/>
  <c r="N352" i="39"/>
  <c r="N353" i="39"/>
  <c r="N354" i="39"/>
  <c r="K339" i="39"/>
  <c r="K340" i="39"/>
  <c r="K341" i="39"/>
  <c r="K342" i="39"/>
  <c r="K343" i="39"/>
  <c r="K344" i="39"/>
  <c r="K345" i="39"/>
  <c r="K346" i="39"/>
  <c r="K347" i="39"/>
  <c r="K348" i="39"/>
  <c r="K349" i="39"/>
  <c r="K350" i="39"/>
  <c r="K351" i="39"/>
  <c r="K352" i="39"/>
  <c r="K353" i="39"/>
  <c r="K354" i="39"/>
  <c r="H339" i="39"/>
  <c r="H340" i="39"/>
  <c r="H341" i="39"/>
  <c r="H342" i="39"/>
  <c r="H343" i="39"/>
  <c r="H344" i="39"/>
  <c r="H345" i="39"/>
  <c r="H346" i="39"/>
  <c r="H347" i="39"/>
  <c r="H348" i="39"/>
  <c r="H349" i="39"/>
  <c r="H350" i="39"/>
  <c r="H351" i="39"/>
  <c r="H352" i="39"/>
  <c r="H353" i="39"/>
  <c r="H354" i="39"/>
  <c r="E339" i="39"/>
  <c r="E340" i="39"/>
  <c r="E341" i="39"/>
  <c r="E342" i="39"/>
  <c r="E343" i="39"/>
  <c r="E344" i="39"/>
  <c r="E345" i="39"/>
  <c r="E346" i="39"/>
  <c r="E347" i="39"/>
  <c r="E348" i="39"/>
  <c r="E349" i="39"/>
  <c r="E350" i="39"/>
  <c r="E351" i="39"/>
  <c r="E352" i="39"/>
  <c r="E353" i="39"/>
  <c r="E354" i="39"/>
  <c r="N355" i="39"/>
  <c r="N356" i="39"/>
  <c r="N357" i="39"/>
  <c r="N358" i="39"/>
  <c r="N359" i="39"/>
  <c r="N360" i="39"/>
  <c r="N361" i="39"/>
  <c r="N362" i="39"/>
  <c r="N363" i="39"/>
  <c r="N364" i="39"/>
  <c r="N365" i="39"/>
  <c r="N366" i="39"/>
  <c r="N367" i="39"/>
  <c r="N368" i="39"/>
  <c r="N369" i="39"/>
  <c r="N370" i="39"/>
  <c r="K355" i="39"/>
  <c r="K356" i="39"/>
  <c r="K357" i="39"/>
  <c r="K358" i="39"/>
  <c r="K359" i="39"/>
  <c r="K360" i="39"/>
  <c r="K361" i="39"/>
  <c r="K362" i="39"/>
  <c r="K363" i="39"/>
  <c r="K364" i="39"/>
  <c r="K365" i="39"/>
  <c r="K366" i="39"/>
  <c r="K367" i="39"/>
  <c r="K368" i="39"/>
  <c r="K369" i="39"/>
  <c r="K370" i="39"/>
  <c r="H355" i="39"/>
  <c r="H356" i="39"/>
  <c r="H357" i="39"/>
  <c r="H358" i="39"/>
  <c r="H359" i="39"/>
  <c r="H360" i="39"/>
  <c r="H361" i="39"/>
  <c r="H362" i="39"/>
  <c r="H363" i="39"/>
  <c r="H364" i="39"/>
  <c r="H365" i="39"/>
  <c r="H366" i="39"/>
  <c r="H367" i="39"/>
  <c r="H368" i="39"/>
  <c r="H369" i="39"/>
  <c r="H370" i="39"/>
  <c r="E355" i="39"/>
  <c r="E356" i="39"/>
  <c r="E357" i="39"/>
  <c r="E358" i="39"/>
  <c r="E359" i="39"/>
  <c r="E360" i="39"/>
  <c r="E361" i="39"/>
  <c r="E362" i="39"/>
  <c r="E363" i="39"/>
  <c r="E364" i="39"/>
  <c r="E365" i="39"/>
  <c r="E366" i="39"/>
  <c r="E367" i="39"/>
  <c r="E368" i="39"/>
  <c r="E369" i="39"/>
  <c r="E370" i="39"/>
  <c r="N371" i="39"/>
  <c r="N372" i="39"/>
  <c r="N373" i="39"/>
  <c r="N374" i="39"/>
  <c r="N375" i="39"/>
  <c r="N376" i="39"/>
  <c r="N377" i="39"/>
  <c r="N378" i="39"/>
  <c r="N379" i="39"/>
  <c r="N380" i="39"/>
  <c r="N381" i="39"/>
  <c r="N382" i="39"/>
  <c r="N383" i="39"/>
  <c r="N384" i="39"/>
  <c r="N385" i="39"/>
  <c r="N386" i="39"/>
  <c r="K371" i="39"/>
  <c r="K372" i="39"/>
  <c r="K373" i="39"/>
  <c r="K374" i="39"/>
  <c r="K375" i="39"/>
  <c r="K376" i="39"/>
  <c r="K377" i="39"/>
  <c r="K378" i="39"/>
  <c r="K379" i="39"/>
  <c r="K380" i="39"/>
  <c r="K381" i="39"/>
  <c r="K382" i="39"/>
  <c r="K383" i="39"/>
  <c r="K384" i="39"/>
  <c r="K385" i="39"/>
  <c r="K386" i="39"/>
  <c r="H371" i="39"/>
  <c r="H372" i="39"/>
  <c r="H373" i="39"/>
  <c r="H374" i="39"/>
  <c r="H375" i="39"/>
  <c r="H376" i="39"/>
  <c r="H377" i="39"/>
  <c r="H378" i="39"/>
  <c r="H379" i="39"/>
  <c r="H380" i="39"/>
  <c r="H381" i="39"/>
  <c r="H382" i="39"/>
  <c r="H383" i="39"/>
  <c r="H384" i="39"/>
  <c r="H385" i="39"/>
  <c r="H386" i="39"/>
  <c r="E371" i="39"/>
  <c r="E372" i="39"/>
  <c r="E373" i="39"/>
  <c r="E374" i="39"/>
  <c r="E375" i="39"/>
  <c r="E376" i="39"/>
  <c r="E377" i="39"/>
  <c r="E378" i="39"/>
  <c r="E379" i="39"/>
  <c r="E380" i="39"/>
  <c r="E381" i="39"/>
  <c r="E382" i="39"/>
  <c r="E383" i="39"/>
  <c r="E384" i="39"/>
  <c r="E385" i="39"/>
  <c r="E386" i="39"/>
  <c r="N387" i="39"/>
  <c r="N388" i="39"/>
  <c r="N389" i="39"/>
  <c r="N390" i="39"/>
  <c r="N391" i="39"/>
  <c r="N392" i="39"/>
  <c r="N393" i="39"/>
  <c r="N394" i="39"/>
  <c r="N395" i="39"/>
  <c r="N396" i="39"/>
  <c r="N397" i="39"/>
  <c r="N398" i="39"/>
  <c r="N399" i="39"/>
  <c r="N400" i="39"/>
  <c r="N401" i="39"/>
  <c r="N402" i="39"/>
  <c r="K387" i="39"/>
  <c r="K388" i="39"/>
  <c r="K389" i="39"/>
  <c r="K390" i="39"/>
  <c r="K391" i="39"/>
  <c r="K392" i="39"/>
  <c r="K393" i="39"/>
  <c r="K394" i="39"/>
  <c r="K395" i="39"/>
  <c r="K396" i="39"/>
  <c r="K397" i="39"/>
  <c r="K398" i="39"/>
  <c r="K399" i="39"/>
  <c r="K400" i="39"/>
  <c r="K401" i="39"/>
  <c r="K402" i="39"/>
  <c r="H387" i="39"/>
  <c r="H388" i="39"/>
  <c r="H389" i="39"/>
  <c r="H390" i="39"/>
  <c r="H391" i="39"/>
  <c r="H392" i="39"/>
  <c r="H393" i="39"/>
  <c r="H394" i="39"/>
  <c r="H395" i="39"/>
  <c r="H396" i="39"/>
  <c r="H397" i="39"/>
  <c r="H398" i="39"/>
  <c r="H399" i="39"/>
  <c r="H400" i="39"/>
  <c r="H401" i="39"/>
  <c r="H402" i="39"/>
  <c r="E387" i="39"/>
  <c r="E388" i="39"/>
  <c r="E389" i="39"/>
  <c r="E390" i="39"/>
  <c r="E391" i="39"/>
  <c r="E392" i="39"/>
  <c r="E393" i="39"/>
  <c r="E394" i="39"/>
  <c r="E395" i="39"/>
  <c r="E396" i="39"/>
  <c r="E397" i="39"/>
  <c r="E398" i="39"/>
  <c r="E399" i="39"/>
  <c r="E400" i="39"/>
  <c r="E401" i="39"/>
  <c r="E402" i="39"/>
  <c r="B291" i="39"/>
  <c r="C291" i="39"/>
  <c r="D291" i="39"/>
  <c r="F291" i="39"/>
  <c r="G291" i="39"/>
  <c r="I291" i="39"/>
  <c r="J291" i="39"/>
  <c r="L291" i="39"/>
  <c r="M291" i="39"/>
  <c r="O291" i="39"/>
  <c r="P291" i="39"/>
  <c r="Q291" i="39"/>
  <c r="R291" i="39"/>
  <c r="S291" i="39"/>
  <c r="T291" i="39"/>
  <c r="U291" i="39"/>
  <c r="V291" i="39"/>
  <c r="W291" i="39"/>
  <c r="X291" i="39"/>
  <c r="Y291" i="39"/>
  <c r="Z291" i="39"/>
  <c r="B292" i="39"/>
  <c r="C292" i="39"/>
  <c r="D292" i="39"/>
  <c r="F292" i="39"/>
  <c r="G292" i="39"/>
  <c r="I292" i="39"/>
  <c r="J292" i="39"/>
  <c r="L292" i="39"/>
  <c r="M292" i="39"/>
  <c r="O292" i="39"/>
  <c r="P292" i="39"/>
  <c r="Q292" i="39"/>
  <c r="R292" i="39"/>
  <c r="S292" i="39"/>
  <c r="T292" i="39"/>
  <c r="U292" i="39"/>
  <c r="V292" i="39"/>
  <c r="W292" i="39"/>
  <c r="X292" i="39"/>
  <c r="Y292" i="39"/>
  <c r="Z292" i="39"/>
  <c r="B293" i="39"/>
  <c r="C293" i="39"/>
  <c r="D293" i="39"/>
  <c r="F293" i="39"/>
  <c r="G293" i="39"/>
  <c r="I293" i="39"/>
  <c r="J293" i="39"/>
  <c r="L293" i="39"/>
  <c r="M293" i="39"/>
  <c r="O293" i="39"/>
  <c r="P293" i="39"/>
  <c r="Q293" i="39"/>
  <c r="R293" i="39"/>
  <c r="S293" i="39"/>
  <c r="T293" i="39"/>
  <c r="U293" i="39"/>
  <c r="V293" i="39"/>
  <c r="W293" i="39"/>
  <c r="X293" i="39"/>
  <c r="Y293" i="39"/>
  <c r="Z293" i="39"/>
  <c r="B294" i="39"/>
  <c r="C294" i="39"/>
  <c r="D294" i="39"/>
  <c r="F294" i="39"/>
  <c r="G294" i="39"/>
  <c r="I294" i="39"/>
  <c r="J294" i="39"/>
  <c r="L294" i="39"/>
  <c r="M294" i="39"/>
  <c r="O294" i="39"/>
  <c r="P294" i="39"/>
  <c r="Q294" i="39"/>
  <c r="R294" i="39"/>
  <c r="S294" i="39"/>
  <c r="T294" i="39"/>
  <c r="U294" i="39"/>
  <c r="V294" i="39"/>
  <c r="W294" i="39"/>
  <c r="X294" i="39"/>
  <c r="Y294" i="39"/>
  <c r="Z294" i="39"/>
  <c r="B295" i="39"/>
  <c r="C295" i="39"/>
  <c r="D295" i="39"/>
  <c r="F295" i="39"/>
  <c r="G295" i="39"/>
  <c r="I295" i="39"/>
  <c r="J295" i="39"/>
  <c r="L295" i="39"/>
  <c r="M295" i="39"/>
  <c r="O295" i="39"/>
  <c r="P295" i="39"/>
  <c r="Q295" i="39"/>
  <c r="R295" i="39"/>
  <c r="S295" i="39"/>
  <c r="T295" i="39"/>
  <c r="U295" i="39"/>
  <c r="V295" i="39"/>
  <c r="W295" i="39"/>
  <c r="X295" i="39"/>
  <c r="Y295" i="39"/>
  <c r="Z295" i="39"/>
  <c r="B296" i="39"/>
  <c r="C296" i="39"/>
  <c r="D296" i="39"/>
  <c r="F296" i="39"/>
  <c r="G296" i="39"/>
  <c r="I296" i="39"/>
  <c r="J296" i="39"/>
  <c r="L296" i="39"/>
  <c r="M296" i="39"/>
  <c r="O296" i="39"/>
  <c r="P296" i="39"/>
  <c r="Q296" i="39"/>
  <c r="R296" i="39"/>
  <c r="S296" i="39"/>
  <c r="T296" i="39"/>
  <c r="U296" i="39"/>
  <c r="V296" i="39"/>
  <c r="W296" i="39"/>
  <c r="X296" i="39"/>
  <c r="Y296" i="39"/>
  <c r="Z296" i="39"/>
  <c r="B297" i="39"/>
  <c r="C297" i="39"/>
  <c r="D297" i="39"/>
  <c r="F297" i="39"/>
  <c r="G297" i="39"/>
  <c r="I297" i="39"/>
  <c r="J297" i="39"/>
  <c r="L297" i="39"/>
  <c r="M297" i="39"/>
  <c r="O297" i="39"/>
  <c r="P297" i="39"/>
  <c r="Q297" i="39"/>
  <c r="R297" i="39"/>
  <c r="S297" i="39"/>
  <c r="T297" i="39"/>
  <c r="U297" i="39"/>
  <c r="V297" i="39"/>
  <c r="W297" i="39"/>
  <c r="X297" i="39"/>
  <c r="Y297" i="39"/>
  <c r="Z297" i="39"/>
  <c r="B298" i="39"/>
  <c r="C298" i="39"/>
  <c r="D298" i="39"/>
  <c r="F298" i="39"/>
  <c r="G298" i="39"/>
  <c r="I298" i="39"/>
  <c r="J298" i="39"/>
  <c r="L298" i="39"/>
  <c r="M298" i="39"/>
  <c r="O298" i="39"/>
  <c r="P298" i="39"/>
  <c r="Q298" i="39"/>
  <c r="R298" i="39"/>
  <c r="S298" i="39"/>
  <c r="T298" i="39"/>
  <c r="U298" i="39"/>
  <c r="V298" i="39"/>
  <c r="W298" i="39"/>
  <c r="X298" i="39"/>
  <c r="Y298" i="39"/>
  <c r="Z298" i="39"/>
  <c r="B299" i="39"/>
  <c r="C299" i="39"/>
  <c r="D299" i="39"/>
  <c r="F299" i="39"/>
  <c r="G299" i="39"/>
  <c r="I299" i="39"/>
  <c r="J299" i="39"/>
  <c r="L299" i="39"/>
  <c r="M299" i="39"/>
  <c r="O299" i="39"/>
  <c r="P299" i="39"/>
  <c r="Q299" i="39"/>
  <c r="R299" i="39"/>
  <c r="S299" i="39"/>
  <c r="T299" i="39"/>
  <c r="U299" i="39"/>
  <c r="V299" i="39"/>
  <c r="W299" i="39"/>
  <c r="X299" i="39"/>
  <c r="Y299" i="39"/>
  <c r="Z299" i="39"/>
  <c r="B300" i="39"/>
  <c r="C300" i="39"/>
  <c r="D300" i="39"/>
  <c r="F300" i="39"/>
  <c r="G300" i="39"/>
  <c r="I300" i="39"/>
  <c r="J300" i="39"/>
  <c r="L300" i="39"/>
  <c r="M300" i="39"/>
  <c r="O300" i="39"/>
  <c r="P300" i="39"/>
  <c r="Q300" i="39"/>
  <c r="R300" i="39"/>
  <c r="S300" i="39"/>
  <c r="T300" i="39"/>
  <c r="U300" i="39"/>
  <c r="V300" i="39"/>
  <c r="W300" i="39"/>
  <c r="X300" i="39"/>
  <c r="Y300" i="39"/>
  <c r="Z300" i="39"/>
  <c r="B301" i="39"/>
  <c r="C301" i="39"/>
  <c r="D301" i="39"/>
  <c r="F301" i="39"/>
  <c r="G301" i="39"/>
  <c r="I301" i="39"/>
  <c r="J301" i="39"/>
  <c r="L301" i="39"/>
  <c r="M301" i="39"/>
  <c r="O301" i="39"/>
  <c r="P301" i="39"/>
  <c r="Q301" i="39"/>
  <c r="R301" i="39"/>
  <c r="S301" i="39"/>
  <c r="T301" i="39"/>
  <c r="U301" i="39"/>
  <c r="V301" i="39"/>
  <c r="W301" i="39"/>
  <c r="X301" i="39"/>
  <c r="Y301" i="39"/>
  <c r="Z301" i="39"/>
  <c r="B302" i="39"/>
  <c r="C302" i="39"/>
  <c r="D302" i="39"/>
  <c r="F302" i="39"/>
  <c r="G302" i="39"/>
  <c r="I302" i="39"/>
  <c r="J302" i="39"/>
  <c r="L302" i="39"/>
  <c r="M302" i="39"/>
  <c r="O302" i="39"/>
  <c r="P302" i="39"/>
  <c r="Q302" i="39"/>
  <c r="R302" i="39"/>
  <c r="S302" i="39"/>
  <c r="T302" i="39"/>
  <c r="U302" i="39"/>
  <c r="V302" i="39"/>
  <c r="W302" i="39"/>
  <c r="X302" i="39"/>
  <c r="Y302" i="39"/>
  <c r="Z302" i="39"/>
  <c r="B303" i="39"/>
  <c r="C303" i="39"/>
  <c r="D303" i="39"/>
  <c r="F303" i="39"/>
  <c r="G303" i="39"/>
  <c r="I303" i="39"/>
  <c r="J303" i="39"/>
  <c r="L303" i="39"/>
  <c r="M303" i="39"/>
  <c r="O303" i="39"/>
  <c r="P303" i="39"/>
  <c r="Q303" i="39"/>
  <c r="R303" i="39"/>
  <c r="S303" i="39"/>
  <c r="T303" i="39"/>
  <c r="U303" i="39"/>
  <c r="V303" i="39"/>
  <c r="W303" i="39"/>
  <c r="X303" i="39"/>
  <c r="Y303" i="39"/>
  <c r="Z303" i="39"/>
  <c r="B304" i="39"/>
  <c r="C304" i="39"/>
  <c r="D304" i="39"/>
  <c r="F304" i="39"/>
  <c r="G304" i="39"/>
  <c r="I304" i="39"/>
  <c r="J304" i="39"/>
  <c r="L304" i="39"/>
  <c r="M304" i="39"/>
  <c r="O304" i="39"/>
  <c r="P304" i="39"/>
  <c r="Q304" i="39"/>
  <c r="R304" i="39"/>
  <c r="S304" i="39"/>
  <c r="T304" i="39"/>
  <c r="U304" i="39"/>
  <c r="V304" i="39"/>
  <c r="W304" i="39"/>
  <c r="X304" i="39"/>
  <c r="Y304" i="39"/>
  <c r="Z304" i="39"/>
  <c r="B305" i="39"/>
  <c r="C305" i="39"/>
  <c r="D305" i="39"/>
  <c r="F305" i="39"/>
  <c r="G305" i="39"/>
  <c r="I305" i="39"/>
  <c r="J305" i="39"/>
  <c r="L305" i="39"/>
  <c r="M305" i="39"/>
  <c r="O305" i="39"/>
  <c r="P305" i="39"/>
  <c r="Q305" i="39"/>
  <c r="R305" i="39"/>
  <c r="S305" i="39"/>
  <c r="T305" i="39"/>
  <c r="U305" i="39"/>
  <c r="V305" i="39"/>
  <c r="W305" i="39"/>
  <c r="X305" i="39"/>
  <c r="Y305" i="39"/>
  <c r="Z305" i="39"/>
  <c r="B306" i="39"/>
  <c r="C306" i="39"/>
  <c r="D306" i="39"/>
  <c r="F306" i="39"/>
  <c r="G306" i="39"/>
  <c r="I306" i="39"/>
  <c r="J306" i="39"/>
  <c r="L306" i="39"/>
  <c r="M306" i="39"/>
  <c r="O306" i="39"/>
  <c r="P306" i="39"/>
  <c r="Q306" i="39"/>
  <c r="R306" i="39"/>
  <c r="S306" i="39"/>
  <c r="T306" i="39"/>
  <c r="U306" i="39"/>
  <c r="V306" i="39"/>
  <c r="W306" i="39"/>
  <c r="X306" i="39"/>
  <c r="Y306" i="39"/>
  <c r="Z306" i="39"/>
  <c r="B307" i="39"/>
  <c r="C307" i="39"/>
  <c r="D307" i="39"/>
  <c r="F307" i="39"/>
  <c r="G307" i="39"/>
  <c r="I307" i="39"/>
  <c r="J307" i="39"/>
  <c r="L307" i="39"/>
  <c r="M307" i="39"/>
  <c r="O307" i="39"/>
  <c r="P307" i="39"/>
  <c r="Q307" i="39"/>
  <c r="R307" i="39"/>
  <c r="S307" i="39"/>
  <c r="T307" i="39"/>
  <c r="U307" i="39"/>
  <c r="V307" i="39"/>
  <c r="W307" i="39"/>
  <c r="X307" i="39"/>
  <c r="Y307" i="39"/>
  <c r="Z307" i="39"/>
  <c r="B308" i="39"/>
  <c r="C308" i="39"/>
  <c r="D308" i="39"/>
  <c r="F308" i="39"/>
  <c r="G308" i="39"/>
  <c r="I308" i="39"/>
  <c r="J308" i="39"/>
  <c r="L308" i="39"/>
  <c r="M308" i="39"/>
  <c r="O308" i="39"/>
  <c r="P308" i="39"/>
  <c r="Q308" i="39"/>
  <c r="R308" i="39"/>
  <c r="S308" i="39"/>
  <c r="T308" i="39"/>
  <c r="U308" i="39"/>
  <c r="V308" i="39"/>
  <c r="W308" i="39"/>
  <c r="X308" i="39"/>
  <c r="Y308" i="39"/>
  <c r="Z308" i="39"/>
  <c r="B309" i="39"/>
  <c r="C309" i="39"/>
  <c r="D309" i="39"/>
  <c r="F309" i="39"/>
  <c r="G309" i="39"/>
  <c r="I309" i="39"/>
  <c r="J309" i="39"/>
  <c r="L309" i="39"/>
  <c r="M309" i="39"/>
  <c r="O309" i="39"/>
  <c r="P309" i="39"/>
  <c r="Q309" i="39"/>
  <c r="R309" i="39"/>
  <c r="S309" i="39"/>
  <c r="T309" i="39"/>
  <c r="U309" i="39"/>
  <c r="V309" i="39"/>
  <c r="W309" i="39"/>
  <c r="X309" i="39"/>
  <c r="Y309" i="39"/>
  <c r="Z309" i="39"/>
  <c r="B310" i="39"/>
  <c r="C310" i="39"/>
  <c r="D310" i="39"/>
  <c r="F310" i="39"/>
  <c r="G310" i="39"/>
  <c r="I310" i="39"/>
  <c r="J310" i="39"/>
  <c r="L310" i="39"/>
  <c r="M310" i="39"/>
  <c r="O310" i="39"/>
  <c r="P310" i="39"/>
  <c r="Q310" i="39"/>
  <c r="R310" i="39"/>
  <c r="S310" i="39"/>
  <c r="T310" i="39"/>
  <c r="U310" i="39"/>
  <c r="V310" i="39"/>
  <c r="W310" i="39"/>
  <c r="X310" i="39"/>
  <c r="Y310" i="39"/>
  <c r="Z310" i="39"/>
  <c r="B311" i="39"/>
  <c r="C311" i="39"/>
  <c r="D311" i="39"/>
  <c r="F311" i="39"/>
  <c r="G311" i="39"/>
  <c r="I311" i="39"/>
  <c r="J311" i="39"/>
  <c r="L311" i="39"/>
  <c r="M311" i="39"/>
  <c r="O311" i="39"/>
  <c r="P311" i="39"/>
  <c r="Q311" i="39"/>
  <c r="R311" i="39"/>
  <c r="S311" i="39"/>
  <c r="T311" i="39"/>
  <c r="U311" i="39"/>
  <c r="V311" i="39"/>
  <c r="W311" i="39"/>
  <c r="X311" i="39"/>
  <c r="Y311" i="39"/>
  <c r="Z311" i="39"/>
  <c r="B312" i="39"/>
  <c r="C312" i="39"/>
  <c r="D312" i="39"/>
  <c r="F312" i="39"/>
  <c r="G312" i="39"/>
  <c r="I312" i="39"/>
  <c r="J312" i="39"/>
  <c r="L312" i="39"/>
  <c r="M312" i="39"/>
  <c r="O312" i="39"/>
  <c r="P312" i="39"/>
  <c r="Q312" i="39"/>
  <c r="R312" i="39"/>
  <c r="S312" i="39"/>
  <c r="T312" i="39"/>
  <c r="U312" i="39"/>
  <c r="V312" i="39"/>
  <c r="W312" i="39"/>
  <c r="X312" i="39"/>
  <c r="Y312" i="39"/>
  <c r="Z312" i="39"/>
  <c r="B313" i="39"/>
  <c r="C313" i="39"/>
  <c r="D313" i="39"/>
  <c r="F313" i="39"/>
  <c r="G313" i="39"/>
  <c r="I313" i="39"/>
  <c r="J313" i="39"/>
  <c r="L313" i="39"/>
  <c r="M313" i="39"/>
  <c r="O313" i="39"/>
  <c r="P313" i="39"/>
  <c r="Q313" i="39"/>
  <c r="R313" i="39"/>
  <c r="S313" i="39"/>
  <c r="T313" i="39"/>
  <c r="U313" i="39"/>
  <c r="V313" i="39"/>
  <c r="W313" i="39"/>
  <c r="X313" i="39"/>
  <c r="Y313" i="39"/>
  <c r="Z313" i="39"/>
  <c r="B314" i="39"/>
  <c r="C314" i="39"/>
  <c r="D314" i="39"/>
  <c r="F314" i="39"/>
  <c r="G314" i="39"/>
  <c r="I314" i="39"/>
  <c r="J314" i="39"/>
  <c r="L314" i="39"/>
  <c r="M314" i="39"/>
  <c r="O314" i="39"/>
  <c r="P314" i="39"/>
  <c r="Q314" i="39"/>
  <c r="R314" i="39"/>
  <c r="S314" i="39"/>
  <c r="T314" i="39"/>
  <c r="U314" i="39"/>
  <c r="V314" i="39"/>
  <c r="W314" i="39"/>
  <c r="X314" i="39"/>
  <c r="Y314" i="39"/>
  <c r="Z314" i="39"/>
  <c r="B315" i="39"/>
  <c r="C315" i="39"/>
  <c r="D315" i="39"/>
  <c r="F315" i="39"/>
  <c r="G315" i="39"/>
  <c r="I315" i="39"/>
  <c r="J315" i="39"/>
  <c r="L315" i="39"/>
  <c r="M315" i="39"/>
  <c r="O315" i="39"/>
  <c r="P315" i="39"/>
  <c r="Q315" i="39"/>
  <c r="R315" i="39"/>
  <c r="S315" i="39"/>
  <c r="T315" i="39"/>
  <c r="U315" i="39"/>
  <c r="V315" i="39"/>
  <c r="W315" i="39"/>
  <c r="X315" i="39"/>
  <c r="Y315" i="39"/>
  <c r="Z315" i="39"/>
  <c r="B316" i="39"/>
  <c r="C316" i="39"/>
  <c r="D316" i="39"/>
  <c r="F316" i="39"/>
  <c r="G316" i="39"/>
  <c r="I316" i="39"/>
  <c r="J316" i="39"/>
  <c r="L316" i="39"/>
  <c r="M316" i="39"/>
  <c r="O316" i="39"/>
  <c r="P316" i="39"/>
  <c r="Q316" i="39"/>
  <c r="R316" i="39"/>
  <c r="S316" i="39"/>
  <c r="T316" i="39"/>
  <c r="U316" i="39"/>
  <c r="V316" i="39"/>
  <c r="W316" i="39"/>
  <c r="X316" i="39"/>
  <c r="Y316" i="39"/>
  <c r="Z316" i="39"/>
  <c r="B317" i="39"/>
  <c r="C317" i="39"/>
  <c r="D317" i="39"/>
  <c r="F317" i="39"/>
  <c r="G317" i="39"/>
  <c r="I317" i="39"/>
  <c r="J317" i="39"/>
  <c r="L317" i="39"/>
  <c r="M317" i="39"/>
  <c r="O317" i="39"/>
  <c r="P317" i="39"/>
  <c r="Q317" i="39"/>
  <c r="R317" i="39"/>
  <c r="S317" i="39"/>
  <c r="T317" i="39"/>
  <c r="U317" i="39"/>
  <c r="V317" i="39"/>
  <c r="W317" i="39"/>
  <c r="X317" i="39"/>
  <c r="Y317" i="39"/>
  <c r="Z317" i="39"/>
  <c r="B318" i="39"/>
  <c r="C318" i="39"/>
  <c r="D318" i="39"/>
  <c r="F318" i="39"/>
  <c r="G318" i="39"/>
  <c r="I318" i="39"/>
  <c r="J318" i="39"/>
  <c r="L318" i="39"/>
  <c r="M318" i="39"/>
  <c r="O318" i="39"/>
  <c r="P318" i="39"/>
  <c r="Q318" i="39"/>
  <c r="R318" i="39"/>
  <c r="S318" i="39"/>
  <c r="T318" i="39"/>
  <c r="U318" i="39"/>
  <c r="V318" i="39"/>
  <c r="W318" i="39"/>
  <c r="X318" i="39"/>
  <c r="Y318" i="39"/>
  <c r="Z318" i="39"/>
  <c r="B319" i="39"/>
  <c r="C319" i="39"/>
  <c r="D319" i="39"/>
  <c r="F319" i="39"/>
  <c r="G319" i="39"/>
  <c r="I319" i="39"/>
  <c r="J319" i="39"/>
  <c r="L319" i="39"/>
  <c r="M319" i="39"/>
  <c r="O319" i="39"/>
  <c r="P319" i="39"/>
  <c r="Q319" i="39"/>
  <c r="R319" i="39"/>
  <c r="S319" i="39"/>
  <c r="T319" i="39"/>
  <c r="U319" i="39"/>
  <c r="V319" i="39"/>
  <c r="W319" i="39"/>
  <c r="X319" i="39"/>
  <c r="Y319" i="39"/>
  <c r="Z319" i="39"/>
  <c r="B320" i="39"/>
  <c r="C320" i="39"/>
  <c r="D320" i="39"/>
  <c r="F320" i="39"/>
  <c r="G320" i="39"/>
  <c r="I320" i="39"/>
  <c r="J320" i="39"/>
  <c r="L320" i="39"/>
  <c r="M320" i="39"/>
  <c r="O320" i="39"/>
  <c r="P320" i="39"/>
  <c r="Q320" i="39"/>
  <c r="R320" i="39"/>
  <c r="S320" i="39"/>
  <c r="T320" i="39"/>
  <c r="U320" i="39"/>
  <c r="V320" i="39"/>
  <c r="W320" i="39"/>
  <c r="X320" i="39"/>
  <c r="Y320" i="39"/>
  <c r="Z320" i="39"/>
  <c r="B321" i="39"/>
  <c r="C321" i="39"/>
  <c r="D321" i="39"/>
  <c r="F321" i="39"/>
  <c r="G321" i="39"/>
  <c r="I321" i="39"/>
  <c r="J321" i="39"/>
  <c r="L321" i="39"/>
  <c r="M321" i="39"/>
  <c r="O321" i="39"/>
  <c r="P321" i="39"/>
  <c r="Q321" i="39"/>
  <c r="R321" i="39"/>
  <c r="S321" i="39"/>
  <c r="T321" i="39"/>
  <c r="U321" i="39"/>
  <c r="V321" i="39"/>
  <c r="W321" i="39"/>
  <c r="X321" i="39"/>
  <c r="Y321" i="39"/>
  <c r="Z321" i="39"/>
  <c r="B322" i="39"/>
  <c r="C322" i="39"/>
  <c r="D322" i="39"/>
  <c r="F322" i="39"/>
  <c r="G322" i="39"/>
  <c r="I322" i="39"/>
  <c r="J322" i="39"/>
  <c r="L322" i="39"/>
  <c r="M322" i="39"/>
  <c r="O322" i="39"/>
  <c r="P322" i="39"/>
  <c r="Q322" i="39"/>
  <c r="R322" i="39"/>
  <c r="S322" i="39"/>
  <c r="T322" i="39"/>
  <c r="U322" i="39"/>
  <c r="V322" i="39"/>
  <c r="W322" i="39"/>
  <c r="X322" i="39"/>
  <c r="Y322" i="39"/>
  <c r="Z322" i="39"/>
  <c r="B323" i="39"/>
  <c r="C323" i="39"/>
  <c r="D323" i="39"/>
  <c r="F323" i="39"/>
  <c r="G323" i="39"/>
  <c r="I323" i="39"/>
  <c r="J323" i="39"/>
  <c r="L323" i="39"/>
  <c r="M323" i="39"/>
  <c r="O323" i="39"/>
  <c r="P323" i="39"/>
  <c r="Q323" i="39"/>
  <c r="R323" i="39"/>
  <c r="S323" i="39"/>
  <c r="T323" i="39"/>
  <c r="U323" i="39"/>
  <c r="V323" i="39"/>
  <c r="W323" i="39"/>
  <c r="X323" i="39"/>
  <c r="Y323" i="39"/>
  <c r="Z323" i="39"/>
  <c r="B324" i="39"/>
  <c r="C324" i="39"/>
  <c r="D324" i="39"/>
  <c r="F324" i="39"/>
  <c r="G324" i="39"/>
  <c r="I324" i="39"/>
  <c r="J324" i="39"/>
  <c r="L324" i="39"/>
  <c r="M324" i="39"/>
  <c r="O324" i="39"/>
  <c r="P324" i="39"/>
  <c r="Q324" i="39"/>
  <c r="R324" i="39"/>
  <c r="S324" i="39"/>
  <c r="T324" i="39"/>
  <c r="U324" i="39"/>
  <c r="V324" i="39"/>
  <c r="W324" i="39"/>
  <c r="X324" i="39"/>
  <c r="Y324" i="39"/>
  <c r="Z324" i="39"/>
  <c r="B325" i="39"/>
  <c r="C325" i="39"/>
  <c r="D325" i="39"/>
  <c r="F325" i="39"/>
  <c r="G325" i="39"/>
  <c r="I325" i="39"/>
  <c r="J325" i="39"/>
  <c r="L325" i="39"/>
  <c r="M325" i="39"/>
  <c r="O325" i="39"/>
  <c r="P325" i="39"/>
  <c r="Q325" i="39"/>
  <c r="R325" i="39"/>
  <c r="S325" i="39"/>
  <c r="T325" i="39"/>
  <c r="U325" i="39"/>
  <c r="V325" i="39"/>
  <c r="W325" i="39"/>
  <c r="X325" i="39"/>
  <c r="Y325" i="39"/>
  <c r="Z325" i="39"/>
  <c r="B326" i="39"/>
  <c r="C326" i="39"/>
  <c r="D326" i="39"/>
  <c r="F326" i="39"/>
  <c r="G326" i="39"/>
  <c r="I326" i="39"/>
  <c r="J326" i="39"/>
  <c r="L326" i="39"/>
  <c r="M326" i="39"/>
  <c r="O326" i="39"/>
  <c r="P326" i="39"/>
  <c r="Q326" i="39"/>
  <c r="R326" i="39"/>
  <c r="S326" i="39"/>
  <c r="T326" i="39"/>
  <c r="U326" i="39"/>
  <c r="V326" i="39"/>
  <c r="W326" i="39"/>
  <c r="X326" i="39"/>
  <c r="Y326" i="39"/>
  <c r="Z326" i="39"/>
  <c r="B327" i="39"/>
  <c r="C327" i="39"/>
  <c r="D327" i="39"/>
  <c r="F327" i="39"/>
  <c r="G327" i="39"/>
  <c r="I327" i="39"/>
  <c r="J327" i="39"/>
  <c r="L327" i="39"/>
  <c r="M327" i="39"/>
  <c r="O327" i="39"/>
  <c r="P327" i="39"/>
  <c r="Q327" i="39"/>
  <c r="R327" i="39"/>
  <c r="S327" i="39"/>
  <c r="T327" i="39"/>
  <c r="U327" i="39"/>
  <c r="V327" i="39"/>
  <c r="W327" i="39"/>
  <c r="X327" i="39"/>
  <c r="Y327" i="39"/>
  <c r="Z327" i="39"/>
  <c r="B328" i="39"/>
  <c r="C328" i="39"/>
  <c r="D328" i="39"/>
  <c r="F328" i="39"/>
  <c r="G328" i="39"/>
  <c r="I328" i="39"/>
  <c r="J328" i="39"/>
  <c r="L328" i="39"/>
  <c r="M328" i="39"/>
  <c r="O328" i="39"/>
  <c r="P328" i="39"/>
  <c r="Q328" i="39"/>
  <c r="R328" i="39"/>
  <c r="S328" i="39"/>
  <c r="T328" i="39"/>
  <c r="U328" i="39"/>
  <c r="V328" i="39"/>
  <c r="W328" i="39"/>
  <c r="X328" i="39"/>
  <c r="Y328" i="39"/>
  <c r="Z328" i="39"/>
  <c r="B329" i="39"/>
  <c r="C329" i="39"/>
  <c r="D329" i="39"/>
  <c r="F329" i="39"/>
  <c r="G329" i="39"/>
  <c r="I329" i="39"/>
  <c r="J329" i="39"/>
  <c r="L329" i="39"/>
  <c r="M329" i="39"/>
  <c r="O329" i="39"/>
  <c r="P329" i="39"/>
  <c r="Q329" i="39"/>
  <c r="R329" i="39"/>
  <c r="S329" i="39"/>
  <c r="T329" i="39"/>
  <c r="U329" i="39"/>
  <c r="V329" i="39"/>
  <c r="W329" i="39"/>
  <c r="X329" i="39"/>
  <c r="Y329" i="39"/>
  <c r="Z329" i="39"/>
  <c r="B330" i="39"/>
  <c r="C330" i="39"/>
  <c r="D330" i="39"/>
  <c r="F330" i="39"/>
  <c r="G330" i="39"/>
  <c r="I330" i="39"/>
  <c r="J330" i="39"/>
  <c r="L330" i="39"/>
  <c r="M330" i="39"/>
  <c r="O330" i="39"/>
  <c r="P330" i="39"/>
  <c r="Q330" i="39"/>
  <c r="R330" i="39"/>
  <c r="S330" i="39"/>
  <c r="T330" i="39"/>
  <c r="U330" i="39"/>
  <c r="V330" i="39"/>
  <c r="W330" i="39"/>
  <c r="X330" i="39"/>
  <c r="Y330" i="39"/>
  <c r="Z330" i="39"/>
  <c r="B331" i="39"/>
  <c r="C331" i="39"/>
  <c r="D331" i="39"/>
  <c r="F331" i="39"/>
  <c r="G331" i="39"/>
  <c r="I331" i="39"/>
  <c r="J331" i="39"/>
  <c r="L331" i="39"/>
  <c r="M331" i="39"/>
  <c r="O331" i="39"/>
  <c r="P331" i="39"/>
  <c r="Q331" i="39"/>
  <c r="R331" i="39"/>
  <c r="S331" i="39"/>
  <c r="T331" i="39"/>
  <c r="U331" i="39"/>
  <c r="V331" i="39"/>
  <c r="W331" i="39"/>
  <c r="X331" i="39"/>
  <c r="Y331" i="39"/>
  <c r="Z331" i="39"/>
  <c r="B332" i="39"/>
  <c r="C332" i="39"/>
  <c r="D332" i="39"/>
  <c r="F332" i="39"/>
  <c r="G332" i="39"/>
  <c r="I332" i="39"/>
  <c r="J332" i="39"/>
  <c r="L332" i="39"/>
  <c r="M332" i="39"/>
  <c r="O332" i="39"/>
  <c r="P332" i="39"/>
  <c r="Q332" i="39"/>
  <c r="R332" i="39"/>
  <c r="S332" i="39"/>
  <c r="T332" i="39"/>
  <c r="U332" i="39"/>
  <c r="V332" i="39"/>
  <c r="W332" i="39"/>
  <c r="X332" i="39"/>
  <c r="Y332" i="39"/>
  <c r="Z332" i="39"/>
  <c r="B333" i="39"/>
  <c r="C333" i="39"/>
  <c r="D333" i="39"/>
  <c r="F333" i="39"/>
  <c r="G333" i="39"/>
  <c r="I333" i="39"/>
  <c r="J333" i="39"/>
  <c r="L333" i="39"/>
  <c r="M333" i="39"/>
  <c r="O333" i="39"/>
  <c r="P333" i="39"/>
  <c r="Q333" i="39"/>
  <c r="R333" i="39"/>
  <c r="S333" i="39"/>
  <c r="T333" i="39"/>
  <c r="U333" i="39"/>
  <c r="V333" i="39"/>
  <c r="W333" i="39"/>
  <c r="X333" i="39"/>
  <c r="Y333" i="39"/>
  <c r="Z333" i="39"/>
  <c r="B334" i="39"/>
  <c r="C334" i="39"/>
  <c r="D334" i="39"/>
  <c r="F334" i="39"/>
  <c r="G334" i="39"/>
  <c r="I334" i="39"/>
  <c r="J334" i="39"/>
  <c r="L334" i="39"/>
  <c r="M334" i="39"/>
  <c r="O334" i="39"/>
  <c r="P334" i="39"/>
  <c r="Q334" i="39"/>
  <c r="R334" i="39"/>
  <c r="S334" i="39"/>
  <c r="T334" i="39"/>
  <c r="U334" i="39"/>
  <c r="V334" i="39"/>
  <c r="W334" i="39"/>
  <c r="X334" i="39"/>
  <c r="Y334" i="39"/>
  <c r="Z334" i="39"/>
  <c r="B335" i="39"/>
  <c r="C335" i="39"/>
  <c r="D335" i="39"/>
  <c r="F335" i="39"/>
  <c r="G335" i="39"/>
  <c r="I335" i="39"/>
  <c r="J335" i="39"/>
  <c r="L335" i="39"/>
  <c r="M335" i="39"/>
  <c r="O335" i="39"/>
  <c r="P335" i="39"/>
  <c r="Q335" i="39"/>
  <c r="R335" i="39"/>
  <c r="S335" i="39"/>
  <c r="T335" i="39"/>
  <c r="U335" i="39"/>
  <c r="V335" i="39"/>
  <c r="W335" i="39"/>
  <c r="X335" i="39"/>
  <c r="Y335" i="39"/>
  <c r="Z335" i="39"/>
  <c r="B336" i="39"/>
  <c r="C336" i="39"/>
  <c r="D336" i="39"/>
  <c r="F336" i="39"/>
  <c r="G336" i="39"/>
  <c r="I336" i="39"/>
  <c r="J336" i="39"/>
  <c r="L336" i="39"/>
  <c r="M336" i="39"/>
  <c r="O336" i="39"/>
  <c r="P336" i="39"/>
  <c r="Q336" i="39"/>
  <c r="R336" i="39"/>
  <c r="S336" i="39"/>
  <c r="T336" i="39"/>
  <c r="U336" i="39"/>
  <c r="V336" i="39"/>
  <c r="W336" i="39"/>
  <c r="X336" i="39"/>
  <c r="Y336" i="39"/>
  <c r="Z336" i="39"/>
  <c r="B337" i="39"/>
  <c r="C337" i="39"/>
  <c r="D337" i="39"/>
  <c r="F337" i="39"/>
  <c r="G337" i="39"/>
  <c r="I337" i="39"/>
  <c r="J337" i="39"/>
  <c r="L337" i="39"/>
  <c r="M337" i="39"/>
  <c r="O337" i="39"/>
  <c r="P337" i="39"/>
  <c r="Q337" i="39"/>
  <c r="R337" i="39"/>
  <c r="S337" i="39"/>
  <c r="T337" i="39"/>
  <c r="U337" i="39"/>
  <c r="V337" i="39"/>
  <c r="W337" i="39"/>
  <c r="X337" i="39"/>
  <c r="Y337" i="39"/>
  <c r="Z337" i="39"/>
  <c r="B338" i="39"/>
  <c r="C338" i="39"/>
  <c r="D338" i="39"/>
  <c r="F338" i="39"/>
  <c r="G338" i="39"/>
  <c r="I338" i="39"/>
  <c r="J338" i="39"/>
  <c r="L338" i="39"/>
  <c r="M338" i="39"/>
  <c r="O338" i="39"/>
  <c r="P338" i="39"/>
  <c r="Q338" i="39"/>
  <c r="R338" i="39"/>
  <c r="S338" i="39"/>
  <c r="T338" i="39"/>
  <c r="U338" i="39"/>
  <c r="V338" i="39"/>
  <c r="W338" i="39"/>
  <c r="X338" i="39"/>
  <c r="Y338" i="39"/>
  <c r="Z338" i="39"/>
  <c r="B339" i="39"/>
  <c r="C339" i="39"/>
  <c r="D339" i="39"/>
  <c r="F339" i="39"/>
  <c r="G339" i="39"/>
  <c r="I339" i="39"/>
  <c r="J339" i="39"/>
  <c r="L339" i="39"/>
  <c r="M339" i="39"/>
  <c r="O339" i="39"/>
  <c r="P339" i="39"/>
  <c r="Q339" i="39"/>
  <c r="R339" i="39"/>
  <c r="S339" i="39"/>
  <c r="T339" i="39"/>
  <c r="U339" i="39"/>
  <c r="V339" i="39"/>
  <c r="W339" i="39"/>
  <c r="X339" i="39"/>
  <c r="Y339" i="39"/>
  <c r="Z339" i="39"/>
  <c r="B340" i="39"/>
  <c r="C340" i="39"/>
  <c r="D340" i="39"/>
  <c r="F340" i="39"/>
  <c r="G340" i="39"/>
  <c r="I340" i="39"/>
  <c r="J340" i="39"/>
  <c r="L340" i="39"/>
  <c r="M340" i="39"/>
  <c r="O340" i="39"/>
  <c r="P340" i="39"/>
  <c r="Q340" i="39"/>
  <c r="R340" i="39"/>
  <c r="S340" i="39"/>
  <c r="T340" i="39"/>
  <c r="U340" i="39"/>
  <c r="V340" i="39"/>
  <c r="W340" i="39"/>
  <c r="X340" i="39"/>
  <c r="Y340" i="39"/>
  <c r="Z340" i="39"/>
  <c r="B341" i="39"/>
  <c r="C341" i="39"/>
  <c r="D341" i="39"/>
  <c r="F341" i="39"/>
  <c r="G341" i="39"/>
  <c r="I341" i="39"/>
  <c r="J341" i="39"/>
  <c r="L341" i="39"/>
  <c r="M341" i="39"/>
  <c r="O341" i="39"/>
  <c r="P341" i="39"/>
  <c r="Q341" i="39"/>
  <c r="R341" i="39"/>
  <c r="S341" i="39"/>
  <c r="T341" i="39"/>
  <c r="U341" i="39"/>
  <c r="V341" i="39"/>
  <c r="W341" i="39"/>
  <c r="X341" i="39"/>
  <c r="Y341" i="39"/>
  <c r="Z341" i="39"/>
  <c r="B342" i="39"/>
  <c r="C342" i="39"/>
  <c r="D342" i="39"/>
  <c r="F342" i="39"/>
  <c r="G342" i="39"/>
  <c r="I342" i="39"/>
  <c r="J342" i="39"/>
  <c r="L342" i="39"/>
  <c r="M342" i="39"/>
  <c r="O342" i="39"/>
  <c r="P342" i="39"/>
  <c r="Q342" i="39"/>
  <c r="R342" i="39"/>
  <c r="S342" i="39"/>
  <c r="T342" i="39"/>
  <c r="U342" i="39"/>
  <c r="V342" i="39"/>
  <c r="W342" i="39"/>
  <c r="X342" i="39"/>
  <c r="Y342" i="39"/>
  <c r="Z342" i="39"/>
  <c r="B343" i="39"/>
  <c r="C343" i="39"/>
  <c r="D343" i="39"/>
  <c r="F343" i="39"/>
  <c r="G343" i="39"/>
  <c r="I343" i="39"/>
  <c r="J343" i="39"/>
  <c r="L343" i="39"/>
  <c r="M343" i="39"/>
  <c r="O343" i="39"/>
  <c r="P343" i="39"/>
  <c r="Q343" i="39"/>
  <c r="R343" i="39"/>
  <c r="S343" i="39"/>
  <c r="T343" i="39"/>
  <c r="U343" i="39"/>
  <c r="V343" i="39"/>
  <c r="W343" i="39"/>
  <c r="X343" i="39"/>
  <c r="Y343" i="39"/>
  <c r="Z343" i="39"/>
  <c r="B344" i="39"/>
  <c r="C344" i="39"/>
  <c r="D344" i="39"/>
  <c r="F344" i="39"/>
  <c r="G344" i="39"/>
  <c r="I344" i="39"/>
  <c r="J344" i="39"/>
  <c r="L344" i="39"/>
  <c r="M344" i="39"/>
  <c r="O344" i="39"/>
  <c r="P344" i="39"/>
  <c r="Q344" i="39"/>
  <c r="R344" i="39"/>
  <c r="S344" i="39"/>
  <c r="T344" i="39"/>
  <c r="U344" i="39"/>
  <c r="V344" i="39"/>
  <c r="W344" i="39"/>
  <c r="X344" i="39"/>
  <c r="Y344" i="39"/>
  <c r="Z344" i="39"/>
  <c r="B345" i="39"/>
  <c r="C345" i="39"/>
  <c r="D345" i="39"/>
  <c r="F345" i="39"/>
  <c r="G345" i="39"/>
  <c r="I345" i="39"/>
  <c r="J345" i="39"/>
  <c r="L345" i="39"/>
  <c r="M345" i="39"/>
  <c r="O345" i="39"/>
  <c r="P345" i="39"/>
  <c r="Q345" i="39"/>
  <c r="R345" i="39"/>
  <c r="S345" i="39"/>
  <c r="T345" i="39"/>
  <c r="U345" i="39"/>
  <c r="V345" i="39"/>
  <c r="W345" i="39"/>
  <c r="X345" i="39"/>
  <c r="Y345" i="39"/>
  <c r="Z345" i="39"/>
  <c r="B346" i="39"/>
  <c r="C346" i="39"/>
  <c r="D346" i="39"/>
  <c r="F346" i="39"/>
  <c r="G346" i="39"/>
  <c r="I346" i="39"/>
  <c r="J346" i="39"/>
  <c r="L346" i="39"/>
  <c r="M346" i="39"/>
  <c r="O346" i="39"/>
  <c r="P346" i="39"/>
  <c r="Q346" i="39"/>
  <c r="R346" i="39"/>
  <c r="S346" i="39"/>
  <c r="T346" i="39"/>
  <c r="U346" i="39"/>
  <c r="V346" i="39"/>
  <c r="W346" i="39"/>
  <c r="X346" i="39"/>
  <c r="Y346" i="39"/>
  <c r="Z346" i="39"/>
  <c r="B347" i="39"/>
  <c r="C347" i="39"/>
  <c r="D347" i="39"/>
  <c r="F347" i="39"/>
  <c r="G347" i="39"/>
  <c r="I347" i="39"/>
  <c r="J347" i="39"/>
  <c r="L347" i="39"/>
  <c r="M347" i="39"/>
  <c r="O347" i="39"/>
  <c r="P347" i="39"/>
  <c r="Q347" i="39"/>
  <c r="R347" i="39"/>
  <c r="S347" i="39"/>
  <c r="T347" i="39"/>
  <c r="U347" i="39"/>
  <c r="V347" i="39"/>
  <c r="W347" i="39"/>
  <c r="X347" i="39"/>
  <c r="Y347" i="39"/>
  <c r="Z347" i="39"/>
  <c r="B348" i="39"/>
  <c r="C348" i="39"/>
  <c r="D348" i="39"/>
  <c r="F348" i="39"/>
  <c r="G348" i="39"/>
  <c r="I348" i="39"/>
  <c r="J348" i="39"/>
  <c r="L348" i="39"/>
  <c r="M348" i="39"/>
  <c r="O348" i="39"/>
  <c r="P348" i="39"/>
  <c r="Q348" i="39"/>
  <c r="R348" i="39"/>
  <c r="S348" i="39"/>
  <c r="T348" i="39"/>
  <c r="U348" i="39"/>
  <c r="V348" i="39"/>
  <c r="W348" i="39"/>
  <c r="X348" i="39"/>
  <c r="Y348" i="39"/>
  <c r="Z348" i="39"/>
  <c r="B349" i="39"/>
  <c r="C349" i="39"/>
  <c r="D349" i="39"/>
  <c r="F349" i="39"/>
  <c r="G349" i="39"/>
  <c r="I349" i="39"/>
  <c r="J349" i="39"/>
  <c r="L349" i="39"/>
  <c r="M349" i="39"/>
  <c r="O349" i="39"/>
  <c r="P349" i="39"/>
  <c r="Q349" i="39"/>
  <c r="R349" i="39"/>
  <c r="S349" i="39"/>
  <c r="T349" i="39"/>
  <c r="U349" i="39"/>
  <c r="V349" i="39"/>
  <c r="W349" i="39"/>
  <c r="X349" i="39"/>
  <c r="Y349" i="39"/>
  <c r="Z349" i="39"/>
  <c r="B350" i="39"/>
  <c r="C350" i="39"/>
  <c r="D350" i="39"/>
  <c r="F350" i="39"/>
  <c r="G350" i="39"/>
  <c r="I350" i="39"/>
  <c r="J350" i="39"/>
  <c r="L350" i="39"/>
  <c r="M350" i="39"/>
  <c r="O350" i="39"/>
  <c r="P350" i="39"/>
  <c r="Q350" i="39"/>
  <c r="R350" i="39"/>
  <c r="S350" i="39"/>
  <c r="T350" i="39"/>
  <c r="U350" i="39"/>
  <c r="V350" i="39"/>
  <c r="W350" i="39"/>
  <c r="X350" i="39"/>
  <c r="Y350" i="39"/>
  <c r="Z350" i="39"/>
  <c r="B351" i="39"/>
  <c r="C351" i="39"/>
  <c r="D351" i="39"/>
  <c r="F351" i="39"/>
  <c r="G351" i="39"/>
  <c r="I351" i="39"/>
  <c r="J351" i="39"/>
  <c r="L351" i="39"/>
  <c r="M351" i="39"/>
  <c r="O351" i="39"/>
  <c r="P351" i="39"/>
  <c r="Q351" i="39"/>
  <c r="R351" i="39"/>
  <c r="S351" i="39"/>
  <c r="T351" i="39"/>
  <c r="U351" i="39"/>
  <c r="V351" i="39"/>
  <c r="W351" i="39"/>
  <c r="X351" i="39"/>
  <c r="Y351" i="39"/>
  <c r="Z351" i="39"/>
  <c r="B352" i="39"/>
  <c r="C352" i="39"/>
  <c r="D352" i="39"/>
  <c r="F352" i="39"/>
  <c r="G352" i="39"/>
  <c r="I352" i="39"/>
  <c r="J352" i="39"/>
  <c r="L352" i="39"/>
  <c r="M352" i="39"/>
  <c r="O352" i="39"/>
  <c r="P352" i="39"/>
  <c r="Q352" i="39"/>
  <c r="R352" i="39"/>
  <c r="S352" i="39"/>
  <c r="T352" i="39"/>
  <c r="U352" i="39"/>
  <c r="V352" i="39"/>
  <c r="W352" i="39"/>
  <c r="X352" i="39"/>
  <c r="Y352" i="39"/>
  <c r="Z352" i="39"/>
  <c r="B353" i="39"/>
  <c r="C353" i="39"/>
  <c r="D353" i="39"/>
  <c r="F353" i="39"/>
  <c r="G353" i="39"/>
  <c r="I353" i="39"/>
  <c r="J353" i="39"/>
  <c r="L353" i="39"/>
  <c r="M353" i="39"/>
  <c r="O353" i="39"/>
  <c r="P353" i="39"/>
  <c r="Q353" i="39"/>
  <c r="R353" i="39"/>
  <c r="S353" i="39"/>
  <c r="T353" i="39"/>
  <c r="U353" i="39"/>
  <c r="V353" i="39"/>
  <c r="W353" i="39"/>
  <c r="X353" i="39"/>
  <c r="Y353" i="39"/>
  <c r="Z353" i="39"/>
  <c r="B354" i="39"/>
  <c r="C354" i="39"/>
  <c r="D354" i="39"/>
  <c r="F354" i="39"/>
  <c r="G354" i="39"/>
  <c r="I354" i="39"/>
  <c r="J354" i="39"/>
  <c r="L354" i="39"/>
  <c r="M354" i="39"/>
  <c r="O354" i="39"/>
  <c r="P354" i="39"/>
  <c r="Q354" i="39"/>
  <c r="R354" i="39"/>
  <c r="S354" i="39"/>
  <c r="T354" i="39"/>
  <c r="U354" i="39"/>
  <c r="V354" i="39"/>
  <c r="W354" i="39"/>
  <c r="X354" i="39"/>
  <c r="Y354" i="39"/>
  <c r="Z354" i="39"/>
  <c r="B355" i="39"/>
  <c r="C355" i="39"/>
  <c r="D355" i="39"/>
  <c r="F355" i="39"/>
  <c r="G355" i="39"/>
  <c r="I355" i="39"/>
  <c r="J355" i="39"/>
  <c r="L355" i="39"/>
  <c r="M355" i="39"/>
  <c r="O355" i="39"/>
  <c r="P355" i="39"/>
  <c r="Q355" i="39"/>
  <c r="R355" i="39"/>
  <c r="S355" i="39"/>
  <c r="T355" i="39"/>
  <c r="U355" i="39"/>
  <c r="V355" i="39"/>
  <c r="W355" i="39"/>
  <c r="X355" i="39"/>
  <c r="Y355" i="39"/>
  <c r="Z355" i="39"/>
  <c r="B356" i="39"/>
  <c r="C356" i="39"/>
  <c r="D356" i="39"/>
  <c r="F356" i="39"/>
  <c r="G356" i="39"/>
  <c r="I356" i="39"/>
  <c r="J356" i="39"/>
  <c r="L356" i="39"/>
  <c r="M356" i="39"/>
  <c r="O356" i="39"/>
  <c r="P356" i="39"/>
  <c r="Q356" i="39"/>
  <c r="R356" i="39"/>
  <c r="S356" i="39"/>
  <c r="T356" i="39"/>
  <c r="U356" i="39"/>
  <c r="V356" i="39"/>
  <c r="W356" i="39"/>
  <c r="X356" i="39"/>
  <c r="Y356" i="39"/>
  <c r="Z356" i="39"/>
  <c r="B357" i="39"/>
  <c r="C357" i="39"/>
  <c r="D357" i="39"/>
  <c r="F357" i="39"/>
  <c r="G357" i="39"/>
  <c r="I357" i="39"/>
  <c r="J357" i="39"/>
  <c r="L357" i="39"/>
  <c r="M357" i="39"/>
  <c r="O357" i="39"/>
  <c r="P357" i="39"/>
  <c r="Q357" i="39"/>
  <c r="R357" i="39"/>
  <c r="S357" i="39"/>
  <c r="T357" i="39"/>
  <c r="U357" i="39"/>
  <c r="V357" i="39"/>
  <c r="W357" i="39"/>
  <c r="X357" i="39"/>
  <c r="Y357" i="39"/>
  <c r="Z357" i="39"/>
  <c r="B358" i="39"/>
  <c r="C358" i="39"/>
  <c r="D358" i="39"/>
  <c r="F358" i="39"/>
  <c r="G358" i="39"/>
  <c r="I358" i="39"/>
  <c r="J358" i="39"/>
  <c r="L358" i="39"/>
  <c r="M358" i="39"/>
  <c r="O358" i="39"/>
  <c r="P358" i="39"/>
  <c r="Q358" i="39"/>
  <c r="R358" i="39"/>
  <c r="S358" i="39"/>
  <c r="T358" i="39"/>
  <c r="U358" i="39"/>
  <c r="V358" i="39"/>
  <c r="W358" i="39"/>
  <c r="X358" i="39"/>
  <c r="Y358" i="39"/>
  <c r="Z358" i="39"/>
  <c r="B359" i="39"/>
  <c r="C359" i="39"/>
  <c r="D359" i="39"/>
  <c r="F359" i="39"/>
  <c r="G359" i="39"/>
  <c r="I359" i="39"/>
  <c r="J359" i="39"/>
  <c r="L359" i="39"/>
  <c r="M359" i="39"/>
  <c r="O359" i="39"/>
  <c r="P359" i="39"/>
  <c r="Q359" i="39"/>
  <c r="R359" i="39"/>
  <c r="S359" i="39"/>
  <c r="T359" i="39"/>
  <c r="U359" i="39"/>
  <c r="V359" i="39"/>
  <c r="W359" i="39"/>
  <c r="X359" i="39"/>
  <c r="Y359" i="39"/>
  <c r="Z359" i="39"/>
  <c r="B360" i="39"/>
  <c r="C360" i="39"/>
  <c r="D360" i="39"/>
  <c r="F360" i="39"/>
  <c r="G360" i="39"/>
  <c r="I360" i="39"/>
  <c r="J360" i="39"/>
  <c r="L360" i="39"/>
  <c r="M360" i="39"/>
  <c r="O360" i="39"/>
  <c r="P360" i="39"/>
  <c r="Q360" i="39"/>
  <c r="R360" i="39"/>
  <c r="S360" i="39"/>
  <c r="T360" i="39"/>
  <c r="U360" i="39"/>
  <c r="V360" i="39"/>
  <c r="W360" i="39"/>
  <c r="X360" i="39"/>
  <c r="Y360" i="39"/>
  <c r="Z360" i="39"/>
  <c r="B361" i="39"/>
  <c r="C361" i="39"/>
  <c r="D361" i="39"/>
  <c r="F361" i="39"/>
  <c r="G361" i="39"/>
  <c r="I361" i="39"/>
  <c r="J361" i="39"/>
  <c r="L361" i="39"/>
  <c r="M361" i="39"/>
  <c r="O361" i="39"/>
  <c r="P361" i="39"/>
  <c r="Q361" i="39"/>
  <c r="R361" i="39"/>
  <c r="S361" i="39"/>
  <c r="T361" i="39"/>
  <c r="U361" i="39"/>
  <c r="V361" i="39"/>
  <c r="W361" i="39"/>
  <c r="X361" i="39"/>
  <c r="Y361" i="39"/>
  <c r="Z361" i="39"/>
  <c r="B362" i="39"/>
  <c r="C362" i="39"/>
  <c r="D362" i="39"/>
  <c r="F362" i="39"/>
  <c r="G362" i="39"/>
  <c r="I362" i="39"/>
  <c r="J362" i="39"/>
  <c r="L362" i="39"/>
  <c r="M362" i="39"/>
  <c r="O362" i="39"/>
  <c r="P362" i="39"/>
  <c r="Q362" i="39"/>
  <c r="R362" i="39"/>
  <c r="S362" i="39"/>
  <c r="T362" i="39"/>
  <c r="U362" i="39"/>
  <c r="V362" i="39"/>
  <c r="W362" i="39"/>
  <c r="X362" i="39"/>
  <c r="Y362" i="39"/>
  <c r="Z362" i="39"/>
  <c r="B363" i="39"/>
  <c r="C363" i="39"/>
  <c r="D363" i="39"/>
  <c r="F363" i="39"/>
  <c r="G363" i="39"/>
  <c r="I363" i="39"/>
  <c r="J363" i="39"/>
  <c r="L363" i="39"/>
  <c r="M363" i="39"/>
  <c r="O363" i="39"/>
  <c r="P363" i="39"/>
  <c r="Q363" i="39"/>
  <c r="R363" i="39"/>
  <c r="S363" i="39"/>
  <c r="T363" i="39"/>
  <c r="U363" i="39"/>
  <c r="V363" i="39"/>
  <c r="W363" i="39"/>
  <c r="X363" i="39"/>
  <c r="Y363" i="39"/>
  <c r="Z363" i="39"/>
  <c r="B364" i="39"/>
  <c r="C364" i="39"/>
  <c r="D364" i="39"/>
  <c r="F364" i="39"/>
  <c r="G364" i="39"/>
  <c r="I364" i="39"/>
  <c r="J364" i="39"/>
  <c r="L364" i="39"/>
  <c r="M364" i="39"/>
  <c r="O364" i="39"/>
  <c r="P364" i="39"/>
  <c r="Q364" i="39"/>
  <c r="R364" i="39"/>
  <c r="S364" i="39"/>
  <c r="T364" i="39"/>
  <c r="U364" i="39"/>
  <c r="V364" i="39"/>
  <c r="W364" i="39"/>
  <c r="X364" i="39"/>
  <c r="Y364" i="39"/>
  <c r="Z364" i="39"/>
  <c r="B365" i="39"/>
  <c r="C365" i="39"/>
  <c r="D365" i="39"/>
  <c r="F365" i="39"/>
  <c r="G365" i="39"/>
  <c r="I365" i="39"/>
  <c r="J365" i="39"/>
  <c r="L365" i="39"/>
  <c r="M365" i="39"/>
  <c r="O365" i="39"/>
  <c r="P365" i="39"/>
  <c r="Q365" i="39"/>
  <c r="R365" i="39"/>
  <c r="S365" i="39"/>
  <c r="T365" i="39"/>
  <c r="U365" i="39"/>
  <c r="V365" i="39"/>
  <c r="W365" i="39"/>
  <c r="X365" i="39"/>
  <c r="Y365" i="39"/>
  <c r="Z365" i="39"/>
  <c r="B366" i="39"/>
  <c r="C366" i="39"/>
  <c r="D366" i="39"/>
  <c r="F366" i="39"/>
  <c r="G366" i="39"/>
  <c r="I366" i="39"/>
  <c r="J366" i="39"/>
  <c r="L366" i="39"/>
  <c r="M366" i="39"/>
  <c r="O366" i="39"/>
  <c r="P366" i="39"/>
  <c r="Q366" i="39"/>
  <c r="R366" i="39"/>
  <c r="S366" i="39"/>
  <c r="T366" i="39"/>
  <c r="U366" i="39"/>
  <c r="V366" i="39"/>
  <c r="W366" i="39"/>
  <c r="X366" i="39"/>
  <c r="Y366" i="39"/>
  <c r="Z366" i="39"/>
  <c r="B367" i="39"/>
  <c r="C367" i="39"/>
  <c r="D367" i="39"/>
  <c r="F367" i="39"/>
  <c r="G367" i="39"/>
  <c r="I367" i="39"/>
  <c r="J367" i="39"/>
  <c r="L367" i="39"/>
  <c r="M367" i="39"/>
  <c r="O367" i="39"/>
  <c r="P367" i="39"/>
  <c r="Q367" i="39"/>
  <c r="R367" i="39"/>
  <c r="S367" i="39"/>
  <c r="T367" i="39"/>
  <c r="U367" i="39"/>
  <c r="V367" i="39"/>
  <c r="W367" i="39"/>
  <c r="X367" i="39"/>
  <c r="Y367" i="39"/>
  <c r="Z367" i="39"/>
  <c r="B368" i="39"/>
  <c r="C368" i="39"/>
  <c r="D368" i="39"/>
  <c r="F368" i="39"/>
  <c r="G368" i="39"/>
  <c r="I368" i="39"/>
  <c r="J368" i="39"/>
  <c r="L368" i="39"/>
  <c r="M368" i="39"/>
  <c r="O368" i="39"/>
  <c r="P368" i="39"/>
  <c r="Q368" i="39"/>
  <c r="R368" i="39"/>
  <c r="S368" i="39"/>
  <c r="T368" i="39"/>
  <c r="U368" i="39"/>
  <c r="V368" i="39"/>
  <c r="W368" i="39"/>
  <c r="X368" i="39"/>
  <c r="Y368" i="39"/>
  <c r="Z368" i="39"/>
  <c r="B369" i="39"/>
  <c r="C369" i="39"/>
  <c r="D369" i="39"/>
  <c r="F369" i="39"/>
  <c r="G369" i="39"/>
  <c r="I369" i="39"/>
  <c r="J369" i="39"/>
  <c r="L369" i="39"/>
  <c r="M369" i="39"/>
  <c r="O369" i="39"/>
  <c r="P369" i="39"/>
  <c r="Q369" i="39"/>
  <c r="R369" i="39"/>
  <c r="S369" i="39"/>
  <c r="T369" i="39"/>
  <c r="U369" i="39"/>
  <c r="V369" i="39"/>
  <c r="W369" i="39"/>
  <c r="X369" i="39"/>
  <c r="Y369" i="39"/>
  <c r="Z369" i="39"/>
  <c r="B370" i="39"/>
  <c r="C370" i="39"/>
  <c r="D370" i="39"/>
  <c r="F370" i="39"/>
  <c r="G370" i="39"/>
  <c r="I370" i="39"/>
  <c r="J370" i="39"/>
  <c r="L370" i="39"/>
  <c r="M370" i="39"/>
  <c r="O370" i="39"/>
  <c r="P370" i="39"/>
  <c r="Q370" i="39"/>
  <c r="R370" i="39"/>
  <c r="S370" i="39"/>
  <c r="T370" i="39"/>
  <c r="U370" i="39"/>
  <c r="V370" i="39"/>
  <c r="W370" i="39"/>
  <c r="X370" i="39"/>
  <c r="Y370" i="39"/>
  <c r="Z370" i="39"/>
  <c r="B371" i="39"/>
  <c r="C371" i="39"/>
  <c r="D371" i="39"/>
  <c r="F371" i="39"/>
  <c r="G371" i="39"/>
  <c r="I371" i="39"/>
  <c r="J371" i="39"/>
  <c r="L371" i="39"/>
  <c r="M371" i="39"/>
  <c r="O371" i="39"/>
  <c r="P371" i="39"/>
  <c r="Q371" i="39"/>
  <c r="R371" i="39"/>
  <c r="S371" i="39"/>
  <c r="T371" i="39"/>
  <c r="U371" i="39"/>
  <c r="V371" i="39"/>
  <c r="W371" i="39"/>
  <c r="X371" i="39"/>
  <c r="Y371" i="39"/>
  <c r="Z371" i="39"/>
  <c r="B372" i="39"/>
  <c r="C372" i="39"/>
  <c r="D372" i="39"/>
  <c r="F372" i="39"/>
  <c r="G372" i="39"/>
  <c r="I372" i="39"/>
  <c r="J372" i="39"/>
  <c r="L372" i="39"/>
  <c r="M372" i="39"/>
  <c r="O372" i="39"/>
  <c r="P372" i="39"/>
  <c r="Q372" i="39"/>
  <c r="R372" i="39"/>
  <c r="S372" i="39"/>
  <c r="T372" i="39"/>
  <c r="U372" i="39"/>
  <c r="V372" i="39"/>
  <c r="W372" i="39"/>
  <c r="X372" i="39"/>
  <c r="Y372" i="39"/>
  <c r="Z372" i="39"/>
  <c r="B373" i="39"/>
  <c r="C373" i="39"/>
  <c r="D373" i="39"/>
  <c r="F373" i="39"/>
  <c r="G373" i="39"/>
  <c r="I373" i="39"/>
  <c r="J373" i="39"/>
  <c r="L373" i="39"/>
  <c r="M373" i="39"/>
  <c r="O373" i="39"/>
  <c r="P373" i="39"/>
  <c r="Q373" i="39"/>
  <c r="R373" i="39"/>
  <c r="S373" i="39"/>
  <c r="T373" i="39"/>
  <c r="U373" i="39"/>
  <c r="V373" i="39"/>
  <c r="W373" i="39"/>
  <c r="X373" i="39"/>
  <c r="Y373" i="39"/>
  <c r="Z373" i="39"/>
  <c r="B374" i="39"/>
  <c r="C374" i="39"/>
  <c r="D374" i="39"/>
  <c r="F374" i="39"/>
  <c r="G374" i="39"/>
  <c r="I374" i="39"/>
  <c r="J374" i="39"/>
  <c r="L374" i="39"/>
  <c r="M374" i="39"/>
  <c r="O374" i="39"/>
  <c r="P374" i="39"/>
  <c r="Q374" i="39"/>
  <c r="R374" i="39"/>
  <c r="S374" i="39"/>
  <c r="T374" i="39"/>
  <c r="U374" i="39"/>
  <c r="V374" i="39"/>
  <c r="W374" i="39"/>
  <c r="X374" i="39"/>
  <c r="Y374" i="39"/>
  <c r="Z374" i="39"/>
  <c r="B375" i="39"/>
  <c r="C375" i="39"/>
  <c r="D375" i="39"/>
  <c r="F375" i="39"/>
  <c r="G375" i="39"/>
  <c r="I375" i="39"/>
  <c r="J375" i="39"/>
  <c r="L375" i="39"/>
  <c r="M375" i="39"/>
  <c r="O375" i="39"/>
  <c r="P375" i="39"/>
  <c r="Q375" i="39"/>
  <c r="R375" i="39"/>
  <c r="S375" i="39"/>
  <c r="T375" i="39"/>
  <c r="U375" i="39"/>
  <c r="V375" i="39"/>
  <c r="W375" i="39"/>
  <c r="X375" i="39"/>
  <c r="Y375" i="39"/>
  <c r="Z375" i="39"/>
  <c r="B376" i="39"/>
  <c r="C376" i="39"/>
  <c r="D376" i="39"/>
  <c r="F376" i="39"/>
  <c r="G376" i="39"/>
  <c r="I376" i="39"/>
  <c r="J376" i="39"/>
  <c r="L376" i="39"/>
  <c r="M376" i="39"/>
  <c r="O376" i="39"/>
  <c r="P376" i="39"/>
  <c r="Q376" i="39"/>
  <c r="R376" i="39"/>
  <c r="S376" i="39"/>
  <c r="T376" i="39"/>
  <c r="U376" i="39"/>
  <c r="V376" i="39"/>
  <c r="W376" i="39"/>
  <c r="X376" i="39"/>
  <c r="Y376" i="39"/>
  <c r="Z376" i="39"/>
  <c r="B377" i="39"/>
  <c r="C377" i="39"/>
  <c r="D377" i="39"/>
  <c r="F377" i="39"/>
  <c r="G377" i="39"/>
  <c r="I377" i="39"/>
  <c r="J377" i="39"/>
  <c r="L377" i="39"/>
  <c r="M377" i="39"/>
  <c r="O377" i="39"/>
  <c r="P377" i="39"/>
  <c r="Q377" i="39"/>
  <c r="R377" i="39"/>
  <c r="S377" i="39"/>
  <c r="T377" i="39"/>
  <c r="U377" i="39"/>
  <c r="V377" i="39"/>
  <c r="W377" i="39"/>
  <c r="X377" i="39"/>
  <c r="Y377" i="39"/>
  <c r="Z377" i="39"/>
  <c r="B378" i="39"/>
  <c r="C378" i="39"/>
  <c r="D378" i="39"/>
  <c r="F378" i="39"/>
  <c r="G378" i="39"/>
  <c r="I378" i="39"/>
  <c r="J378" i="39"/>
  <c r="L378" i="39"/>
  <c r="M378" i="39"/>
  <c r="O378" i="39"/>
  <c r="P378" i="39"/>
  <c r="Q378" i="39"/>
  <c r="R378" i="39"/>
  <c r="S378" i="39"/>
  <c r="T378" i="39"/>
  <c r="U378" i="39"/>
  <c r="V378" i="39"/>
  <c r="W378" i="39"/>
  <c r="X378" i="39"/>
  <c r="Y378" i="39"/>
  <c r="Z378" i="39"/>
  <c r="B379" i="39"/>
  <c r="C379" i="39"/>
  <c r="D379" i="39"/>
  <c r="F379" i="39"/>
  <c r="G379" i="39"/>
  <c r="I379" i="39"/>
  <c r="J379" i="39"/>
  <c r="L379" i="39"/>
  <c r="M379" i="39"/>
  <c r="O379" i="39"/>
  <c r="P379" i="39"/>
  <c r="Q379" i="39"/>
  <c r="R379" i="39"/>
  <c r="S379" i="39"/>
  <c r="T379" i="39"/>
  <c r="U379" i="39"/>
  <c r="V379" i="39"/>
  <c r="W379" i="39"/>
  <c r="X379" i="39"/>
  <c r="Y379" i="39"/>
  <c r="Z379" i="39"/>
  <c r="B380" i="39"/>
  <c r="C380" i="39"/>
  <c r="D380" i="39"/>
  <c r="F380" i="39"/>
  <c r="G380" i="39"/>
  <c r="I380" i="39"/>
  <c r="J380" i="39"/>
  <c r="L380" i="39"/>
  <c r="M380" i="39"/>
  <c r="O380" i="39"/>
  <c r="P380" i="39"/>
  <c r="Q380" i="39"/>
  <c r="R380" i="39"/>
  <c r="S380" i="39"/>
  <c r="T380" i="39"/>
  <c r="U380" i="39"/>
  <c r="V380" i="39"/>
  <c r="W380" i="39"/>
  <c r="X380" i="39"/>
  <c r="Y380" i="39"/>
  <c r="Z380" i="39"/>
  <c r="B381" i="39"/>
  <c r="C381" i="39"/>
  <c r="D381" i="39"/>
  <c r="F381" i="39"/>
  <c r="G381" i="39"/>
  <c r="I381" i="39"/>
  <c r="J381" i="39"/>
  <c r="L381" i="39"/>
  <c r="M381" i="39"/>
  <c r="O381" i="39"/>
  <c r="P381" i="39"/>
  <c r="Q381" i="39"/>
  <c r="R381" i="39"/>
  <c r="S381" i="39"/>
  <c r="T381" i="39"/>
  <c r="U381" i="39"/>
  <c r="V381" i="39"/>
  <c r="W381" i="39"/>
  <c r="X381" i="39"/>
  <c r="Y381" i="39"/>
  <c r="Z381" i="39"/>
  <c r="B382" i="39"/>
  <c r="C382" i="39"/>
  <c r="D382" i="39"/>
  <c r="F382" i="39"/>
  <c r="G382" i="39"/>
  <c r="I382" i="39"/>
  <c r="J382" i="39"/>
  <c r="L382" i="39"/>
  <c r="M382" i="39"/>
  <c r="O382" i="39"/>
  <c r="P382" i="39"/>
  <c r="Q382" i="39"/>
  <c r="R382" i="39"/>
  <c r="S382" i="39"/>
  <c r="T382" i="39"/>
  <c r="U382" i="39"/>
  <c r="V382" i="39"/>
  <c r="W382" i="39"/>
  <c r="X382" i="39"/>
  <c r="Y382" i="39"/>
  <c r="Z382" i="39"/>
  <c r="B383" i="39"/>
  <c r="C383" i="39"/>
  <c r="D383" i="39"/>
  <c r="F383" i="39"/>
  <c r="G383" i="39"/>
  <c r="I383" i="39"/>
  <c r="J383" i="39"/>
  <c r="L383" i="39"/>
  <c r="M383" i="39"/>
  <c r="O383" i="39"/>
  <c r="P383" i="39"/>
  <c r="Q383" i="39"/>
  <c r="R383" i="39"/>
  <c r="S383" i="39"/>
  <c r="T383" i="39"/>
  <c r="U383" i="39"/>
  <c r="V383" i="39"/>
  <c r="W383" i="39"/>
  <c r="X383" i="39"/>
  <c r="Y383" i="39"/>
  <c r="Z383" i="39"/>
  <c r="B384" i="39"/>
  <c r="C384" i="39"/>
  <c r="D384" i="39"/>
  <c r="F384" i="39"/>
  <c r="G384" i="39"/>
  <c r="I384" i="39"/>
  <c r="J384" i="39"/>
  <c r="L384" i="39"/>
  <c r="M384" i="39"/>
  <c r="O384" i="39"/>
  <c r="P384" i="39"/>
  <c r="Q384" i="39"/>
  <c r="R384" i="39"/>
  <c r="S384" i="39"/>
  <c r="T384" i="39"/>
  <c r="U384" i="39"/>
  <c r="V384" i="39"/>
  <c r="W384" i="39"/>
  <c r="X384" i="39"/>
  <c r="Y384" i="39"/>
  <c r="Z384" i="39"/>
  <c r="B385" i="39"/>
  <c r="C385" i="39"/>
  <c r="D385" i="39"/>
  <c r="F385" i="39"/>
  <c r="G385" i="39"/>
  <c r="I385" i="39"/>
  <c r="J385" i="39"/>
  <c r="L385" i="39"/>
  <c r="M385" i="39"/>
  <c r="O385" i="39"/>
  <c r="P385" i="39"/>
  <c r="Q385" i="39"/>
  <c r="R385" i="39"/>
  <c r="S385" i="39"/>
  <c r="T385" i="39"/>
  <c r="U385" i="39"/>
  <c r="V385" i="39"/>
  <c r="W385" i="39"/>
  <c r="X385" i="39"/>
  <c r="Y385" i="39"/>
  <c r="Z385" i="39"/>
  <c r="B386" i="39"/>
  <c r="C386" i="39"/>
  <c r="D386" i="39"/>
  <c r="F386" i="39"/>
  <c r="G386" i="39"/>
  <c r="I386" i="39"/>
  <c r="J386" i="39"/>
  <c r="L386" i="39"/>
  <c r="M386" i="39"/>
  <c r="O386" i="39"/>
  <c r="P386" i="39"/>
  <c r="Q386" i="39"/>
  <c r="R386" i="39"/>
  <c r="S386" i="39"/>
  <c r="T386" i="39"/>
  <c r="U386" i="39"/>
  <c r="V386" i="39"/>
  <c r="W386" i="39"/>
  <c r="X386" i="39"/>
  <c r="Y386" i="39"/>
  <c r="Z386" i="39"/>
  <c r="B387" i="39"/>
  <c r="C387" i="39"/>
  <c r="D387" i="39"/>
  <c r="F387" i="39"/>
  <c r="G387" i="39"/>
  <c r="I387" i="39"/>
  <c r="J387" i="39"/>
  <c r="L387" i="39"/>
  <c r="M387" i="39"/>
  <c r="O387" i="39"/>
  <c r="P387" i="39"/>
  <c r="Q387" i="39"/>
  <c r="R387" i="39"/>
  <c r="S387" i="39"/>
  <c r="T387" i="39"/>
  <c r="U387" i="39"/>
  <c r="V387" i="39"/>
  <c r="W387" i="39"/>
  <c r="X387" i="39"/>
  <c r="Y387" i="39"/>
  <c r="Z387" i="39"/>
  <c r="B388" i="39"/>
  <c r="C388" i="39"/>
  <c r="D388" i="39"/>
  <c r="F388" i="39"/>
  <c r="G388" i="39"/>
  <c r="I388" i="39"/>
  <c r="J388" i="39"/>
  <c r="L388" i="39"/>
  <c r="M388" i="39"/>
  <c r="O388" i="39"/>
  <c r="P388" i="39"/>
  <c r="Q388" i="39"/>
  <c r="R388" i="39"/>
  <c r="S388" i="39"/>
  <c r="T388" i="39"/>
  <c r="U388" i="39"/>
  <c r="V388" i="39"/>
  <c r="W388" i="39"/>
  <c r="X388" i="39"/>
  <c r="Y388" i="39"/>
  <c r="Z388" i="39"/>
  <c r="B389" i="39"/>
  <c r="C389" i="39"/>
  <c r="D389" i="39"/>
  <c r="F389" i="39"/>
  <c r="G389" i="39"/>
  <c r="I389" i="39"/>
  <c r="J389" i="39"/>
  <c r="L389" i="39"/>
  <c r="M389" i="39"/>
  <c r="O389" i="39"/>
  <c r="P389" i="39"/>
  <c r="Q389" i="39"/>
  <c r="R389" i="39"/>
  <c r="S389" i="39"/>
  <c r="T389" i="39"/>
  <c r="U389" i="39"/>
  <c r="V389" i="39"/>
  <c r="W389" i="39"/>
  <c r="X389" i="39"/>
  <c r="Y389" i="39"/>
  <c r="Z389" i="39"/>
  <c r="B390" i="39"/>
  <c r="C390" i="39"/>
  <c r="D390" i="39"/>
  <c r="F390" i="39"/>
  <c r="G390" i="39"/>
  <c r="I390" i="39"/>
  <c r="J390" i="39"/>
  <c r="L390" i="39"/>
  <c r="M390" i="39"/>
  <c r="O390" i="39"/>
  <c r="P390" i="39"/>
  <c r="Q390" i="39"/>
  <c r="R390" i="39"/>
  <c r="S390" i="39"/>
  <c r="T390" i="39"/>
  <c r="U390" i="39"/>
  <c r="V390" i="39"/>
  <c r="W390" i="39"/>
  <c r="X390" i="39"/>
  <c r="Y390" i="39"/>
  <c r="Z390" i="39"/>
  <c r="B391" i="39"/>
  <c r="C391" i="39"/>
  <c r="D391" i="39"/>
  <c r="F391" i="39"/>
  <c r="G391" i="39"/>
  <c r="I391" i="39"/>
  <c r="J391" i="39"/>
  <c r="L391" i="39"/>
  <c r="M391" i="39"/>
  <c r="O391" i="39"/>
  <c r="P391" i="39"/>
  <c r="Q391" i="39"/>
  <c r="R391" i="39"/>
  <c r="S391" i="39"/>
  <c r="T391" i="39"/>
  <c r="U391" i="39"/>
  <c r="V391" i="39"/>
  <c r="W391" i="39"/>
  <c r="X391" i="39"/>
  <c r="Y391" i="39"/>
  <c r="Z391" i="39"/>
  <c r="B392" i="39"/>
  <c r="C392" i="39"/>
  <c r="D392" i="39"/>
  <c r="F392" i="39"/>
  <c r="G392" i="39"/>
  <c r="I392" i="39"/>
  <c r="J392" i="39"/>
  <c r="L392" i="39"/>
  <c r="M392" i="39"/>
  <c r="O392" i="39"/>
  <c r="P392" i="39"/>
  <c r="Q392" i="39"/>
  <c r="R392" i="39"/>
  <c r="S392" i="39"/>
  <c r="T392" i="39"/>
  <c r="U392" i="39"/>
  <c r="V392" i="39"/>
  <c r="W392" i="39"/>
  <c r="X392" i="39"/>
  <c r="Y392" i="39"/>
  <c r="Z392" i="39"/>
  <c r="B393" i="39"/>
  <c r="C393" i="39"/>
  <c r="D393" i="39"/>
  <c r="F393" i="39"/>
  <c r="G393" i="39"/>
  <c r="I393" i="39"/>
  <c r="J393" i="39"/>
  <c r="L393" i="39"/>
  <c r="M393" i="39"/>
  <c r="O393" i="39"/>
  <c r="P393" i="39"/>
  <c r="Q393" i="39"/>
  <c r="R393" i="39"/>
  <c r="S393" i="39"/>
  <c r="T393" i="39"/>
  <c r="U393" i="39"/>
  <c r="V393" i="39"/>
  <c r="W393" i="39"/>
  <c r="X393" i="39"/>
  <c r="Y393" i="39"/>
  <c r="Z393" i="39"/>
  <c r="B394" i="39"/>
  <c r="C394" i="39"/>
  <c r="D394" i="39"/>
  <c r="F394" i="39"/>
  <c r="G394" i="39"/>
  <c r="I394" i="39"/>
  <c r="J394" i="39"/>
  <c r="L394" i="39"/>
  <c r="M394" i="39"/>
  <c r="O394" i="39"/>
  <c r="P394" i="39"/>
  <c r="Q394" i="39"/>
  <c r="R394" i="39"/>
  <c r="S394" i="39"/>
  <c r="T394" i="39"/>
  <c r="U394" i="39"/>
  <c r="V394" i="39"/>
  <c r="W394" i="39"/>
  <c r="X394" i="39"/>
  <c r="Y394" i="39"/>
  <c r="Z394" i="39"/>
  <c r="B395" i="39"/>
  <c r="C395" i="39"/>
  <c r="D395" i="39"/>
  <c r="F395" i="39"/>
  <c r="G395" i="39"/>
  <c r="I395" i="39"/>
  <c r="J395" i="39"/>
  <c r="L395" i="39"/>
  <c r="M395" i="39"/>
  <c r="O395" i="39"/>
  <c r="P395" i="39"/>
  <c r="Q395" i="39"/>
  <c r="R395" i="39"/>
  <c r="S395" i="39"/>
  <c r="T395" i="39"/>
  <c r="U395" i="39"/>
  <c r="V395" i="39"/>
  <c r="W395" i="39"/>
  <c r="X395" i="39"/>
  <c r="Y395" i="39"/>
  <c r="Z395" i="39"/>
  <c r="B396" i="39"/>
  <c r="C396" i="39"/>
  <c r="D396" i="39"/>
  <c r="F396" i="39"/>
  <c r="G396" i="39"/>
  <c r="I396" i="39"/>
  <c r="J396" i="39"/>
  <c r="L396" i="39"/>
  <c r="M396" i="39"/>
  <c r="O396" i="39"/>
  <c r="P396" i="39"/>
  <c r="Q396" i="39"/>
  <c r="R396" i="39"/>
  <c r="S396" i="39"/>
  <c r="T396" i="39"/>
  <c r="U396" i="39"/>
  <c r="V396" i="39"/>
  <c r="W396" i="39"/>
  <c r="X396" i="39"/>
  <c r="Y396" i="39"/>
  <c r="Z396" i="39"/>
  <c r="B397" i="39"/>
  <c r="C397" i="39"/>
  <c r="D397" i="39"/>
  <c r="F397" i="39"/>
  <c r="G397" i="39"/>
  <c r="I397" i="39"/>
  <c r="J397" i="39"/>
  <c r="L397" i="39"/>
  <c r="M397" i="39"/>
  <c r="O397" i="39"/>
  <c r="P397" i="39"/>
  <c r="Q397" i="39"/>
  <c r="R397" i="39"/>
  <c r="S397" i="39"/>
  <c r="T397" i="39"/>
  <c r="U397" i="39"/>
  <c r="V397" i="39"/>
  <c r="W397" i="39"/>
  <c r="X397" i="39"/>
  <c r="Y397" i="39"/>
  <c r="Z397" i="39"/>
  <c r="B398" i="39"/>
  <c r="C398" i="39"/>
  <c r="D398" i="39"/>
  <c r="F398" i="39"/>
  <c r="G398" i="39"/>
  <c r="I398" i="39"/>
  <c r="J398" i="39"/>
  <c r="L398" i="39"/>
  <c r="M398" i="39"/>
  <c r="O398" i="39"/>
  <c r="P398" i="39"/>
  <c r="Q398" i="39"/>
  <c r="R398" i="39"/>
  <c r="S398" i="39"/>
  <c r="T398" i="39"/>
  <c r="U398" i="39"/>
  <c r="V398" i="39"/>
  <c r="W398" i="39"/>
  <c r="X398" i="39"/>
  <c r="Y398" i="39"/>
  <c r="Z398" i="39"/>
  <c r="B399" i="39"/>
  <c r="C399" i="39"/>
  <c r="D399" i="39"/>
  <c r="F399" i="39"/>
  <c r="G399" i="39"/>
  <c r="I399" i="39"/>
  <c r="J399" i="39"/>
  <c r="L399" i="39"/>
  <c r="M399" i="39"/>
  <c r="O399" i="39"/>
  <c r="P399" i="39"/>
  <c r="Q399" i="39"/>
  <c r="R399" i="39"/>
  <c r="S399" i="39"/>
  <c r="T399" i="39"/>
  <c r="U399" i="39"/>
  <c r="V399" i="39"/>
  <c r="W399" i="39"/>
  <c r="X399" i="39"/>
  <c r="Y399" i="39"/>
  <c r="Z399" i="39"/>
  <c r="B400" i="39"/>
  <c r="C400" i="39"/>
  <c r="D400" i="39"/>
  <c r="F400" i="39"/>
  <c r="G400" i="39"/>
  <c r="I400" i="39"/>
  <c r="J400" i="39"/>
  <c r="L400" i="39"/>
  <c r="M400" i="39"/>
  <c r="O400" i="39"/>
  <c r="P400" i="39"/>
  <c r="Q400" i="39"/>
  <c r="R400" i="39"/>
  <c r="S400" i="39"/>
  <c r="T400" i="39"/>
  <c r="U400" i="39"/>
  <c r="V400" i="39"/>
  <c r="W400" i="39"/>
  <c r="X400" i="39"/>
  <c r="Y400" i="39"/>
  <c r="Z400" i="39"/>
  <c r="B401" i="39"/>
  <c r="C401" i="39"/>
  <c r="D401" i="39"/>
  <c r="F401" i="39"/>
  <c r="G401" i="39"/>
  <c r="I401" i="39"/>
  <c r="J401" i="39"/>
  <c r="L401" i="39"/>
  <c r="M401" i="39"/>
  <c r="O401" i="39"/>
  <c r="P401" i="39"/>
  <c r="Q401" i="39"/>
  <c r="R401" i="39"/>
  <c r="S401" i="39"/>
  <c r="T401" i="39"/>
  <c r="U401" i="39"/>
  <c r="V401" i="39"/>
  <c r="W401" i="39"/>
  <c r="X401" i="39"/>
  <c r="Y401" i="39"/>
  <c r="Z401" i="39"/>
  <c r="B402" i="39"/>
  <c r="C402" i="39"/>
  <c r="D402" i="39"/>
  <c r="F402" i="39"/>
  <c r="G402" i="39"/>
  <c r="I402" i="39"/>
  <c r="J402" i="39"/>
  <c r="L402" i="39"/>
  <c r="M402" i="39"/>
  <c r="O402" i="39"/>
  <c r="P402" i="39"/>
  <c r="Q402" i="39"/>
  <c r="R402" i="39"/>
  <c r="S402" i="39"/>
  <c r="T402" i="39"/>
  <c r="U402" i="39"/>
  <c r="V402" i="39"/>
  <c r="W402" i="39"/>
  <c r="X402" i="39"/>
  <c r="Y402" i="39"/>
  <c r="Z402" i="39"/>
  <c r="A388" i="39"/>
  <c r="A389" i="39"/>
  <c r="A390" i="39"/>
  <c r="A391" i="39"/>
  <c r="A392" i="39"/>
  <c r="A393" i="39"/>
  <c r="A394" i="39"/>
  <c r="A395" i="39"/>
  <c r="A396" i="39"/>
  <c r="A397" i="39"/>
  <c r="A398" i="39"/>
  <c r="A399" i="39"/>
  <c r="A400" i="39"/>
  <c r="A401" i="39"/>
  <c r="A402" i="39"/>
  <c r="A387" i="39"/>
  <c r="A385" i="39"/>
  <c r="A386" i="39"/>
  <c r="A372" i="39"/>
  <c r="A373" i="39"/>
  <c r="A374" i="39"/>
  <c r="A375" i="39"/>
  <c r="A376" i="39"/>
  <c r="A377" i="39"/>
  <c r="A378" i="39"/>
  <c r="A379" i="39"/>
  <c r="A380" i="39"/>
  <c r="A381" i="39"/>
  <c r="A382" i="39"/>
  <c r="A383" i="39"/>
  <c r="A384" i="39"/>
  <c r="A371" i="39"/>
  <c r="A356" i="39"/>
  <c r="A357" i="39"/>
  <c r="A358" i="39"/>
  <c r="A359" i="39"/>
  <c r="A360" i="39"/>
  <c r="A361" i="39"/>
  <c r="A362" i="39"/>
  <c r="A363" i="39"/>
  <c r="A364" i="39"/>
  <c r="A365" i="39"/>
  <c r="A366" i="39"/>
  <c r="A367" i="39"/>
  <c r="A368" i="39"/>
  <c r="A369" i="39"/>
  <c r="A370" i="39"/>
  <c r="A355" i="39"/>
  <c r="A340" i="39"/>
  <c r="A341" i="39"/>
  <c r="A342" i="39"/>
  <c r="A343" i="39"/>
  <c r="A344" i="39"/>
  <c r="A345" i="39"/>
  <c r="A346" i="39"/>
  <c r="A347" i="39"/>
  <c r="A348" i="39"/>
  <c r="A349" i="39"/>
  <c r="A350" i="39"/>
  <c r="A351" i="39"/>
  <c r="A352" i="39"/>
  <c r="A353" i="39"/>
  <c r="A354" i="39"/>
  <c r="A339" i="39"/>
  <c r="A337" i="39"/>
  <c r="A338" i="39"/>
  <c r="A324" i="39"/>
  <c r="A325" i="39"/>
  <c r="A326" i="39"/>
  <c r="A327" i="39"/>
  <c r="A328" i="39"/>
  <c r="A329" i="39"/>
  <c r="A330" i="39"/>
  <c r="A331" i="39"/>
  <c r="A332" i="39"/>
  <c r="A333" i="39"/>
  <c r="A334" i="39"/>
  <c r="A335" i="39"/>
  <c r="A336" i="39"/>
  <c r="A323" i="39"/>
  <c r="A322" i="39"/>
  <c r="A320" i="39"/>
  <c r="A321" i="39"/>
  <c r="A308" i="39"/>
  <c r="A309" i="39"/>
  <c r="A310" i="39"/>
  <c r="A311" i="39"/>
  <c r="A312" i="39"/>
  <c r="A313" i="39"/>
  <c r="A314" i="39"/>
  <c r="A315" i="39"/>
  <c r="A316" i="39"/>
  <c r="A317" i="39"/>
  <c r="A318" i="39"/>
  <c r="A319" i="39"/>
  <c r="A307" i="39"/>
  <c r="A306" i="39"/>
  <c r="A292" i="39"/>
  <c r="A293" i="39"/>
  <c r="A294" i="39"/>
  <c r="A295" i="39"/>
  <c r="A296" i="39"/>
  <c r="A297" i="39"/>
  <c r="A298" i="39"/>
  <c r="A299" i="39"/>
  <c r="A300" i="39"/>
  <c r="A301" i="39"/>
  <c r="A302" i="39"/>
  <c r="A303" i="39"/>
  <c r="A304" i="39"/>
  <c r="A305" i="39"/>
  <c r="A291" i="39"/>
  <c r="BR14" i="55"/>
  <c r="DE20" i="69"/>
  <c r="DD20" i="69"/>
  <c r="DC20" i="69"/>
  <c r="DB20" i="69"/>
  <c r="BG22" i="69"/>
  <c r="DE20" i="68"/>
  <c r="DD20" i="68"/>
  <c r="DC20" i="68"/>
  <c r="DB20" i="68"/>
  <c r="BG22" i="68" s="1"/>
  <c r="BG23" i="68" s="1"/>
  <c r="BG21" i="68"/>
  <c r="DE20" i="67"/>
  <c r="DD20" i="67"/>
  <c r="DC20" i="67"/>
  <c r="DB20" i="67"/>
  <c r="BG22" i="67"/>
  <c r="BG21" i="67"/>
  <c r="BG21" i="66"/>
  <c r="BG22" i="66"/>
  <c r="DE20" i="66"/>
  <c r="DD20" i="66"/>
  <c r="DC20" i="66"/>
  <c r="DB20" i="66"/>
  <c r="DE20" i="65"/>
  <c r="DD20" i="65"/>
  <c r="DC20" i="65"/>
  <c r="DB20" i="65"/>
  <c r="BG22" i="65"/>
  <c r="BG21" i="65"/>
  <c r="BD6" i="55"/>
  <c r="AB6" i="53"/>
  <c r="BD6" i="53"/>
  <c r="BD6" i="56"/>
  <c r="AB6" i="56"/>
  <c r="AB6" i="57"/>
  <c r="BD6" i="57"/>
  <c r="BD6" i="58"/>
  <c r="AB6" i="58"/>
  <c r="BD6" i="59"/>
  <c r="AB6" i="59"/>
  <c r="AB6" i="60"/>
  <c r="BD6" i="60"/>
  <c r="AB6" i="61"/>
  <c r="BD6" i="61"/>
  <c r="BD6" i="62"/>
  <c r="AB6" i="62"/>
  <c r="BD6" i="63"/>
  <c r="AB6" i="63"/>
  <c r="BD6" i="64"/>
  <c r="AB6" i="64"/>
  <c r="BD6" i="65"/>
  <c r="AB6" i="65"/>
  <c r="DE20" i="64"/>
  <c r="DD20" i="64"/>
  <c r="DC20" i="64"/>
  <c r="DB20" i="64"/>
  <c r="BG22" i="64"/>
  <c r="BG21" i="64"/>
  <c r="BG23" i="64" s="1"/>
  <c r="N114" i="69"/>
  <c r="K114" i="69"/>
  <c r="H114" i="69"/>
  <c r="E114" i="69"/>
  <c r="N113" i="69"/>
  <c r="K113" i="69"/>
  <c r="H113" i="69"/>
  <c r="E113" i="69"/>
  <c r="N112" i="69"/>
  <c r="K112" i="69"/>
  <c r="H112" i="69"/>
  <c r="E112" i="69"/>
  <c r="N111" i="69"/>
  <c r="K111" i="69"/>
  <c r="H111" i="69"/>
  <c r="E111" i="69"/>
  <c r="N110" i="69"/>
  <c r="K110" i="69"/>
  <c r="H110" i="69"/>
  <c r="E110" i="69"/>
  <c r="N109" i="69"/>
  <c r="K109" i="69"/>
  <c r="H109" i="69"/>
  <c r="E109" i="69"/>
  <c r="N108" i="69"/>
  <c r="K108" i="69"/>
  <c r="H108" i="69"/>
  <c r="E108" i="69"/>
  <c r="N107" i="69"/>
  <c r="K107" i="69"/>
  <c r="H107" i="69"/>
  <c r="E107" i="69"/>
  <c r="N106" i="69"/>
  <c r="K106" i="69"/>
  <c r="H106" i="69"/>
  <c r="E106" i="69"/>
  <c r="N105" i="69"/>
  <c r="K105" i="69"/>
  <c r="H105" i="69"/>
  <c r="E105" i="69"/>
  <c r="N104" i="69"/>
  <c r="K104" i="69"/>
  <c r="H104" i="69"/>
  <c r="E104" i="69"/>
  <c r="N103" i="69"/>
  <c r="K103" i="69"/>
  <c r="H103" i="69"/>
  <c r="E103" i="69"/>
  <c r="N102" i="69"/>
  <c r="K102" i="69"/>
  <c r="H102" i="69"/>
  <c r="E102" i="69"/>
  <c r="N101" i="69"/>
  <c r="K101" i="69"/>
  <c r="H101" i="69"/>
  <c r="E101" i="69"/>
  <c r="N100" i="69"/>
  <c r="K100" i="69"/>
  <c r="H100" i="69"/>
  <c r="E100" i="69"/>
  <c r="N99" i="69"/>
  <c r="K99" i="69"/>
  <c r="H99" i="69"/>
  <c r="E99" i="69"/>
  <c r="CY20" i="69"/>
  <c r="CV20" i="69"/>
  <c r="CY19" i="69"/>
  <c r="CV19" i="69"/>
  <c r="CY18" i="69"/>
  <c r="CV18" i="69"/>
  <c r="AN18" i="69"/>
  <c r="AK18" i="69"/>
  <c r="AH18" i="69"/>
  <c r="AR18" i="69"/>
  <c r="AA18" i="69"/>
  <c r="Z18" i="69"/>
  <c r="Y18" i="69"/>
  <c r="X18" i="69"/>
  <c r="W18" i="69"/>
  <c r="V18" i="69"/>
  <c r="U18" i="69"/>
  <c r="T18" i="69"/>
  <c r="R18" i="69"/>
  <c r="BP18" i="69" s="1"/>
  <c r="Q18" i="69"/>
  <c r="CP17" i="69" s="1"/>
  <c r="K18" i="69"/>
  <c r="J18" i="69"/>
  <c r="H18" i="69"/>
  <c r="G18" i="69"/>
  <c r="E18" i="69"/>
  <c r="D18" i="69"/>
  <c r="CY17" i="69"/>
  <c r="CV17" i="69"/>
  <c r="BN17" i="69"/>
  <c r="AU17" i="69"/>
  <c r="AR17" i="69"/>
  <c r="AP17" i="69"/>
  <c r="AQ17" i="69" s="1"/>
  <c r="AO17" i="69"/>
  <c r="AN17" i="69"/>
  <c r="AK17" i="69"/>
  <c r="AH17" i="69"/>
  <c r="S17" i="69"/>
  <c r="P17" i="69"/>
  <c r="N17" i="69"/>
  <c r="BM17" i="69" s="1"/>
  <c r="M17" i="69"/>
  <c r="L17" i="69"/>
  <c r="I17" i="69"/>
  <c r="CY16" i="69"/>
  <c r="CV16" i="69"/>
  <c r="BN16" i="69"/>
  <c r="AU16" i="69"/>
  <c r="AR16" i="69"/>
  <c r="AP16" i="69"/>
  <c r="AO16" i="69"/>
  <c r="AQ16" i="69" s="1"/>
  <c r="AN16" i="69"/>
  <c r="AK16" i="69"/>
  <c r="AH16" i="69"/>
  <c r="S16" i="69"/>
  <c r="P16" i="69"/>
  <c r="N16" i="69"/>
  <c r="BH16" i="69" s="1"/>
  <c r="M16" i="69"/>
  <c r="L16" i="69"/>
  <c r="I16" i="69"/>
  <c r="F16" i="69"/>
  <c r="CY15" i="69"/>
  <c r="CV15" i="69"/>
  <c r="BN15" i="69"/>
  <c r="AU15" i="69"/>
  <c r="AR15" i="69"/>
  <c r="AP15" i="69"/>
  <c r="AO15" i="69"/>
  <c r="AQ15" i="69" s="1"/>
  <c r="AN15" i="69"/>
  <c r="AK15" i="69"/>
  <c r="AH15" i="69"/>
  <c r="S15" i="69"/>
  <c r="BV15" i="69" s="1"/>
  <c r="P15" i="69"/>
  <c r="N15" i="69"/>
  <c r="BH15" i="69" s="1"/>
  <c r="M15" i="69"/>
  <c r="L15" i="69"/>
  <c r="I15" i="69"/>
  <c r="F15" i="69"/>
  <c r="CY14" i="69"/>
  <c r="CV14" i="69"/>
  <c r="BV14" i="69"/>
  <c r="BN14" i="69"/>
  <c r="AU14" i="69"/>
  <c r="AR14" i="69"/>
  <c r="AQ14" i="69"/>
  <c r="AP14" i="69"/>
  <c r="AO14" i="69"/>
  <c r="AN14" i="69"/>
  <c r="AK14" i="69"/>
  <c r="AH14" i="69"/>
  <c r="S14" i="69"/>
  <c r="P14" i="69"/>
  <c r="BI14" i="69" s="1"/>
  <c r="N14" i="69"/>
  <c r="BL14" i="69" s="1"/>
  <c r="M14" i="69"/>
  <c r="L14" i="69"/>
  <c r="I14" i="69"/>
  <c r="F14" i="69"/>
  <c r="CY13" i="69"/>
  <c r="CV13" i="69"/>
  <c r="BN13" i="69"/>
  <c r="AU13" i="69"/>
  <c r="AR13" i="69"/>
  <c r="AP13" i="69"/>
  <c r="AQ13" i="69" s="1"/>
  <c r="AO13" i="69"/>
  <c r="AN13" i="69"/>
  <c r="AK13" i="69"/>
  <c r="AH13" i="69"/>
  <c r="S13" i="69"/>
  <c r="BV13" i="69" s="1"/>
  <c r="P13" i="69"/>
  <c r="N13" i="69"/>
  <c r="BW13" i="69" s="1"/>
  <c r="M13" i="69"/>
  <c r="L13" i="69"/>
  <c r="I13" i="69"/>
  <c r="F13" i="69"/>
  <c r="CY12" i="69"/>
  <c r="CV12" i="69"/>
  <c r="BN12" i="69"/>
  <c r="BL12" i="69"/>
  <c r="AU12" i="69"/>
  <c r="AR12" i="69"/>
  <c r="AP12" i="69"/>
  <c r="AO12" i="69"/>
  <c r="AQ12" i="69" s="1"/>
  <c r="AN12" i="69"/>
  <c r="AK12" i="69"/>
  <c r="AH12" i="69"/>
  <c r="S12" i="69"/>
  <c r="P12" i="69"/>
  <c r="N12" i="69"/>
  <c r="M12" i="69"/>
  <c r="L12" i="69"/>
  <c r="I12" i="69"/>
  <c r="F12" i="69"/>
  <c r="CY11" i="69"/>
  <c r="CV11" i="69"/>
  <c r="BN11" i="69"/>
  <c r="AU11" i="69"/>
  <c r="AR11" i="69"/>
  <c r="AQ11" i="69"/>
  <c r="AP11" i="69"/>
  <c r="AO11" i="69"/>
  <c r="AN11" i="69"/>
  <c r="AK11" i="69"/>
  <c r="AH11" i="69"/>
  <c r="S11" i="69"/>
  <c r="P11" i="69"/>
  <c r="N11" i="69"/>
  <c r="BL11" i="69" s="1"/>
  <c r="M11" i="69"/>
  <c r="L11" i="69"/>
  <c r="I11" i="69"/>
  <c r="F11" i="69"/>
  <c r="CY10" i="69"/>
  <c r="CV10" i="69"/>
  <c r="BN10" i="69"/>
  <c r="AU10" i="69"/>
  <c r="AR10" i="69"/>
  <c r="AQ10" i="69"/>
  <c r="AP10" i="69"/>
  <c r="AO10" i="69"/>
  <c r="AN10" i="69"/>
  <c r="AK10" i="69"/>
  <c r="AH10" i="69"/>
  <c r="S10" i="69"/>
  <c r="BV10" i="69" s="1"/>
  <c r="P10" i="69"/>
  <c r="N10" i="69"/>
  <c r="O10" i="69" s="1"/>
  <c r="M10" i="69"/>
  <c r="L10" i="69"/>
  <c r="I10" i="69"/>
  <c r="F10" i="69"/>
  <c r="CY9" i="69"/>
  <c r="CV9" i="69"/>
  <c r="BN9" i="69"/>
  <c r="AU9" i="69"/>
  <c r="AR9" i="69"/>
  <c r="AP9" i="69"/>
  <c r="AQ9" i="69" s="1"/>
  <c r="AO9" i="69"/>
  <c r="AN9" i="69"/>
  <c r="AK9" i="69"/>
  <c r="AH9" i="69"/>
  <c r="S9" i="69"/>
  <c r="BV9" i="69" s="1"/>
  <c r="P9" i="69"/>
  <c r="N9" i="69"/>
  <c r="M9" i="69"/>
  <c r="L9" i="69"/>
  <c r="I9" i="69"/>
  <c r="F9" i="69"/>
  <c r="CY8" i="69"/>
  <c r="CV8" i="69"/>
  <c r="BN8" i="69"/>
  <c r="AU8" i="69"/>
  <c r="AR8" i="69"/>
  <c r="AQ8" i="69"/>
  <c r="AP8" i="69"/>
  <c r="AO8" i="69"/>
  <c r="AN8" i="69"/>
  <c r="AK8" i="69"/>
  <c r="AH8" i="69"/>
  <c r="S8" i="69"/>
  <c r="P8" i="69"/>
  <c r="N8" i="69"/>
  <c r="BW8" i="69" s="1"/>
  <c r="M8" i="69"/>
  <c r="L8" i="69"/>
  <c r="I8" i="69"/>
  <c r="F8" i="69"/>
  <c r="CY7" i="69"/>
  <c r="CV7" i="69"/>
  <c r="BN7" i="69"/>
  <c r="AU7" i="69"/>
  <c r="AR7" i="69"/>
  <c r="AP7" i="69"/>
  <c r="AO7" i="69"/>
  <c r="AQ7" i="69" s="1"/>
  <c r="AN7" i="69"/>
  <c r="AK7" i="69"/>
  <c r="AH7" i="69"/>
  <c r="S7" i="69"/>
  <c r="BV7" i="69" s="1"/>
  <c r="P7" i="69"/>
  <c r="N7" i="69"/>
  <c r="BW7" i="69" s="1"/>
  <c r="M7" i="69"/>
  <c r="L7" i="69"/>
  <c r="I7" i="69"/>
  <c r="F7" i="69"/>
  <c r="CY6" i="69"/>
  <c r="CV6" i="69"/>
  <c r="BN6" i="69"/>
  <c r="AU6" i="69"/>
  <c r="AR6" i="69"/>
  <c r="AP6" i="69"/>
  <c r="AQ6" i="69" s="1"/>
  <c r="AO6" i="69"/>
  <c r="AN6" i="69"/>
  <c r="AK6" i="69"/>
  <c r="AH6" i="69"/>
  <c r="S6" i="69"/>
  <c r="BV6" i="69" s="1"/>
  <c r="P6" i="69"/>
  <c r="N6" i="69"/>
  <c r="BM6" i="69" s="1"/>
  <c r="M6" i="69"/>
  <c r="L6" i="69"/>
  <c r="I6" i="69"/>
  <c r="F6" i="69"/>
  <c r="CY5" i="69"/>
  <c r="CV5" i="69"/>
  <c r="BN5" i="69"/>
  <c r="AU5" i="69"/>
  <c r="AR5" i="69"/>
  <c r="AP5" i="69"/>
  <c r="AO5" i="69"/>
  <c r="AQ5" i="69" s="1"/>
  <c r="AN5" i="69"/>
  <c r="AK5" i="69"/>
  <c r="AH5" i="69"/>
  <c r="S5" i="69"/>
  <c r="BV5" i="69" s="1"/>
  <c r="P5" i="69"/>
  <c r="N5" i="69"/>
  <c r="M5" i="69"/>
  <c r="L5" i="69"/>
  <c r="I5" i="69"/>
  <c r="F5" i="69"/>
  <c r="BN4" i="69"/>
  <c r="AU4" i="69"/>
  <c r="AR4" i="69"/>
  <c r="AP4" i="69"/>
  <c r="AO4" i="69"/>
  <c r="AN4" i="69"/>
  <c r="AK4" i="69"/>
  <c r="AH4" i="69"/>
  <c r="S4" i="69"/>
  <c r="BV4" i="69" s="1"/>
  <c r="P4" i="69"/>
  <c r="N4" i="69"/>
  <c r="M4" i="69"/>
  <c r="L4" i="69"/>
  <c r="I4" i="69"/>
  <c r="F4" i="69"/>
  <c r="BN3" i="69"/>
  <c r="AU3" i="69"/>
  <c r="AR3" i="69"/>
  <c r="AP3" i="69"/>
  <c r="AO3" i="69"/>
  <c r="AN3" i="69"/>
  <c r="AK3" i="69"/>
  <c r="AH3" i="69"/>
  <c r="S3" i="69"/>
  <c r="P3" i="69"/>
  <c r="N3" i="69"/>
  <c r="BM3" i="69" s="1"/>
  <c r="M3" i="69"/>
  <c r="L3" i="69"/>
  <c r="I3" i="69"/>
  <c r="F3" i="69"/>
  <c r="N114" i="68"/>
  <c r="K114" i="68"/>
  <c r="H114" i="68"/>
  <c r="E114" i="68"/>
  <c r="N113" i="68"/>
  <c r="K113" i="68"/>
  <c r="H113" i="68"/>
  <c r="E113" i="68"/>
  <c r="N112" i="68"/>
  <c r="K112" i="68"/>
  <c r="H112" i="68"/>
  <c r="E112" i="68"/>
  <c r="N111" i="68"/>
  <c r="K111" i="68"/>
  <c r="H111" i="68"/>
  <c r="E111" i="68"/>
  <c r="N110" i="68"/>
  <c r="K110" i="68"/>
  <c r="H110" i="68"/>
  <c r="E110" i="68"/>
  <c r="N109" i="68"/>
  <c r="K109" i="68"/>
  <c r="H109" i="68"/>
  <c r="E109" i="68"/>
  <c r="N108" i="68"/>
  <c r="K108" i="68"/>
  <c r="H108" i="68"/>
  <c r="E108" i="68"/>
  <c r="N107" i="68"/>
  <c r="K107" i="68"/>
  <c r="H107" i="68"/>
  <c r="E107" i="68"/>
  <c r="N106" i="68"/>
  <c r="K106" i="68"/>
  <c r="H106" i="68"/>
  <c r="E106" i="68"/>
  <c r="N105" i="68"/>
  <c r="K105" i="68"/>
  <c r="H105" i="68"/>
  <c r="E105" i="68"/>
  <c r="N104" i="68"/>
  <c r="K104" i="68"/>
  <c r="H104" i="68"/>
  <c r="E104" i="68"/>
  <c r="N103" i="68"/>
  <c r="K103" i="68"/>
  <c r="H103" i="68"/>
  <c r="E103" i="68"/>
  <c r="N102" i="68"/>
  <c r="K102" i="68"/>
  <c r="H102" i="68"/>
  <c r="E102" i="68"/>
  <c r="N101" i="68"/>
  <c r="K101" i="68"/>
  <c r="H101" i="68"/>
  <c r="E101" i="68"/>
  <c r="N100" i="68"/>
  <c r="K100" i="68"/>
  <c r="H100" i="68"/>
  <c r="E100" i="68"/>
  <c r="N99" i="68"/>
  <c r="K99" i="68"/>
  <c r="H99" i="68"/>
  <c r="E99" i="68"/>
  <c r="CY20" i="68"/>
  <c r="CV20" i="68"/>
  <c r="CY19" i="68"/>
  <c r="CV19" i="68"/>
  <c r="CY18" i="68"/>
  <c r="CV18" i="68"/>
  <c r="AR18" i="68"/>
  <c r="AN18" i="68"/>
  <c r="AK18" i="68"/>
  <c r="AA18" i="68"/>
  <c r="Z18" i="68"/>
  <c r="Y18" i="68"/>
  <c r="X18" i="68"/>
  <c r="W18" i="68"/>
  <c r="V18" i="68"/>
  <c r="U18" i="68"/>
  <c r="T18" i="68"/>
  <c r="R18" i="68"/>
  <c r="BP18" i="68" s="1"/>
  <c r="Q18" i="68"/>
  <c r="CP15" i="68" s="1"/>
  <c r="K18" i="68"/>
  <c r="J18" i="68"/>
  <c r="H18" i="68"/>
  <c r="G18" i="68"/>
  <c r="E18" i="68"/>
  <c r="D18" i="68"/>
  <c r="CY17" i="68"/>
  <c r="CV17" i="68"/>
  <c r="BN17" i="68"/>
  <c r="AU17" i="68"/>
  <c r="AR17" i="68"/>
  <c r="AP17" i="68"/>
  <c r="AO17" i="68"/>
  <c r="AN17" i="68"/>
  <c r="AK17" i="68"/>
  <c r="AH17" i="68"/>
  <c r="S17" i="68"/>
  <c r="P17" i="68"/>
  <c r="N17" i="68"/>
  <c r="BW17" i="68" s="1"/>
  <c r="M17" i="68"/>
  <c r="L17" i="68"/>
  <c r="I17" i="68"/>
  <c r="F17" i="68"/>
  <c r="CY16" i="68"/>
  <c r="CV16" i="68"/>
  <c r="BW16" i="68"/>
  <c r="BN16" i="68"/>
  <c r="AU16" i="68"/>
  <c r="AR16" i="68"/>
  <c r="AP16" i="68"/>
  <c r="AO16" i="68"/>
  <c r="AQ16" i="68" s="1"/>
  <c r="AN16" i="68"/>
  <c r="AK16" i="68"/>
  <c r="AH16" i="68"/>
  <c r="S16" i="68"/>
  <c r="P16" i="68"/>
  <c r="N16" i="68"/>
  <c r="M16" i="68"/>
  <c r="L16" i="68"/>
  <c r="I16" i="68"/>
  <c r="F16" i="68"/>
  <c r="CY15" i="68"/>
  <c r="CV15" i="68"/>
  <c r="BN15" i="68"/>
  <c r="AU15" i="68"/>
  <c r="AR15" i="68"/>
  <c r="AQ15" i="68"/>
  <c r="AP15" i="68"/>
  <c r="AO15" i="68"/>
  <c r="AN15" i="68"/>
  <c r="AK15" i="68"/>
  <c r="AH15" i="68"/>
  <c r="S15" i="68"/>
  <c r="BV15" i="68" s="1"/>
  <c r="P15" i="68"/>
  <c r="N15" i="68"/>
  <c r="BH15" i="68" s="1"/>
  <c r="M15" i="68"/>
  <c r="L15" i="68"/>
  <c r="I15" i="68"/>
  <c r="F15" i="68"/>
  <c r="CY14" i="68"/>
  <c r="CV14" i="68"/>
  <c r="BN14" i="68"/>
  <c r="AU14" i="68"/>
  <c r="AR14" i="68"/>
  <c r="AQ14" i="68"/>
  <c r="AP14" i="68"/>
  <c r="AO14" i="68"/>
  <c r="AN14" i="68"/>
  <c r="AK14" i="68"/>
  <c r="AH14" i="68"/>
  <c r="S14" i="68"/>
  <c r="P14" i="68"/>
  <c r="N14" i="68"/>
  <c r="BL14" i="68" s="1"/>
  <c r="M14" i="68"/>
  <c r="L14" i="68"/>
  <c r="I14" i="68"/>
  <c r="F14" i="68"/>
  <c r="CY13" i="68"/>
  <c r="CV13" i="68"/>
  <c r="BN13" i="68"/>
  <c r="AU13" i="68"/>
  <c r="AR13" i="68"/>
  <c r="AP13" i="68"/>
  <c r="AO13" i="68"/>
  <c r="AQ13" i="68" s="1"/>
  <c r="AN13" i="68"/>
  <c r="AK13" i="68"/>
  <c r="AH13" i="68"/>
  <c r="S13" i="68"/>
  <c r="BV13" i="68" s="1"/>
  <c r="P13" i="68"/>
  <c r="N13" i="68"/>
  <c r="BW13" i="68" s="1"/>
  <c r="M13" i="68"/>
  <c r="L13" i="68"/>
  <c r="I13" i="68"/>
  <c r="F13" i="68"/>
  <c r="CY12" i="68"/>
  <c r="CV12" i="68"/>
  <c r="BN12" i="68"/>
  <c r="AU12" i="68"/>
  <c r="AR12" i="68"/>
  <c r="AP12" i="68"/>
  <c r="AO12" i="68"/>
  <c r="AQ12" i="68" s="1"/>
  <c r="AN12" i="68"/>
  <c r="AK12" i="68"/>
  <c r="AH12" i="68"/>
  <c r="S12" i="68"/>
  <c r="BV12" i="68" s="1"/>
  <c r="P12" i="68"/>
  <c r="N12" i="68"/>
  <c r="BH12" i="68" s="1"/>
  <c r="M12" i="68"/>
  <c r="L12" i="68"/>
  <c r="I12" i="68"/>
  <c r="F12" i="68"/>
  <c r="CY11" i="68"/>
  <c r="CV11" i="68"/>
  <c r="BN11" i="68"/>
  <c r="BH11" i="68"/>
  <c r="AU11" i="68"/>
  <c r="AR11" i="68"/>
  <c r="AQ11" i="68"/>
  <c r="AP11" i="68"/>
  <c r="AO11" i="68"/>
  <c r="AN11" i="68"/>
  <c r="AK11" i="68"/>
  <c r="AH11" i="68"/>
  <c r="S11" i="68"/>
  <c r="BV11" i="68" s="1"/>
  <c r="P11" i="68"/>
  <c r="N11" i="68"/>
  <c r="BL11" i="68" s="1"/>
  <c r="M11" i="68"/>
  <c r="O11" i="68" s="1"/>
  <c r="L11" i="68"/>
  <c r="I11" i="68"/>
  <c r="F11" i="68"/>
  <c r="CY10" i="68"/>
  <c r="CV10" i="68"/>
  <c r="BN10" i="68"/>
  <c r="AU10" i="68"/>
  <c r="AR10" i="68"/>
  <c r="AP10" i="68"/>
  <c r="AQ10" i="68" s="1"/>
  <c r="AO10" i="68"/>
  <c r="AN10" i="68"/>
  <c r="AK10" i="68"/>
  <c r="AH10" i="68"/>
  <c r="S10" i="68"/>
  <c r="BV10" i="68" s="1"/>
  <c r="P10" i="68"/>
  <c r="N10" i="68"/>
  <c r="M10" i="68"/>
  <c r="L10" i="68"/>
  <c r="I10" i="68"/>
  <c r="F10" i="68"/>
  <c r="CY9" i="68"/>
  <c r="CV9" i="68"/>
  <c r="BN9" i="68"/>
  <c r="AU9" i="68"/>
  <c r="AR9" i="68"/>
  <c r="AP9" i="68"/>
  <c r="AO9" i="68"/>
  <c r="AN9" i="68"/>
  <c r="AK9" i="68"/>
  <c r="AH9" i="68"/>
  <c r="S9" i="68"/>
  <c r="P9" i="68"/>
  <c r="N9" i="68"/>
  <c r="BW9" i="68" s="1"/>
  <c r="M9" i="68"/>
  <c r="L9" i="68"/>
  <c r="I9" i="68"/>
  <c r="F9" i="68"/>
  <c r="CY8" i="68"/>
  <c r="CV8" i="68"/>
  <c r="BN8" i="68"/>
  <c r="AU8" i="68"/>
  <c r="AR8" i="68"/>
  <c r="AP8" i="68"/>
  <c r="AO8" i="68"/>
  <c r="AQ8" i="68" s="1"/>
  <c r="AN8" i="68"/>
  <c r="AK8" i="68"/>
  <c r="AH8" i="68"/>
  <c r="S8" i="68"/>
  <c r="P8" i="68"/>
  <c r="N8" i="68"/>
  <c r="BW8" i="68" s="1"/>
  <c r="M8" i="68"/>
  <c r="L8" i="68"/>
  <c r="I8" i="68"/>
  <c r="F8" i="68"/>
  <c r="CY7" i="68"/>
  <c r="CV7" i="68"/>
  <c r="BN7" i="68"/>
  <c r="AU7" i="68"/>
  <c r="AR7" i="68"/>
  <c r="AQ7" i="68"/>
  <c r="AP7" i="68"/>
  <c r="AO7" i="68"/>
  <c r="AN7" i="68"/>
  <c r="AK7" i="68"/>
  <c r="AH7" i="68"/>
  <c r="S7" i="68"/>
  <c r="BV7" i="68" s="1"/>
  <c r="P7" i="68"/>
  <c r="O7" i="68"/>
  <c r="N7" i="68"/>
  <c r="BH7" i="68" s="1"/>
  <c r="M7" i="68"/>
  <c r="L7" i="68"/>
  <c r="I7" i="68"/>
  <c r="F7" i="68"/>
  <c r="CY6" i="68"/>
  <c r="CV6" i="68"/>
  <c r="BN6" i="68"/>
  <c r="AU6" i="68"/>
  <c r="AR6" i="68"/>
  <c r="AQ6" i="68"/>
  <c r="AP6" i="68"/>
  <c r="AO6" i="68"/>
  <c r="AN6" i="68"/>
  <c r="AK6" i="68"/>
  <c r="AH6" i="68"/>
  <c r="S6" i="68"/>
  <c r="P6" i="68"/>
  <c r="N6" i="68"/>
  <c r="BW6" i="68" s="1"/>
  <c r="M6" i="68"/>
  <c r="L6" i="68"/>
  <c r="I6" i="68"/>
  <c r="F6" i="68"/>
  <c r="CY5" i="68"/>
  <c r="CV5" i="68"/>
  <c r="BN5" i="68"/>
  <c r="AU5" i="68"/>
  <c r="AR5" i="68"/>
  <c r="AQ5" i="68"/>
  <c r="AP5" i="68"/>
  <c r="AO5" i="68"/>
  <c r="AN5" i="68"/>
  <c r="AK5" i="68"/>
  <c r="AH5" i="68"/>
  <c r="S5" i="68"/>
  <c r="BV5" i="68" s="1"/>
  <c r="P5" i="68"/>
  <c r="N5" i="68"/>
  <c r="M5" i="68"/>
  <c r="L5" i="68"/>
  <c r="I5" i="68"/>
  <c r="F5" i="68"/>
  <c r="BV4" i="68"/>
  <c r="BN4" i="68"/>
  <c r="AU4" i="68"/>
  <c r="AR4" i="68"/>
  <c r="AQ4" i="68"/>
  <c r="AP4" i="68"/>
  <c r="AO4" i="68"/>
  <c r="AN4" i="68"/>
  <c r="AK4" i="68"/>
  <c r="AH4" i="68"/>
  <c r="S4" i="68"/>
  <c r="P4" i="68"/>
  <c r="N4" i="68"/>
  <c r="BH4" i="68" s="1"/>
  <c r="M4" i="68"/>
  <c r="L4" i="68"/>
  <c r="I4" i="68"/>
  <c r="F4" i="68"/>
  <c r="BN3" i="68"/>
  <c r="AU3" i="68"/>
  <c r="AR3" i="68"/>
  <c r="AP3" i="68"/>
  <c r="AO3" i="68"/>
  <c r="AQ3" i="68" s="1"/>
  <c r="AN3" i="68"/>
  <c r="AK3" i="68"/>
  <c r="AH3" i="68"/>
  <c r="S3" i="68"/>
  <c r="P3" i="68"/>
  <c r="N3" i="68"/>
  <c r="BM3" i="68" s="1"/>
  <c r="M3" i="68"/>
  <c r="L3" i="68"/>
  <c r="I3" i="68"/>
  <c r="F3" i="68"/>
  <c r="N114" i="67"/>
  <c r="K114" i="67"/>
  <c r="H114" i="67"/>
  <c r="E114" i="67"/>
  <c r="N113" i="67"/>
  <c r="K113" i="67"/>
  <c r="H113" i="67"/>
  <c r="E113" i="67"/>
  <c r="N112" i="67"/>
  <c r="K112" i="67"/>
  <c r="H112" i="67"/>
  <c r="E112" i="67"/>
  <c r="N111" i="67"/>
  <c r="K111" i="67"/>
  <c r="H111" i="67"/>
  <c r="E111" i="67"/>
  <c r="N110" i="67"/>
  <c r="K110" i="67"/>
  <c r="H110" i="67"/>
  <c r="E110" i="67"/>
  <c r="N109" i="67"/>
  <c r="K109" i="67"/>
  <c r="H109" i="67"/>
  <c r="E109" i="67"/>
  <c r="N108" i="67"/>
  <c r="K108" i="67"/>
  <c r="H108" i="67"/>
  <c r="E108" i="67"/>
  <c r="N107" i="67"/>
  <c r="K107" i="67"/>
  <c r="H107" i="67"/>
  <c r="E107" i="67"/>
  <c r="N106" i="67"/>
  <c r="K106" i="67"/>
  <c r="H106" i="67"/>
  <c r="E106" i="67"/>
  <c r="N105" i="67"/>
  <c r="K105" i="67"/>
  <c r="H105" i="67"/>
  <c r="E105" i="67"/>
  <c r="N104" i="67"/>
  <c r="K104" i="67"/>
  <c r="H104" i="67"/>
  <c r="E104" i="67"/>
  <c r="N103" i="67"/>
  <c r="K103" i="67"/>
  <c r="H103" i="67"/>
  <c r="E103" i="67"/>
  <c r="N102" i="67"/>
  <c r="K102" i="67"/>
  <c r="H102" i="67"/>
  <c r="E102" i="67"/>
  <c r="N101" i="67"/>
  <c r="K101" i="67"/>
  <c r="H101" i="67"/>
  <c r="E101" i="67"/>
  <c r="N100" i="67"/>
  <c r="K100" i="67"/>
  <c r="H100" i="67"/>
  <c r="E100" i="67"/>
  <c r="N99" i="67"/>
  <c r="K99" i="67"/>
  <c r="H99" i="67"/>
  <c r="E99" i="67"/>
  <c r="CY20" i="67"/>
  <c r="CV20" i="67"/>
  <c r="CY19" i="67"/>
  <c r="CV19" i="67"/>
  <c r="CY18" i="67"/>
  <c r="CV18" i="67"/>
  <c r="AN18" i="67"/>
  <c r="AK18" i="67"/>
  <c r="AH18" i="67"/>
  <c r="Z18" i="67"/>
  <c r="Y18" i="67"/>
  <c r="X18" i="67"/>
  <c r="W18" i="67"/>
  <c r="V18" i="67"/>
  <c r="U18" i="67"/>
  <c r="T18" i="67"/>
  <c r="R18" i="67"/>
  <c r="CA18" i="67" s="1"/>
  <c r="Q18" i="67"/>
  <c r="K18" i="67"/>
  <c r="J18" i="67"/>
  <c r="H18" i="67"/>
  <c r="G18" i="67"/>
  <c r="E18" i="67"/>
  <c r="D18" i="67"/>
  <c r="CY17" i="67"/>
  <c r="CV17" i="67"/>
  <c r="BN17" i="67"/>
  <c r="AU17" i="67"/>
  <c r="AR17" i="67"/>
  <c r="AP17" i="67"/>
  <c r="AO17" i="67"/>
  <c r="AN17" i="67"/>
  <c r="AK17" i="67"/>
  <c r="AH17" i="67"/>
  <c r="S17" i="67"/>
  <c r="P17" i="67"/>
  <c r="N17" i="67"/>
  <c r="M17" i="67"/>
  <c r="L17" i="67"/>
  <c r="I17" i="67"/>
  <c r="F17" i="67"/>
  <c r="CY16" i="67"/>
  <c r="CV16" i="67"/>
  <c r="BN16" i="67"/>
  <c r="AU16" i="67"/>
  <c r="AR16" i="67"/>
  <c r="AQ16" i="67"/>
  <c r="AP16" i="67"/>
  <c r="AO16" i="67"/>
  <c r="AN16" i="67"/>
  <c r="AK16" i="67"/>
  <c r="AH16" i="67"/>
  <c r="S16" i="67"/>
  <c r="P16" i="67"/>
  <c r="N16" i="67"/>
  <c r="M16" i="67"/>
  <c r="L16" i="67"/>
  <c r="I16" i="67"/>
  <c r="F16" i="67"/>
  <c r="CY15" i="67"/>
  <c r="CV15" i="67"/>
  <c r="BN15" i="67"/>
  <c r="AU15" i="67"/>
  <c r="AR15" i="67"/>
  <c r="AQ15" i="67"/>
  <c r="AP15" i="67"/>
  <c r="AO15" i="67"/>
  <c r="AN15" i="67"/>
  <c r="AK15" i="67"/>
  <c r="AH15" i="67"/>
  <c r="S15" i="67"/>
  <c r="P15" i="67"/>
  <c r="N15" i="67"/>
  <c r="BM15" i="67" s="1"/>
  <c r="M15" i="67"/>
  <c r="L15" i="67"/>
  <c r="I15" i="67"/>
  <c r="F15" i="67"/>
  <c r="CY14" i="67"/>
  <c r="CV14" i="67"/>
  <c r="BN14" i="67"/>
  <c r="AU14" i="67"/>
  <c r="AR14" i="67"/>
  <c r="AP14" i="67"/>
  <c r="AO14" i="67"/>
  <c r="AQ14" i="67" s="1"/>
  <c r="AN14" i="67"/>
  <c r="AK14" i="67"/>
  <c r="AH14" i="67"/>
  <c r="S14" i="67"/>
  <c r="P14" i="67"/>
  <c r="N14" i="67"/>
  <c r="BL14" i="67" s="1"/>
  <c r="M14" i="67"/>
  <c r="L14" i="67"/>
  <c r="I14" i="67"/>
  <c r="F14" i="67"/>
  <c r="CY13" i="67"/>
  <c r="CV13" i="67"/>
  <c r="BN13" i="67"/>
  <c r="AU13" i="67"/>
  <c r="AR13" i="67"/>
  <c r="AP13" i="67"/>
  <c r="AO13" i="67"/>
  <c r="AQ13" i="67" s="1"/>
  <c r="AN13" i="67"/>
  <c r="AK13" i="67"/>
  <c r="AH13" i="67"/>
  <c r="S13" i="67"/>
  <c r="BV13" i="67" s="1"/>
  <c r="P13" i="67"/>
  <c r="N13" i="67"/>
  <c r="BH13" i="67" s="1"/>
  <c r="M13" i="67"/>
  <c r="L13" i="67"/>
  <c r="I13" i="67"/>
  <c r="F13" i="67"/>
  <c r="CY12" i="67"/>
  <c r="CV12" i="67"/>
  <c r="BV12" i="67"/>
  <c r="BN12" i="67"/>
  <c r="AU12" i="67"/>
  <c r="AR12" i="67"/>
  <c r="AP12" i="67"/>
  <c r="AO12" i="67"/>
  <c r="AN12" i="67"/>
  <c r="AK12" i="67"/>
  <c r="AH12" i="67"/>
  <c r="S12" i="67"/>
  <c r="P12" i="67"/>
  <c r="N12" i="67"/>
  <c r="BL12" i="67" s="1"/>
  <c r="M12" i="67"/>
  <c r="L12" i="67"/>
  <c r="I12" i="67"/>
  <c r="F12" i="67"/>
  <c r="CY11" i="67"/>
  <c r="CV11" i="67"/>
  <c r="BN11" i="67"/>
  <c r="AU11" i="67"/>
  <c r="AR11" i="67"/>
  <c r="AP11" i="67"/>
  <c r="AO11" i="67"/>
  <c r="AN11" i="67"/>
  <c r="AK11" i="67"/>
  <c r="AH11" i="67"/>
  <c r="S11" i="67"/>
  <c r="BV11" i="67" s="1"/>
  <c r="P11" i="67"/>
  <c r="N11" i="67"/>
  <c r="BM11" i="67" s="1"/>
  <c r="M11" i="67"/>
  <c r="L11" i="67"/>
  <c r="I11" i="67"/>
  <c r="F11" i="67"/>
  <c r="CY10" i="67"/>
  <c r="CV10" i="67"/>
  <c r="BN10" i="67"/>
  <c r="AU10" i="67"/>
  <c r="AR10" i="67"/>
  <c r="AP10" i="67"/>
  <c r="AQ10" i="67" s="1"/>
  <c r="AO10" i="67"/>
  <c r="AN10" i="67"/>
  <c r="AK10" i="67"/>
  <c r="AH10" i="67"/>
  <c r="S10" i="67"/>
  <c r="BV10" i="67" s="1"/>
  <c r="P10" i="67"/>
  <c r="N10" i="67"/>
  <c r="BH10" i="67" s="1"/>
  <c r="M10" i="67"/>
  <c r="L10" i="67"/>
  <c r="I10" i="67"/>
  <c r="F10" i="67"/>
  <c r="CY9" i="67"/>
  <c r="CV9" i="67"/>
  <c r="BN9" i="67"/>
  <c r="AU9" i="67"/>
  <c r="AR9" i="67"/>
  <c r="AP9" i="67"/>
  <c r="AO9" i="67"/>
  <c r="AQ9" i="67" s="1"/>
  <c r="AN9" i="67"/>
  <c r="AK9" i="67"/>
  <c r="AH9" i="67"/>
  <c r="S9" i="67"/>
  <c r="P9" i="67"/>
  <c r="N9" i="67"/>
  <c r="BW9" i="67" s="1"/>
  <c r="M9" i="67"/>
  <c r="L9" i="67"/>
  <c r="I9" i="67"/>
  <c r="F9" i="67"/>
  <c r="CY8" i="67"/>
  <c r="CV8" i="67"/>
  <c r="BN8" i="67"/>
  <c r="AU8" i="67"/>
  <c r="AR8" i="67"/>
  <c r="AP8" i="67"/>
  <c r="AO8" i="67"/>
  <c r="AQ8" i="67" s="1"/>
  <c r="AN8" i="67"/>
  <c r="AK8" i="67"/>
  <c r="AH8" i="67"/>
  <c r="S8" i="67"/>
  <c r="P8" i="67"/>
  <c r="N8" i="67"/>
  <c r="BM8" i="67" s="1"/>
  <c r="M8" i="67"/>
  <c r="L8" i="67"/>
  <c r="I8" i="67"/>
  <c r="F8" i="67"/>
  <c r="CY7" i="67"/>
  <c r="CV7" i="67"/>
  <c r="BN7" i="67"/>
  <c r="AU7" i="67"/>
  <c r="AR7" i="67"/>
  <c r="AQ7" i="67"/>
  <c r="AP7" i="67"/>
  <c r="AO7" i="67"/>
  <c r="AN7" i="67"/>
  <c r="AK7" i="67"/>
  <c r="AH7" i="67"/>
  <c r="S7" i="67"/>
  <c r="BV7" i="67" s="1"/>
  <c r="P7" i="67"/>
  <c r="N7" i="67"/>
  <c r="BM7" i="67" s="1"/>
  <c r="M7" i="67"/>
  <c r="L7" i="67"/>
  <c r="I7" i="67"/>
  <c r="F7" i="67"/>
  <c r="CY6" i="67"/>
  <c r="CV6" i="67"/>
  <c r="BN6" i="67"/>
  <c r="AU6" i="67"/>
  <c r="AR6" i="67"/>
  <c r="AP6" i="67"/>
  <c r="AO6" i="67"/>
  <c r="AQ6" i="67" s="1"/>
  <c r="AN6" i="67"/>
  <c r="AK6" i="67"/>
  <c r="AH6" i="67"/>
  <c r="S6" i="67"/>
  <c r="BV6" i="67" s="1"/>
  <c r="P6" i="67"/>
  <c r="N6" i="67"/>
  <c r="BM6" i="67" s="1"/>
  <c r="M6" i="67"/>
  <c r="L6" i="67"/>
  <c r="I6" i="67"/>
  <c r="F6" i="67"/>
  <c r="CY5" i="67"/>
  <c r="CV5" i="67"/>
  <c r="BN5" i="67"/>
  <c r="AU5" i="67"/>
  <c r="AR5" i="67"/>
  <c r="AP5" i="67"/>
  <c r="AO5" i="67"/>
  <c r="AQ5" i="67" s="1"/>
  <c r="AN5" i="67"/>
  <c r="AK5" i="67"/>
  <c r="AH5" i="67"/>
  <c r="S5" i="67"/>
  <c r="BV5" i="67" s="1"/>
  <c r="P5" i="67"/>
  <c r="N5" i="67"/>
  <c r="BL5" i="67" s="1"/>
  <c r="M5" i="67"/>
  <c r="L5" i="67"/>
  <c r="I5" i="67"/>
  <c r="F5" i="67"/>
  <c r="BN4" i="67"/>
  <c r="AU4" i="67"/>
  <c r="AR4" i="67"/>
  <c r="AQ4" i="67"/>
  <c r="AP4" i="67"/>
  <c r="AO4" i="67"/>
  <c r="AN4" i="67"/>
  <c r="AK4" i="67"/>
  <c r="AH4" i="67"/>
  <c r="S4" i="67"/>
  <c r="BV4" i="67" s="1"/>
  <c r="P4" i="67"/>
  <c r="N4" i="67"/>
  <c r="BL4" i="67" s="1"/>
  <c r="M4" i="67"/>
  <c r="L4" i="67"/>
  <c r="I4" i="67"/>
  <c r="F4" i="67"/>
  <c r="BN3" i="67"/>
  <c r="AU3" i="67"/>
  <c r="AR3" i="67"/>
  <c r="AP3" i="67"/>
  <c r="AO3" i="67"/>
  <c r="AN3" i="67"/>
  <c r="AK3" i="67"/>
  <c r="AH3" i="67"/>
  <c r="S3" i="67"/>
  <c r="BV3" i="67" s="1"/>
  <c r="P3" i="67"/>
  <c r="N3" i="67"/>
  <c r="M3" i="67"/>
  <c r="L3" i="67"/>
  <c r="I3" i="67"/>
  <c r="F3" i="67"/>
  <c r="N114" i="66"/>
  <c r="K114" i="66"/>
  <c r="H114" i="66"/>
  <c r="E114" i="66"/>
  <c r="N113" i="66"/>
  <c r="K113" i="66"/>
  <c r="H113" i="66"/>
  <c r="E113" i="66"/>
  <c r="N112" i="66"/>
  <c r="K112" i="66"/>
  <c r="H112" i="66"/>
  <c r="E112" i="66"/>
  <c r="N111" i="66"/>
  <c r="K111" i="66"/>
  <c r="H111" i="66"/>
  <c r="E111" i="66"/>
  <c r="N110" i="66"/>
  <c r="K110" i="66"/>
  <c r="H110" i="66"/>
  <c r="E110" i="66"/>
  <c r="N109" i="66"/>
  <c r="K109" i="66"/>
  <c r="H109" i="66"/>
  <c r="E109" i="66"/>
  <c r="N108" i="66"/>
  <c r="K108" i="66"/>
  <c r="H108" i="66"/>
  <c r="E108" i="66"/>
  <c r="N107" i="66"/>
  <c r="K107" i="66"/>
  <c r="H107" i="66"/>
  <c r="E107" i="66"/>
  <c r="N106" i="66"/>
  <c r="K106" i="66"/>
  <c r="H106" i="66"/>
  <c r="E106" i="66"/>
  <c r="N105" i="66"/>
  <c r="K105" i="66"/>
  <c r="H105" i="66"/>
  <c r="E105" i="66"/>
  <c r="N104" i="66"/>
  <c r="K104" i="66"/>
  <c r="H104" i="66"/>
  <c r="E104" i="66"/>
  <c r="N103" i="66"/>
  <c r="K103" i="66"/>
  <c r="H103" i="66"/>
  <c r="E103" i="66"/>
  <c r="N102" i="66"/>
  <c r="K102" i="66"/>
  <c r="H102" i="66"/>
  <c r="E102" i="66"/>
  <c r="N101" i="66"/>
  <c r="K101" i="66"/>
  <c r="H101" i="66"/>
  <c r="E101" i="66"/>
  <c r="N100" i="66"/>
  <c r="K100" i="66"/>
  <c r="H100" i="66"/>
  <c r="E100" i="66"/>
  <c r="N99" i="66"/>
  <c r="K99" i="66"/>
  <c r="H99" i="66"/>
  <c r="E99" i="66"/>
  <c r="CY20" i="66"/>
  <c r="CV20" i="66"/>
  <c r="CY19" i="66"/>
  <c r="CV19" i="66"/>
  <c r="CY18" i="66"/>
  <c r="CV18" i="66"/>
  <c r="AN18" i="66"/>
  <c r="AK18" i="66"/>
  <c r="AH18" i="66"/>
  <c r="AR18" i="66"/>
  <c r="Z18" i="66"/>
  <c r="Y18" i="66"/>
  <c r="X18" i="66"/>
  <c r="W18" i="66"/>
  <c r="V18" i="66"/>
  <c r="U18" i="66"/>
  <c r="T18" i="66"/>
  <c r="R18" i="66"/>
  <c r="BP18" i="66" s="1"/>
  <c r="Q18" i="66"/>
  <c r="CP17" i="66" s="1"/>
  <c r="K18" i="66"/>
  <c r="J18" i="66"/>
  <c r="H18" i="66"/>
  <c r="G18" i="66"/>
  <c r="E18" i="66"/>
  <c r="D18" i="66"/>
  <c r="CY17" i="66"/>
  <c r="CV17" i="66"/>
  <c r="BV17" i="66"/>
  <c r="BN17" i="66"/>
  <c r="AU17" i="66"/>
  <c r="AR17" i="66"/>
  <c r="AQ17" i="66"/>
  <c r="AP17" i="66"/>
  <c r="AO17" i="66"/>
  <c r="AN17" i="66"/>
  <c r="AK17" i="66"/>
  <c r="AH17" i="66"/>
  <c r="S17" i="66"/>
  <c r="P17" i="66"/>
  <c r="N17" i="66"/>
  <c r="BM17" i="66" s="1"/>
  <c r="M17" i="66"/>
  <c r="L17" i="66"/>
  <c r="I17" i="66"/>
  <c r="F17" i="66"/>
  <c r="CY16" i="66"/>
  <c r="CV16" i="66"/>
  <c r="BN16" i="66"/>
  <c r="BI16" i="66"/>
  <c r="BH16" i="66"/>
  <c r="AU16" i="66"/>
  <c r="AR16" i="66"/>
  <c r="AP16" i="66"/>
  <c r="AO16" i="66"/>
  <c r="AQ16" i="66" s="1"/>
  <c r="AN16" i="66"/>
  <c r="AK16" i="66"/>
  <c r="AH16" i="66"/>
  <c r="S16" i="66"/>
  <c r="BV16" i="66" s="1"/>
  <c r="P16" i="66"/>
  <c r="N16" i="66"/>
  <c r="M16" i="66"/>
  <c r="L16" i="66"/>
  <c r="I16" i="66"/>
  <c r="F16" i="66"/>
  <c r="CY15" i="66"/>
  <c r="CV15" i="66"/>
  <c r="BV15" i="66"/>
  <c r="BN15" i="66"/>
  <c r="AU15" i="66"/>
  <c r="AR15" i="66"/>
  <c r="AP15" i="66"/>
  <c r="AO15" i="66"/>
  <c r="AQ15" i="66" s="1"/>
  <c r="AN15" i="66"/>
  <c r="AK15" i="66"/>
  <c r="AH15" i="66"/>
  <c r="S15" i="66"/>
  <c r="P15" i="66"/>
  <c r="N15" i="66"/>
  <c r="M15" i="66"/>
  <c r="L15" i="66"/>
  <c r="I15" i="66"/>
  <c r="F15" i="66"/>
  <c r="CY14" i="66"/>
  <c r="CV14" i="66"/>
  <c r="BN14" i="66"/>
  <c r="AU14" i="66"/>
  <c r="AR14" i="66"/>
  <c r="AP14" i="66"/>
  <c r="AO14" i="66"/>
  <c r="AQ14" i="66" s="1"/>
  <c r="AN14" i="66"/>
  <c r="AK14" i="66"/>
  <c r="AH14" i="66"/>
  <c r="S14" i="66"/>
  <c r="P14" i="66"/>
  <c r="N14" i="66"/>
  <c r="BL14" i="66" s="1"/>
  <c r="M14" i="66"/>
  <c r="L14" i="66"/>
  <c r="I14" i="66"/>
  <c r="F14" i="66"/>
  <c r="CY13" i="66"/>
  <c r="CV13" i="66"/>
  <c r="BN13" i="66"/>
  <c r="AU13" i="66"/>
  <c r="AR13" i="66"/>
  <c r="AP13" i="66"/>
  <c r="AO13" i="66"/>
  <c r="AQ13" i="66" s="1"/>
  <c r="AN13" i="66"/>
  <c r="AK13" i="66"/>
  <c r="AH13" i="66"/>
  <c r="S13" i="66"/>
  <c r="BV13" i="66" s="1"/>
  <c r="P13" i="66"/>
  <c r="N13" i="66"/>
  <c r="BW13" i="66" s="1"/>
  <c r="M13" i="66"/>
  <c r="O13" i="66" s="1"/>
  <c r="L13" i="66"/>
  <c r="I13" i="66"/>
  <c r="F13" i="66"/>
  <c r="CY12" i="66"/>
  <c r="CV12" i="66"/>
  <c r="BN12" i="66"/>
  <c r="AU12" i="66"/>
  <c r="AR12" i="66"/>
  <c r="AP12" i="66"/>
  <c r="AQ12" i="66" s="1"/>
  <c r="AO12" i="66"/>
  <c r="AN12" i="66"/>
  <c r="AK12" i="66"/>
  <c r="AH12" i="66"/>
  <c r="S12" i="66"/>
  <c r="P12" i="66"/>
  <c r="N12" i="66"/>
  <c r="BL12" i="66" s="1"/>
  <c r="M12" i="66"/>
  <c r="L12" i="66"/>
  <c r="I12" i="66"/>
  <c r="F12" i="66"/>
  <c r="CY11" i="66"/>
  <c r="CV11" i="66"/>
  <c r="BN11" i="66"/>
  <c r="BM11" i="66"/>
  <c r="AU11" i="66"/>
  <c r="AR11" i="66"/>
  <c r="AQ11" i="66"/>
  <c r="AP11" i="66"/>
  <c r="AO11" i="66"/>
  <c r="AN11" i="66"/>
  <c r="AK11" i="66"/>
  <c r="AH11" i="66"/>
  <c r="S11" i="66"/>
  <c r="P11" i="66"/>
  <c r="N11" i="66"/>
  <c r="BL11" i="66" s="1"/>
  <c r="M11" i="66"/>
  <c r="L11" i="66"/>
  <c r="I11" i="66"/>
  <c r="F11" i="66"/>
  <c r="CY10" i="66"/>
  <c r="CV10" i="66"/>
  <c r="BN10" i="66"/>
  <c r="AU10" i="66"/>
  <c r="AR10" i="66"/>
  <c r="AP10" i="66"/>
  <c r="AO10" i="66"/>
  <c r="AQ10" i="66" s="1"/>
  <c r="AN10" i="66"/>
  <c r="AK10" i="66"/>
  <c r="AH10" i="66"/>
  <c r="S10" i="66"/>
  <c r="BV10" i="66" s="1"/>
  <c r="P10" i="66"/>
  <c r="N10" i="66"/>
  <c r="BW10" i="66" s="1"/>
  <c r="M10" i="66"/>
  <c r="L10" i="66"/>
  <c r="I10" i="66"/>
  <c r="F10" i="66"/>
  <c r="CY9" i="66"/>
  <c r="CV9" i="66"/>
  <c r="BV9" i="66"/>
  <c r="BN9" i="66"/>
  <c r="AU9" i="66"/>
  <c r="AR9" i="66"/>
  <c r="AQ9" i="66"/>
  <c r="AP9" i="66"/>
  <c r="AO9" i="66"/>
  <c r="AN9" i="66"/>
  <c r="AK9" i="66"/>
  <c r="AH9" i="66"/>
  <c r="S9" i="66"/>
  <c r="P9" i="66"/>
  <c r="BI9" i="66" s="1"/>
  <c r="N9" i="66"/>
  <c r="BW9" i="66" s="1"/>
  <c r="M9" i="66"/>
  <c r="L9" i="66"/>
  <c r="I9" i="66"/>
  <c r="F9" i="66"/>
  <c r="CY8" i="66"/>
  <c r="CV8" i="66"/>
  <c r="BV8" i="66"/>
  <c r="BN8" i="66"/>
  <c r="AU8" i="66"/>
  <c r="AR8" i="66"/>
  <c r="AP8" i="66"/>
  <c r="AO8" i="66"/>
  <c r="AQ8" i="66" s="1"/>
  <c r="AN8" i="66"/>
  <c r="AK8" i="66"/>
  <c r="AH8" i="66"/>
  <c r="S8" i="66"/>
  <c r="P8" i="66"/>
  <c r="N8" i="66"/>
  <c r="BM8" i="66" s="1"/>
  <c r="M8" i="66"/>
  <c r="L8" i="66"/>
  <c r="I8" i="66"/>
  <c r="F8" i="66"/>
  <c r="CY7" i="66"/>
  <c r="CV7" i="66"/>
  <c r="BV7" i="66"/>
  <c r="BN7" i="66"/>
  <c r="AU7" i="66"/>
  <c r="AR7" i="66"/>
  <c r="AP7" i="66"/>
  <c r="AO7" i="66"/>
  <c r="AN7" i="66"/>
  <c r="AK7" i="66"/>
  <c r="AH7" i="66"/>
  <c r="S7" i="66"/>
  <c r="P7" i="66"/>
  <c r="N7" i="66"/>
  <c r="M7" i="66"/>
  <c r="L7" i="66"/>
  <c r="I7" i="66"/>
  <c r="F7" i="66"/>
  <c r="CY6" i="66"/>
  <c r="CV6" i="66"/>
  <c r="BV6" i="66"/>
  <c r="BN6" i="66"/>
  <c r="AU6" i="66"/>
  <c r="AR6" i="66"/>
  <c r="AQ6" i="66"/>
  <c r="AP6" i="66"/>
  <c r="AO6" i="66"/>
  <c r="AN6" i="66"/>
  <c r="AK6" i="66"/>
  <c r="AH6" i="66"/>
  <c r="S6" i="66"/>
  <c r="P6" i="66"/>
  <c r="N6" i="66"/>
  <c r="BW6" i="66" s="1"/>
  <c r="M6" i="66"/>
  <c r="L6" i="66"/>
  <c r="I6" i="66"/>
  <c r="F6" i="66"/>
  <c r="CY5" i="66"/>
  <c r="CV5" i="66"/>
  <c r="BV5" i="66"/>
  <c r="BN5" i="66"/>
  <c r="AU5" i="66"/>
  <c r="AR5" i="66"/>
  <c r="AP5" i="66"/>
  <c r="AO5" i="66"/>
  <c r="AQ5" i="66" s="1"/>
  <c r="AN5" i="66"/>
  <c r="AK5" i="66"/>
  <c r="AH5" i="66"/>
  <c r="S5" i="66"/>
  <c r="P5" i="66"/>
  <c r="N5" i="66"/>
  <c r="BL5" i="66" s="1"/>
  <c r="M5" i="66"/>
  <c r="L5" i="66"/>
  <c r="I5" i="66"/>
  <c r="F5" i="66"/>
  <c r="BV4" i="66"/>
  <c r="BN4" i="66"/>
  <c r="AU4" i="66"/>
  <c r="AR4" i="66"/>
  <c r="AP4" i="66"/>
  <c r="AO4" i="66"/>
  <c r="AN4" i="66"/>
  <c r="AK4" i="66"/>
  <c r="AH4" i="66"/>
  <c r="S4" i="66"/>
  <c r="P4" i="66"/>
  <c r="N4" i="66"/>
  <c r="M4" i="66"/>
  <c r="L4" i="66"/>
  <c r="I4" i="66"/>
  <c r="F4" i="66"/>
  <c r="BN3" i="66"/>
  <c r="BH3" i="66"/>
  <c r="AU3" i="66"/>
  <c r="AR3" i="66"/>
  <c r="AQ3" i="66"/>
  <c r="AP3" i="66"/>
  <c r="AO3" i="66"/>
  <c r="AN3" i="66"/>
  <c r="AK3" i="66"/>
  <c r="AH3" i="66"/>
  <c r="S3" i="66"/>
  <c r="BV3" i="66" s="1"/>
  <c r="P3" i="66"/>
  <c r="N3" i="66"/>
  <c r="BL3" i="66" s="1"/>
  <c r="M3" i="66"/>
  <c r="L3" i="66"/>
  <c r="I3" i="66"/>
  <c r="F3" i="66"/>
  <c r="N114" i="65"/>
  <c r="K114" i="65"/>
  <c r="H114" i="65"/>
  <c r="E114" i="65"/>
  <c r="N113" i="65"/>
  <c r="K113" i="65"/>
  <c r="H113" i="65"/>
  <c r="E113" i="65"/>
  <c r="N112" i="65"/>
  <c r="K112" i="65"/>
  <c r="H112" i="65"/>
  <c r="E112" i="65"/>
  <c r="N111" i="65"/>
  <c r="K111" i="65"/>
  <c r="H111" i="65"/>
  <c r="E111" i="65"/>
  <c r="N110" i="65"/>
  <c r="K110" i="65"/>
  <c r="H110" i="65"/>
  <c r="E110" i="65"/>
  <c r="N109" i="65"/>
  <c r="K109" i="65"/>
  <c r="H109" i="65"/>
  <c r="E109" i="65"/>
  <c r="N108" i="65"/>
  <c r="K108" i="65"/>
  <c r="H108" i="65"/>
  <c r="E108" i="65"/>
  <c r="N107" i="65"/>
  <c r="K107" i="65"/>
  <c r="H107" i="65"/>
  <c r="E107" i="65"/>
  <c r="N106" i="65"/>
  <c r="K106" i="65"/>
  <c r="H106" i="65"/>
  <c r="E106" i="65"/>
  <c r="N105" i="65"/>
  <c r="K105" i="65"/>
  <c r="H105" i="65"/>
  <c r="E105" i="65"/>
  <c r="N104" i="65"/>
  <c r="K104" i="65"/>
  <c r="H104" i="65"/>
  <c r="E104" i="65"/>
  <c r="N103" i="65"/>
  <c r="K103" i="65"/>
  <c r="H103" i="65"/>
  <c r="E103" i="65"/>
  <c r="N102" i="65"/>
  <c r="K102" i="65"/>
  <c r="H102" i="65"/>
  <c r="E102" i="65"/>
  <c r="N101" i="65"/>
  <c r="K101" i="65"/>
  <c r="H101" i="65"/>
  <c r="E101" i="65"/>
  <c r="N100" i="65"/>
  <c r="K100" i="65"/>
  <c r="H100" i="65"/>
  <c r="E100" i="65"/>
  <c r="N99" i="65"/>
  <c r="K99" i="65"/>
  <c r="H99" i="65"/>
  <c r="E99" i="65"/>
  <c r="CY20" i="65"/>
  <c r="CV20" i="65"/>
  <c r="CY19" i="65"/>
  <c r="CV19" i="65"/>
  <c r="CY18" i="65"/>
  <c r="CV18" i="65"/>
  <c r="AR18" i="65"/>
  <c r="AN18" i="65"/>
  <c r="AK18" i="65"/>
  <c r="AH18" i="65"/>
  <c r="AA18" i="65"/>
  <c r="BP17" i="65" s="1"/>
  <c r="Z18" i="65"/>
  <c r="Y18" i="65"/>
  <c r="X18" i="65"/>
  <c r="W18" i="65"/>
  <c r="V18" i="65"/>
  <c r="U18" i="65"/>
  <c r="BN18" i="65" s="1"/>
  <c r="T18" i="65"/>
  <c r="R18" i="65"/>
  <c r="CA11" i="65" s="1"/>
  <c r="Q18" i="65"/>
  <c r="K18" i="65"/>
  <c r="J18" i="65"/>
  <c r="H18" i="65"/>
  <c r="G18" i="65"/>
  <c r="E18" i="65"/>
  <c r="D18" i="65"/>
  <c r="CY17" i="65"/>
  <c r="CV17" i="65"/>
  <c r="BN17" i="65"/>
  <c r="AU17" i="65"/>
  <c r="AR17" i="65"/>
  <c r="AP17" i="65"/>
  <c r="AO17" i="65"/>
  <c r="AQ17" i="65" s="1"/>
  <c r="AN17" i="65"/>
  <c r="AK17" i="65"/>
  <c r="AH17" i="65"/>
  <c r="S17" i="65"/>
  <c r="P17" i="65"/>
  <c r="N17" i="65"/>
  <c r="M17" i="65"/>
  <c r="L17" i="65"/>
  <c r="I17" i="65"/>
  <c r="F17" i="65"/>
  <c r="CY16" i="65"/>
  <c r="CV16" i="65"/>
  <c r="BW16" i="65"/>
  <c r="BN16" i="65"/>
  <c r="AU16" i="65"/>
  <c r="AR16" i="65"/>
  <c r="AP16" i="65"/>
  <c r="AO16" i="65"/>
  <c r="AQ16" i="65" s="1"/>
  <c r="AN16" i="65"/>
  <c r="AK16" i="65"/>
  <c r="AH16" i="65"/>
  <c r="S16" i="65"/>
  <c r="P16" i="65"/>
  <c r="N16" i="65"/>
  <c r="BM16" i="65" s="1"/>
  <c r="M16" i="65"/>
  <c r="L16" i="65"/>
  <c r="I16" i="65"/>
  <c r="F16" i="65"/>
  <c r="CY15" i="65"/>
  <c r="CV15" i="65"/>
  <c r="BN15" i="65"/>
  <c r="BM15" i="65"/>
  <c r="AU15" i="65"/>
  <c r="AR15" i="65"/>
  <c r="AQ15" i="65"/>
  <c r="AP15" i="65"/>
  <c r="AO15" i="65"/>
  <c r="AN15" i="65"/>
  <c r="AK15" i="65"/>
  <c r="AH15" i="65"/>
  <c r="S15" i="65"/>
  <c r="BV15" i="65" s="1"/>
  <c r="P15" i="65"/>
  <c r="BI15" i="65" s="1"/>
  <c r="O15" i="65"/>
  <c r="N15" i="65"/>
  <c r="BH15" i="65" s="1"/>
  <c r="M15" i="65"/>
  <c r="L15" i="65"/>
  <c r="I15" i="65"/>
  <c r="F15" i="65"/>
  <c r="CY14" i="65"/>
  <c r="CV14" i="65"/>
  <c r="BN14" i="65"/>
  <c r="BM14" i="65"/>
  <c r="BH14" i="65"/>
  <c r="AU14" i="65"/>
  <c r="AR14" i="65"/>
  <c r="AQ14" i="65"/>
  <c r="AP14" i="65"/>
  <c r="AO14" i="65"/>
  <c r="AN14" i="65"/>
  <c r="AK14" i="65"/>
  <c r="AH14" i="65"/>
  <c r="S14" i="65"/>
  <c r="BV14" i="65" s="1"/>
  <c r="P14" i="65"/>
  <c r="BI14" i="65" s="1"/>
  <c r="O14" i="65"/>
  <c r="N14" i="65"/>
  <c r="BL14" i="65" s="1"/>
  <c r="M14" i="65"/>
  <c r="L14" i="65"/>
  <c r="I14" i="65"/>
  <c r="F14" i="65"/>
  <c r="CY13" i="65"/>
  <c r="CV13" i="65"/>
  <c r="CP13" i="65"/>
  <c r="BN13" i="65"/>
  <c r="BH13" i="65"/>
  <c r="AU13" i="65"/>
  <c r="AR13" i="65"/>
  <c r="AP13" i="65"/>
  <c r="AO13" i="65"/>
  <c r="AQ13" i="65" s="1"/>
  <c r="AN13" i="65"/>
  <c r="AK13" i="65"/>
  <c r="AH13" i="65"/>
  <c r="S13" i="65"/>
  <c r="BV13" i="65" s="1"/>
  <c r="P13" i="65"/>
  <c r="N13" i="65"/>
  <c r="BW13" i="65" s="1"/>
  <c r="M13" i="65"/>
  <c r="L13" i="65"/>
  <c r="I13" i="65"/>
  <c r="F13" i="65"/>
  <c r="CY12" i="65"/>
  <c r="CV12" i="65"/>
  <c r="CA12" i="65"/>
  <c r="BN12" i="65"/>
  <c r="AU12" i="65"/>
  <c r="AR12" i="65"/>
  <c r="AP12" i="65"/>
  <c r="AO12" i="65"/>
  <c r="AQ12" i="65" s="1"/>
  <c r="AN12" i="65"/>
  <c r="AK12" i="65"/>
  <c r="AH12" i="65"/>
  <c r="S12" i="65"/>
  <c r="BV12" i="65" s="1"/>
  <c r="P12" i="65"/>
  <c r="N12" i="65"/>
  <c r="BH12" i="65" s="1"/>
  <c r="M12" i="65"/>
  <c r="L12" i="65"/>
  <c r="I12" i="65"/>
  <c r="F12" i="65"/>
  <c r="CY11" i="65"/>
  <c r="CV11" i="65"/>
  <c r="BN11" i="65"/>
  <c r="AU11" i="65"/>
  <c r="AR11" i="65"/>
  <c r="AP11" i="65"/>
  <c r="AQ11" i="65" s="1"/>
  <c r="AO11" i="65"/>
  <c r="AN11" i="65"/>
  <c r="AK11" i="65"/>
  <c r="AH11" i="65"/>
  <c r="S11" i="65"/>
  <c r="BV11" i="65" s="1"/>
  <c r="P11" i="65"/>
  <c r="N11" i="65"/>
  <c r="BM11" i="65" s="1"/>
  <c r="M11" i="65"/>
  <c r="L11" i="65"/>
  <c r="I11" i="65"/>
  <c r="F11" i="65"/>
  <c r="CY10" i="65"/>
  <c r="CV10" i="65"/>
  <c r="BN10" i="65"/>
  <c r="AU10" i="65"/>
  <c r="AR10" i="65"/>
  <c r="AP10" i="65"/>
  <c r="AQ10" i="65" s="1"/>
  <c r="AO10" i="65"/>
  <c r="AN10" i="65"/>
  <c r="AK10" i="65"/>
  <c r="AH10" i="65"/>
  <c r="S10" i="65"/>
  <c r="BV10" i="65" s="1"/>
  <c r="P10" i="65"/>
  <c r="N10" i="65"/>
  <c r="M10" i="65"/>
  <c r="L10" i="65"/>
  <c r="I10" i="65"/>
  <c r="F10" i="65"/>
  <c r="CY9" i="65"/>
  <c r="CV9" i="65"/>
  <c r="CA9" i="65"/>
  <c r="BN9" i="65"/>
  <c r="AU9" i="65"/>
  <c r="AR9" i="65"/>
  <c r="AP9" i="65"/>
  <c r="AO9" i="65"/>
  <c r="AQ9" i="65" s="1"/>
  <c r="AN9" i="65"/>
  <c r="AK9" i="65"/>
  <c r="AH9" i="65"/>
  <c r="S9" i="65"/>
  <c r="P9" i="65"/>
  <c r="N9" i="65"/>
  <c r="BW9" i="65" s="1"/>
  <c r="M9" i="65"/>
  <c r="L9" i="65"/>
  <c r="I9" i="65"/>
  <c r="F9" i="65"/>
  <c r="CY8" i="65"/>
  <c r="CV8" i="65"/>
  <c r="CA8" i="65"/>
  <c r="BW8" i="65"/>
  <c r="BN8" i="65"/>
  <c r="AU8" i="65"/>
  <c r="AR8" i="65"/>
  <c r="AP8" i="65"/>
  <c r="AO8" i="65"/>
  <c r="AQ8" i="65" s="1"/>
  <c r="AN8" i="65"/>
  <c r="AK8" i="65"/>
  <c r="AH8" i="65"/>
  <c r="S8" i="65"/>
  <c r="P8" i="65"/>
  <c r="N8" i="65"/>
  <c r="M8" i="65"/>
  <c r="L8" i="65"/>
  <c r="I8" i="65"/>
  <c r="F8" i="65"/>
  <c r="CY7" i="65"/>
  <c r="CV7" i="65"/>
  <c r="CA7" i="65"/>
  <c r="BV7" i="65"/>
  <c r="BN7" i="65"/>
  <c r="AU7" i="65"/>
  <c r="AR7" i="65"/>
  <c r="AQ7" i="65"/>
  <c r="AP7" i="65"/>
  <c r="AO7" i="65"/>
  <c r="AN7" i="65"/>
  <c r="AK7" i="65"/>
  <c r="AH7" i="65"/>
  <c r="S7" i="65"/>
  <c r="P7" i="65"/>
  <c r="N7" i="65"/>
  <c r="BH7" i="65" s="1"/>
  <c r="M7" i="65"/>
  <c r="O7" i="65" s="1"/>
  <c r="L7" i="65"/>
  <c r="I7" i="65"/>
  <c r="F7" i="65"/>
  <c r="CY6" i="65"/>
  <c r="CV6" i="65"/>
  <c r="BN6" i="65"/>
  <c r="BM6" i="65"/>
  <c r="BL6" i="65"/>
  <c r="AU6" i="65"/>
  <c r="AR6" i="65"/>
  <c r="AQ6" i="65"/>
  <c r="AP6" i="65"/>
  <c r="AO6" i="65"/>
  <c r="AN6" i="65"/>
  <c r="AK6" i="65"/>
  <c r="AH6" i="65"/>
  <c r="S6" i="65"/>
  <c r="BV6" i="65" s="1"/>
  <c r="P6" i="65"/>
  <c r="N6" i="65"/>
  <c r="BH6" i="65" s="1"/>
  <c r="M6" i="65"/>
  <c r="L6" i="65"/>
  <c r="I6" i="65"/>
  <c r="F6" i="65"/>
  <c r="CY5" i="65"/>
  <c r="CV5" i="65"/>
  <c r="CP5" i="65"/>
  <c r="CA5" i="65"/>
  <c r="BO5" i="65"/>
  <c r="BN5" i="65"/>
  <c r="AU5" i="65"/>
  <c r="AR5" i="65"/>
  <c r="AQ5" i="65"/>
  <c r="AP5" i="65"/>
  <c r="AO5" i="65"/>
  <c r="AN5" i="65"/>
  <c r="AK5" i="65"/>
  <c r="AH5" i="65"/>
  <c r="S5" i="65"/>
  <c r="BV5" i="65" s="1"/>
  <c r="P5" i="65"/>
  <c r="N5" i="65"/>
  <c r="M5" i="65"/>
  <c r="L5" i="65"/>
  <c r="I5" i="65"/>
  <c r="F5" i="65"/>
  <c r="BN4" i="65"/>
  <c r="AU4" i="65"/>
  <c r="AR4" i="65"/>
  <c r="AP4" i="65"/>
  <c r="AQ4" i="65" s="1"/>
  <c r="AO4" i="65"/>
  <c r="AN4" i="65"/>
  <c r="AK4" i="65"/>
  <c r="AH4" i="65"/>
  <c r="S4" i="65"/>
  <c r="BV4" i="65" s="1"/>
  <c r="P4" i="65"/>
  <c r="N4" i="65"/>
  <c r="M4" i="65"/>
  <c r="L4" i="65"/>
  <c r="I4" i="65"/>
  <c r="F4" i="65"/>
  <c r="BP3" i="65"/>
  <c r="BN3" i="65"/>
  <c r="AU3" i="65"/>
  <c r="AR3" i="65"/>
  <c r="AP3" i="65"/>
  <c r="AO3" i="65"/>
  <c r="AN3" i="65"/>
  <c r="AK3" i="65"/>
  <c r="AH3" i="65"/>
  <c r="S3" i="65"/>
  <c r="P3" i="65"/>
  <c r="N3" i="65"/>
  <c r="BW3" i="65" s="1"/>
  <c r="M3" i="65"/>
  <c r="L3" i="65"/>
  <c r="I3" i="65"/>
  <c r="F3" i="65"/>
  <c r="N114" i="64"/>
  <c r="K114" i="64"/>
  <c r="H114" i="64"/>
  <c r="E114" i="64"/>
  <c r="N113" i="64"/>
  <c r="K113" i="64"/>
  <c r="H113" i="64"/>
  <c r="E113" i="64"/>
  <c r="N112" i="64"/>
  <c r="K112" i="64"/>
  <c r="H112" i="64"/>
  <c r="E112" i="64"/>
  <c r="N111" i="64"/>
  <c r="K111" i="64"/>
  <c r="H111" i="64"/>
  <c r="E111" i="64"/>
  <c r="N110" i="64"/>
  <c r="K110" i="64"/>
  <c r="H110" i="64"/>
  <c r="E110" i="64"/>
  <c r="N109" i="64"/>
  <c r="K109" i="64"/>
  <c r="H109" i="64"/>
  <c r="E109" i="64"/>
  <c r="N108" i="64"/>
  <c r="K108" i="64"/>
  <c r="H108" i="64"/>
  <c r="E108" i="64"/>
  <c r="N107" i="64"/>
  <c r="K107" i="64"/>
  <c r="H107" i="64"/>
  <c r="E107" i="64"/>
  <c r="N106" i="64"/>
  <c r="K106" i="64"/>
  <c r="H106" i="64"/>
  <c r="E106" i="64"/>
  <c r="N105" i="64"/>
  <c r="K105" i="64"/>
  <c r="H105" i="64"/>
  <c r="E105" i="64"/>
  <c r="N104" i="64"/>
  <c r="K104" i="64"/>
  <c r="H104" i="64"/>
  <c r="E104" i="64"/>
  <c r="N103" i="64"/>
  <c r="K103" i="64"/>
  <c r="H103" i="64"/>
  <c r="E103" i="64"/>
  <c r="N102" i="64"/>
  <c r="K102" i="64"/>
  <c r="H102" i="64"/>
  <c r="E102" i="64"/>
  <c r="N101" i="64"/>
  <c r="K101" i="64"/>
  <c r="H101" i="64"/>
  <c r="E101" i="64"/>
  <c r="N100" i="64"/>
  <c r="K100" i="64"/>
  <c r="H100" i="64"/>
  <c r="E100" i="64"/>
  <c r="N99" i="64"/>
  <c r="K99" i="64"/>
  <c r="H99" i="64"/>
  <c r="E99" i="64"/>
  <c r="CY20" i="64"/>
  <c r="CV20" i="64"/>
  <c r="CY19" i="64"/>
  <c r="CV19" i="64"/>
  <c r="CP19" i="64"/>
  <c r="CX19" i="64" s="1"/>
  <c r="CY18" i="64"/>
  <c r="CV18" i="64"/>
  <c r="AN18" i="64"/>
  <c r="CD16" i="64" s="1"/>
  <c r="AK18" i="64"/>
  <c r="AH18" i="64"/>
  <c r="AR18" i="64"/>
  <c r="Z18" i="64"/>
  <c r="Y18" i="64"/>
  <c r="X18" i="64"/>
  <c r="W18" i="64"/>
  <c r="V18" i="64"/>
  <c r="U18" i="64"/>
  <c r="T18" i="64"/>
  <c r="R18" i="64"/>
  <c r="BP18" i="64" s="1"/>
  <c r="Q18" i="64"/>
  <c r="CP12" i="64" s="1"/>
  <c r="K18" i="64"/>
  <c r="J18" i="64"/>
  <c r="L18" i="64" s="1"/>
  <c r="H18" i="64"/>
  <c r="G18" i="64"/>
  <c r="E18" i="64"/>
  <c r="D18" i="64"/>
  <c r="CY17" i="64"/>
  <c r="CV17" i="64"/>
  <c r="BN17" i="64"/>
  <c r="AU17" i="64"/>
  <c r="AR17" i="64"/>
  <c r="AP17" i="64"/>
  <c r="AQ17" i="64" s="1"/>
  <c r="AO17" i="64"/>
  <c r="AN17" i="64"/>
  <c r="AK17" i="64"/>
  <c r="AH17" i="64"/>
  <c r="S17" i="64"/>
  <c r="BV17" i="64" s="1"/>
  <c r="P17" i="64"/>
  <c r="N17" i="64"/>
  <c r="M17" i="64"/>
  <c r="L17" i="64"/>
  <c r="I17" i="64"/>
  <c r="F17" i="64"/>
  <c r="CY16" i="64"/>
  <c r="CV16" i="64"/>
  <c r="BW16" i="64"/>
  <c r="BN16" i="64"/>
  <c r="AU16" i="64"/>
  <c r="AR16" i="64"/>
  <c r="AP16" i="64"/>
  <c r="AO16" i="64"/>
  <c r="AQ16" i="64" s="1"/>
  <c r="AN16" i="64"/>
  <c r="AK16" i="64"/>
  <c r="AH16" i="64"/>
  <c r="S16" i="64"/>
  <c r="P16" i="64"/>
  <c r="N16" i="64"/>
  <c r="BH16" i="64" s="1"/>
  <c r="M16" i="64"/>
  <c r="O16" i="64" s="1"/>
  <c r="L16" i="64"/>
  <c r="I16" i="64"/>
  <c r="F16" i="64"/>
  <c r="CY15" i="64"/>
  <c r="CV15" i="64"/>
  <c r="BN15" i="64"/>
  <c r="AU15" i="64"/>
  <c r="AR15" i="64"/>
  <c r="AP15" i="64"/>
  <c r="AO15" i="64"/>
  <c r="AQ15" i="64" s="1"/>
  <c r="AN15" i="64"/>
  <c r="AK15" i="64"/>
  <c r="AH15" i="64"/>
  <c r="S15" i="64"/>
  <c r="BV15" i="64" s="1"/>
  <c r="P15" i="64"/>
  <c r="N15" i="64"/>
  <c r="BH15" i="64" s="1"/>
  <c r="M15" i="64"/>
  <c r="L15" i="64"/>
  <c r="I15" i="64"/>
  <c r="F15" i="64"/>
  <c r="CY14" i="64"/>
  <c r="CV14" i="64"/>
  <c r="BV14" i="64"/>
  <c r="BN14" i="64"/>
  <c r="BM14" i="64"/>
  <c r="AU14" i="64"/>
  <c r="AR14" i="64"/>
  <c r="AQ14" i="64"/>
  <c r="AP14" i="64"/>
  <c r="AO14" i="64"/>
  <c r="AN14" i="64"/>
  <c r="AK14" i="64"/>
  <c r="AH14" i="64"/>
  <c r="S14" i="64"/>
  <c r="P14" i="64"/>
  <c r="N14" i="64"/>
  <c r="BL14" i="64" s="1"/>
  <c r="M14" i="64"/>
  <c r="O14" i="64" s="1"/>
  <c r="L14" i="64"/>
  <c r="I14" i="64"/>
  <c r="F14" i="64"/>
  <c r="CY13" i="64"/>
  <c r="CV13" i="64"/>
  <c r="BN13" i="64"/>
  <c r="AU13" i="64"/>
  <c r="AR13" i="64"/>
  <c r="AP13" i="64"/>
  <c r="AQ13" i="64" s="1"/>
  <c r="AO13" i="64"/>
  <c r="AN13" i="64"/>
  <c r="AK13" i="64"/>
  <c r="AH13" i="64"/>
  <c r="S13" i="64"/>
  <c r="BV13" i="64" s="1"/>
  <c r="P13" i="64"/>
  <c r="N13" i="64"/>
  <c r="BW13" i="64" s="1"/>
  <c r="M13" i="64"/>
  <c r="L13" i="64"/>
  <c r="I13" i="64"/>
  <c r="F13" i="64"/>
  <c r="CY12" i="64"/>
  <c r="CV12" i="64"/>
  <c r="BN12" i="64"/>
  <c r="BL12" i="64"/>
  <c r="AU12" i="64"/>
  <c r="AR12" i="64"/>
  <c r="AP12" i="64"/>
  <c r="AO12" i="64"/>
  <c r="AQ12" i="64" s="1"/>
  <c r="AN12" i="64"/>
  <c r="AK12" i="64"/>
  <c r="AH12" i="64"/>
  <c r="S12" i="64"/>
  <c r="P12" i="64"/>
  <c r="N12" i="64"/>
  <c r="M12" i="64"/>
  <c r="L12" i="64"/>
  <c r="I12" i="64"/>
  <c r="F12" i="64"/>
  <c r="CY11" i="64"/>
  <c r="CV11" i="64"/>
  <c r="BN11" i="64"/>
  <c r="BM11" i="64"/>
  <c r="BH11" i="64"/>
  <c r="AU11" i="64"/>
  <c r="AR11" i="64"/>
  <c r="AQ11" i="64"/>
  <c r="AP11" i="64"/>
  <c r="AO11" i="64"/>
  <c r="AN11" i="64"/>
  <c r="AK11" i="64"/>
  <c r="AH11" i="64"/>
  <c r="S11" i="64"/>
  <c r="P11" i="64"/>
  <c r="N11" i="64"/>
  <c r="BL11" i="64" s="1"/>
  <c r="M11" i="64"/>
  <c r="O11" i="64" s="1"/>
  <c r="L11" i="64"/>
  <c r="I11" i="64"/>
  <c r="F11" i="64"/>
  <c r="CY10" i="64"/>
  <c r="CV10" i="64"/>
  <c r="BW10" i="64"/>
  <c r="BN10" i="64"/>
  <c r="BM10" i="64"/>
  <c r="BI10" i="64"/>
  <c r="AU10" i="64"/>
  <c r="AR10" i="64"/>
  <c r="AQ10" i="64"/>
  <c r="AP10" i="64"/>
  <c r="AO10" i="64"/>
  <c r="AN10" i="64"/>
  <c r="AK10" i="64"/>
  <c r="AH10" i="64"/>
  <c r="S10" i="64"/>
  <c r="BV10" i="64" s="1"/>
  <c r="P10" i="64"/>
  <c r="N10" i="64"/>
  <c r="BH10" i="64" s="1"/>
  <c r="M10" i="64"/>
  <c r="O10" i="64" s="1"/>
  <c r="L10" i="64"/>
  <c r="I10" i="64"/>
  <c r="F10" i="64"/>
  <c r="CY9" i="64"/>
  <c r="CV9" i="64"/>
  <c r="BN9" i="64"/>
  <c r="AU9" i="64"/>
  <c r="AR9" i="64"/>
  <c r="AP9" i="64"/>
  <c r="AQ9" i="64" s="1"/>
  <c r="AO9" i="64"/>
  <c r="AN9" i="64"/>
  <c r="AK9" i="64"/>
  <c r="AH9" i="64"/>
  <c r="S9" i="64"/>
  <c r="BV9" i="64" s="1"/>
  <c r="P9" i="64"/>
  <c r="N9" i="64"/>
  <c r="BL9" i="64" s="1"/>
  <c r="M9" i="64"/>
  <c r="L9" i="64"/>
  <c r="I9" i="64"/>
  <c r="F9" i="64"/>
  <c r="CY8" i="64"/>
  <c r="CV8" i="64"/>
  <c r="BW8" i="64"/>
  <c r="BN8" i="64"/>
  <c r="AU8" i="64"/>
  <c r="AR8" i="64"/>
  <c r="AP8" i="64"/>
  <c r="AO8" i="64"/>
  <c r="AQ8" i="64" s="1"/>
  <c r="AN8" i="64"/>
  <c r="AK8" i="64"/>
  <c r="AH8" i="64"/>
  <c r="S8" i="64"/>
  <c r="P8" i="64"/>
  <c r="N8" i="64"/>
  <c r="BH8" i="64" s="1"/>
  <c r="M8" i="64"/>
  <c r="L8" i="64"/>
  <c r="I8" i="64"/>
  <c r="F8" i="64"/>
  <c r="CY7" i="64"/>
  <c r="CV7" i="64"/>
  <c r="BN7" i="64"/>
  <c r="AU7" i="64"/>
  <c r="AR7" i="64"/>
  <c r="AP7" i="64"/>
  <c r="AO7" i="64"/>
  <c r="AQ7" i="64" s="1"/>
  <c r="AN7" i="64"/>
  <c r="AK7" i="64"/>
  <c r="AH7" i="64"/>
  <c r="S7" i="64"/>
  <c r="BV7" i="64" s="1"/>
  <c r="P7" i="64"/>
  <c r="N7" i="64"/>
  <c r="BH7" i="64" s="1"/>
  <c r="M7" i="64"/>
  <c r="L7" i="64"/>
  <c r="I7" i="64"/>
  <c r="F7" i="64"/>
  <c r="CY6" i="64"/>
  <c r="CV6" i="64"/>
  <c r="BW6" i="64"/>
  <c r="BN6" i="64"/>
  <c r="AU6" i="64"/>
  <c r="AR6" i="64"/>
  <c r="AQ6" i="64"/>
  <c r="AP6" i="64"/>
  <c r="AO6" i="64"/>
  <c r="AN6" i="64"/>
  <c r="AK6" i="64"/>
  <c r="AH6" i="64"/>
  <c r="S6" i="64"/>
  <c r="BV6" i="64" s="1"/>
  <c r="P6" i="64"/>
  <c r="N6" i="64"/>
  <c r="BL6" i="64" s="1"/>
  <c r="M6" i="64"/>
  <c r="O6" i="64" s="1"/>
  <c r="L6" i="64"/>
  <c r="I6" i="64"/>
  <c r="F6" i="64"/>
  <c r="CY5" i="64"/>
  <c r="CV5" i="64"/>
  <c r="BN5" i="64"/>
  <c r="AU5" i="64"/>
  <c r="AR5" i="64"/>
  <c r="AP5" i="64"/>
  <c r="AO5" i="64"/>
  <c r="AQ5" i="64" s="1"/>
  <c r="AN5" i="64"/>
  <c r="AK5" i="64"/>
  <c r="AH5" i="64"/>
  <c r="S5" i="64"/>
  <c r="BV5" i="64" s="1"/>
  <c r="P5" i="64"/>
  <c r="N5" i="64"/>
  <c r="BL5" i="64" s="1"/>
  <c r="M5" i="64"/>
  <c r="L5" i="64"/>
  <c r="I5" i="64"/>
  <c r="F5" i="64"/>
  <c r="BW4" i="64"/>
  <c r="BN4" i="64"/>
  <c r="AU4" i="64"/>
  <c r="AR4" i="64"/>
  <c r="AP4" i="64"/>
  <c r="AO4" i="64"/>
  <c r="AQ4" i="64" s="1"/>
  <c r="AN4" i="64"/>
  <c r="AK4" i="64"/>
  <c r="AH4" i="64"/>
  <c r="S4" i="64"/>
  <c r="BV4" i="64" s="1"/>
  <c r="P4" i="64"/>
  <c r="N4" i="64"/>
  <c r="BL4" i="64" s="1"/>
  <c r="M4" i="64"/>
  <c r="L4" i="64"/>
  <c r="I4" i="64"/>
  <c r="F4" i="64"/>
  <c r="BN3" i="64"/>
  <c r="BL3" i="64"/>
  <c r="AU3" i="64"/>
  <c r="AR3" i="64"/>
  <c r="AP3" i="64"/>
  <c r="AO3" i="64"/>
  <c r="AN3" i="64"/>
  <c r="AK3" i="64"/>
  <c r="AH3" i="64"/>
  <c r="S3" i="64"/>
  <c r="BV3" i="64" s="1"/>
  <c r="P3" i="64"/>
  <c r="N3" i="64"/>
  <c r="BH3" i="64" s="1"/>
  <c r="M3" i="64"/>
  <c r="L3" i="64"/>
  <c r="I3" i="64"/>
  <c r="F3" i="64"/>
  <c r="DE20" i="63"/>
  <c r="DD20" i="63"/>
  <c r="DC20" i="63"/>
  <c r="DB20" i="63"/>
  <c r="BG22" i="63" s="1"/>
  <c r="BG21" i="63"/>
  <c r="H20" i="48"/>
  <c r="I20" i="48"/>
  <c r="J20" i="48"/>
  <c r="G20" i="48"/>
  <c r="F20" i="48"/>
  <c r="E20" i="48"/>
  <c r="D20" i="48"/>
  <c r="C20" i="48"/>
  <c r="B20" i="48"/>
  <c r="C57" i="47"/>
  <c r="C56" i="47"/>
  <c r="C55" i="47"/>
  <c r="B57" i="47"/>
  <c r="B56" i="47"/>
  <c r="B55" i="47"/>
  <c r="P275" i="37"/>
  <c r="P276" i="37"/>
  <c r="P277" i="37"/>
  <c r="P278" i="37"/>
  <c r="P279" i="37"/>
  <c r="P280" i="37"/>
  <c r="P281" i="37"/>
  <c r="P282" i="37"/>
  <c r="P283" i="37"/>
  <c r="P284" i="37"/>
  <c r="P285" i="37"/>
  <c r="P286" i="37"/>
  <c r="P287" i="37"/>
  <c r="P288" i="37"/>
  <c r="P289" i="37"/>
  <c r="P290" i="37"/>
  <c r="J275" i="37"/>
  <c r="K275" i="37"/>
  <c r="L275" i="37"/>
  <c r="J276" i="37"/>
  <c r="K276" i="37"/>
  <c r="L276" i="37"/>
  <c r="J277" i="37"/>
  <c r="K277" i="37"/>
  <c r="L277" i="37"/>
  <c r="J278" i="37"/>
  <c r="K278" i="37"/>
  <c r="L278" i="37"/>
  <c r="J279" i="37"/>
  <c r="K279" i="37"/>
  <c r="L279" i="37"/>
  <c r="J280" i="37"/>
  <c r="K280" i="37"/>
  <c r="L280" i="37"/>
  <c r="J281" i="37"/>
  <c r="K281" i="37"/>
  <c r="L281" i="37"/>
  <c r="J282" i="37"/>
  <c r="K282" i="37"/>
  <c r="L282" i="37"/>
  <c r="J283" i="37"/>
  <c r="K283" i="37"/>
  <c r="L283" i="37"/>
  <c r="J284" i="37"/>
  <c r="K284" i="37"/>
  <c r="L284" i="37"/>
  <c r="J285" i="37"/>
  <c r="K285" i="37"/>
  <c r="L285" i="37"/>
  <c r="J286" i="37"/>
  <c r="K286" i="37"/>
  <c r="L286" i="37"/>
  <c r="J287" i="37"/>
  <c r="K287" i="37"/>
  <c r="L287" i="37"/>
  <c r="J288" i="37"/>
  <c r="K288" i="37"/>
  <c r="L288" i="37"/>
  <c r="J289" i="37"/>
  <c r="K289" i="37"/>
  <c r="L289" i="37"/>
  <c r="K290" i="37"/>
  <c r="L290" i="37"/>
  <c r="J290" i="37"/>
  <c r="C275" i="37"/>
  <c r="D275" i="37"/>
  <c r="E275" i="37"/>
  <c r="F275" i="37"/>
  <c r="C276" i="37"/>
  <c r="D276" i="37"/>
  <c r="E276" i="37"/>
  <c r="F276" i="37"/>
  <c r="C277" i="37"/>
  <c r="D277" i="37"/>
  <c r="E277" i="37"/>
  <c r="F277" i="37"/>
  <c r="C278" i="37"/>
  <c r="D278" i="37"/>
  <c r="E278" i="37"/>
  <c r="F278" i="37"/>
  <c r="C279" i="37"/>
  <c r="D279" i="37"/>
  <c r="E279" i="37"/>
  <c r="F279" i="37"/>
  <c r="C280" i="37"/>
  <c r="D280" i="37"/>
  <c r="E280" i="37"/>
  <c r="F280" i="37"/>
  <c r="C281" i="37"/>
  <c r="D281" i="37"/>
  <c r="E281" i="37"/>
  <c r="F281" i="37"/>
  <c r="C282" i="37"/>
  <c r="D282" i="37"/>
  <c r="E282" i="37"/>
  <c r="F282" i="37"/>
  <c r="C283" i="37"/>
  <c r="D283" i="37"/>
  <c r="E283" i="37"/>
  <c r="F283" i="37"/>
  <c r="C284" i="37"/>
  <c r="D284" i="37"/>
  <c r="E284" i="37"/>
  <c r="F284" i="37"/>
  <c r="C285" i="37"/>
  <c r="D285" i="37"/>
  <c r="E285" i="37"/>
  <c r="F285" i="37"/>
  <c r="C286" i="37"/>
  <c r="D286" i="37"/>
  <c r="E286" i="37"/>
  <c r="F286" i="37"/>
  <c r="C287" i="37"/>
  <c r="D287" i="37"/>
  <c r="E287" i="37"/>
  <c r="F287" i="37"/>
  <c r="C288" i="37"/>
  <c r="D288" i="37"/>
  <c r="E288" i="37"/>
  <c r="F288" i="37"/>
  <c r="C289" i="37"/>
  <c r="D289" i="37"/>
  <c r="E289" i="37"/>
  <c r="F289" i="37"/>
  <c r="D290" i="37"/>
  <c r="E290" i="37"/>
  <c r="F290" i="37"/>
  <c r="C290" i="37"/>
  <c r="B275" i="37"/>
  <c r="G275" i="37"/>
  <c r="H275" i="37"/>
  <c r="I275" i="37"/>
  <c r="M275" i="37"/>
  <c r="N275" i="37"/>
  <c r="O275" i="37"/>
  <c r="Q275" i="37"/>
  <c r="R275" i="37"/>
  <c r="B276" i="37"/>
  <c r="G276" i="37"/>
  <c r="H276" i="37"/>
  <c r="I276" i="37"/>
  <c r="M276" i="37"/>
  <c r="N276" i="37"/>
  <c r="Q276" i="37"/>
  <c r="R276" i="37"/>
  <c r="B277" i="37"/>
  <c r="G277" i="37"/>
  <c r="H277" i="37"/>
  <c r="I277" i="37"/>
  <c r="M277" i="37"/>
  <c r="N277" i="37"/>
  <c r="O277" i="37"/>
  <c r="Q277" i="37"/>
  <c r="R277" i="37"/>
  <c r="B278" i="37"/>
  <c r="G278" i="37"/>
  <c r="H278" i="37"/>
  <c r="I278" i="37"/>
  <c r="M278" i="37"/>
  <c r="N278" i="37"/>
  <c r="O278" i="37"/>
  <c r="Q278" i="37"/>
  <c r="R278" i="37"/>
  <c r="B279" i="37"/>
  <c r="G279" i="37"/>
  <c r="H279" i="37"/>
  <c r="I279" i="37"/>
  <c r="M279" i="37"/>
  <c r="N279" i="37"/>
  <c r="O279" i="37"/>
  <c r="Q279" i="37"/>
  <c r="R279" i="37"/>
  <c r="B280" i="37"/>
  <c r="G280" i="37"/>
  <c r="H280" i="37"/>
  <c r="I280" i="37"/>
  <c r="M280" i="37"/>
  <c r="N280" i="37"/>
  <c r="O280" i="37"/>
  <c r="Q280" i="37"/>
  <c r="R280" i="37"/>
  <c r="B281" i="37"/>
  <c r="G281" i="37"/>
  <c r="H281" i="37"/>
  <c r="I281" i="37"/>
  <c r="M281" i="37"/>
  <c r="N281" i="37"/>
  <c r="O281" i="37"/>
  <c r="Q281" i="37"/>
  <c r="R281" i="37"/>
  <c r="B282" i="37"/>
  <c r="G282" i="37"/>
  <c r="H282" i="37"/>
  <c r="I282" i="37"/>
  <c r="M282" i="37"/>
  <c r="N282" i="37"/>
  <c r="O282" i="37"/>
  <c r="Q282" i="37"/>
  <c r="R282" i="37"/>
  <c r="B283" i="37"/>
  <c r="G283" i="37"/>
  <c r="H283" i="37"/>
  <c r="I283" i="37"/>
  <c r="M283" i="37"/>
  <c r="N283" i="37"/>
  <c r="Q283" i="37"/>
  <c r="R283" i="37"/>
  <c r="B284" i="37"/>
  <c r="G284" i="37"/>
  <c r="H284" i="37"/>
  <c r="I284" i="37"/>
  <c r="M284" i="37"/>
  <c r="N284" i="37"/>
  <c r="O284" i="37"/>
  <c r="Q284" i="37"/>
  <c r="R284" i="37"/>
  <c r="B285" i="37"/>
  <c r="G285" i="37"/>
  <c r="H285" i="37"/>
  <c r="I285" i="37"/>
  <c r="M285" i="37"/>
  <c r="N285" i="37"/>
  <c r="O285" i="37"/>
  <c r="Q285" i="37"/>
  <c r="R285" i="37"/>
  <c r="B286" i="37"/>
  <c r="G286" i="37"/>
  <c r="H286" i="37"/>
  <c r="I286" i="37"/>
  <c r="M286" i="37"/>
  <c r="N286" i="37"/>
  <c r="Q286" i="37"/>
  <c r="R286" i="37"/>
  <c r="B287" i="37"/>
  <c r="G287" i="37"/>
  <c r="H287" i="37"/>
  <c r="I287" i="37"/>
  <c r="M287" i="37"/>
  <c r="N287" i="37"/>
  <c r="Q287" i="37"/>
  <c r="R287" i="37"/>
  <c r="B288" i="37"/>
  <c r="G288" i="37"/>
  <c r="H288" i="37"/>
  <c r="I288" i="37"/>
  <c r="M288" i="37"/>
  <c r="N288" i="37"/>
  <c r="O288" i="37"/>
  <c r="Q288" i="37"/>
  <c r="R288" i="37"/>
  <c r="B289" i="37"/>
  <c r="G289" i="37"/>
  <c r="H289" i="37"/>
  <c r="I289" i="37"/>
  <c r="M289" i="37"/>
  <c r="N289" i="37"/>
  <c r="O289" i="37"/>
  <c r="Q289" i="37"/>
  <c r="R289" i="37"/>
  <c r="B290" i="37"/>
  <c r="G290" i="37"/>
  <c r="H290" i="37"/>
  <c r="I290" i="37"/>
  <c r="M290" i="37"/>
  <c r="N290" i="37"/>
  <c r="O290" i="37"/>
  <c r="Q290" i="37"/>
  <c r="R290" i="37"/>
  <c r="A289" i="37"/>
  <c r="A276" i="37"/>
  <c r="A277" i="37"/>
  <c r="A278" i="37"/>
  <c r="A279" i="37"/>
  <c r="A280" i="37"/>
  <c r="A281" i="37"/>
  <c r="A282" i="37"/>
  <c r="A283" i="37"/>
  <c r="A284" i="37"/>
  <c r="A285" i="37"/>
  <c r="A286" i="37"/>
  <c r="A287" i="37"/>
  <c r="A288" i="37"/>
  <c r="A275" i="37"/>
  <c r="N275" i="39"/>
  <c r="N276" i="39"/>
  <c r="N277" i="39"/>
  <c r="N278" i="39"/>
  <c r="N279" i="39"/>
  <c r="N280" i="39"/>
  <c r="N281" i="39"/>
  <c r="N282" i="39"/>
  <c r="N283" i="39"/>
  <c r="N284" i="39"/>
  <c r="N285" i="39"/>
  <c r="N286" i="39"/>
  <c r="N287" i="39"/>
  <c r="N288" i="39"/>
  <c r="N289" i="39"/>
  <c r="N290" i="39"/>
  <c r="K275" i="39"/>
  <c r="K276" i="39"/>
  <c r="K277" i="39"/>
  <c r="K278" i="39"/>
  <c r="K279" i="39"/>
  <c r="K280" i="39"/>
  <c r="K281" i="39"/>
  <c r="K282" i="39"/>
  <c r="K283" i="39"/>
  <c r="K284" i="39"/>
  <c r="K285" i="39"/>
  <c r="K286" i="39"/>
  <c r="K287" i="39"/>
  <c r="K288" i="39"/>
  <c r="K289" i="39"/>
  <c r="K290" i="39"/>
  <c r="H275" i="39"/>
  <c r="H276" i="39"/>
  <c r="H277" i="39"/>
  <c r="H278" i="39"/>
  <c r="H279" i="39"/>
  <c r="H280" i="39"/>
  <c r="H281" i="39"/>
  <c r="H282" i="39"/>
  <c r="H283" i="39"/>
  <c r="H284" i="39"/>
  <c r="H285" i="39"/>
  <c r="H286" i="39"/>
  <c r="H287" i="39"/>
  <c r="H288" i="39"/>
  <c r="H289" i="39"/>
  <c r="H290" i="39"/>
  <c r="E275" i="39"/>
  <c r="E276" i="39"/>
  <c r="E277" i="39"/>
  <c r="E278" i="39"/>
  <c r="E279" i="39"/>
  <c r="E280" i="39"/>
  <c r="E281" i="39"/>
  <c r="E282" i="39"/>
  <c r="E283" i="39"/>
  <c r="E284" i="39"/>
  <c r="E285" i="39"/>
  <c r="E286" i="39"/>
  <c r="E287" i="39"/>
  <c r="E288" i="39"/>
  <c r="E289" i="39"/>
  <c r="E290" i="39"/>
  <c r="Z275" i="39"/>
  <c r="Z276" i="39"/>
  <c r="Z277" i="39"/>
  <c r="Z278" i="39"/>
  <c r="Z279" i="39"/>
  <c r="Z280" i="39"/>
  <c r="Z281" i="39"/>
  <c r="Z282" i="39"/>
  <c r="Z283" i="39"/>
  <c r="Z284" i="39"/>
  <c r="Z285" i="39"/>
  <c r="Z286" i="39"/>
  <c r="Z287" i="39"/>
  <c r="Z288" i="39"/>
  <c r="Z289" i="39"/>
  <c r="Z290" i="39"/>
  <c r="B275" i="39"/>
  <c r="C275" i="39"/>
  <c r="D275" i="39"/>
  <c r="F275" i="39"/>
  <c r="G275" i="39"/>
  <c r="I275" i="39"/>
  <c r="J275" i="39"/>
  <c r="L275" i="39"/>
  <c r="M275" i="39"/>
  <c r="O275" i="39"/>
  <c r="P275" i="39"/>
  <c r="Q275" i="39"/>
  <c r="R275" i="39"/>
  <c r="S275" i="39"/>
  <c r="T275" i="39"/>
  <c r="U275" i="39"/>
  <c r="V275" i="39"/>
  <c r="W275" i="39"/>
  <c r="X275" i="39"/>
  <c r="Y275" i="39"/>
  <c r="B276" i="39"/>
  <c r="C276" i="39"/>
  <c r="D276" i="39"/>
  <c r="F276" i="39"/>
  <c r="G276" i="39"/>
  <c r="I276" i="39"/>
  <c r="J276" i="39"/>
  <c r="L276" i="39"/>
  <c r="M276" i="39"/>
  <c r="O276" i="39"/>
  <c r="P276" i="39"/>
  <c r="Q276" i="39"/>
  <c r="R276" i="39"/>
  <c r="S276" i="39"/>
  <c r="T276" i="39"/>
  <c r="U276" i="39"/>
  <c r="V276" i="39"/>
  <c r="W276" i="39"/>
  <c r="X276" i="39"/>
  <c r="Y276" i="39"/>
  <c r="B277" i="39"/>
  <c r="C277" i="39"/>
  <c r="D277" i="39"/>
  <c r="F277" i="39"/>
  <c r="G277" i="39"/>
  <c r="I277" i="39"/>
  <c r="J277" i="39"/>
  <c r="L277" i="39"/>
  <c r="M277" i="39"/>
  <c r="O277" i="39"/>
  <c r="P277" i="39"/>
  <c r="Q277" i="39"/>
  <c r="R277" i="39"/>
  <c r="S277" i="39"/>
  <c r="T277" i="39"/>
  <c r="U277" i="39"/>
  <c r="V277" i="39"/>
  <c r="W277" i="39"/>
  <c r="X277" i="39"/>
  <c r="Y277" i="39"/>
  <c r="B278" i="39"/>
  <c r="C278" i="39"/>
  <c r="D278" i="39"/>
  <c r="F278" i="39"/>
  <c r="G278" i="39"/>
  <c r="I278" i="39"/>
  <c r="J278" i="39"/>
  <c r="L278" i="39"/>
  <c r="M278" i="39"/>
  <c r="O278" i="39"/>
  <c r="P278" i="39"/>
  <c r="Q278" i="39"/>
  <c r="R278" i="39"/>
  <c r="S278" i="39"/>
  <c r="T278" i="39"/>
  <c r="U278" i="39"/>
  <c r="V278" i="39"/>
  <c r="W278" i="39"/>
  <c r="X278" i="39"/>
  <c r="Y278" i="39"/>
  <c r="B279" i="39"/>
  <c r="C279" i="39"/>
  <c r="D279" i="39"/>
  <c r="F279" i="39"/>
  <c r="G279" i="39"/>
  <c r="I279" i="39"/>
  <c r="J279" i="39"/>
  <c r="L279" i="39"/>
  <c r="M279" i="39"/>
  <c r="O279" i="39"/>
  <c r="P279" i="39"/>
  <c r="Q279" i="39"/>
  <c r="R279" i="39"/>
  <c r="S279" i="39"/>
  <c r="T279" i="39"/>
  <c r="U279" i="39"/>
  <c r="V279" i="39"/>
  <c r="W279" i="39"/>
  <c r="X279" i="39"/>
  <c r="Y279" i="39"/>
  <c r="B280" i="39"/>
  <c r="C280" i="39"/>
  <c r="D280" i="39"/>
  <c r="F280" i="39"/>
  <c r="G280" i="39"/>
  <c r="I280" i="39"/>
  <c r="J280" i="39"/>
  <c r="L280" i="39"/>
  <c r="M280" i="39"/>
  <c r="O280" i="39"/>
  <c r="P280" i="39"/>
  <c r="Q280" i="39"/>
  <c r="R280" i="39"/>
  <c r="S280" i="39"/>
  <c r="T280" i="39"/>
  <c r="U280" i="39"/>
  <c r="V280" i="39"/>
  <c r="W280" i="39"/>
  <c r="X280" i="39"/>
  <c r="Y280" i="39"/>
  <c r="B281" i="39"/>
  <c r="C281" i="39"/>
  <c r="D281" i="39"/>
  <c r="F281" i="39"/>
  <c r="G281" i="39"/>
  <c r="I281" i="39"/>
  <c r="J281" i="39"/>
  <c r="L281" i="39"/>
  <c r="M281" i="39"/>
  <c r="O281" i="39"/>
  <c r="P281" i="39"/>
  <c r="Q281" i="39"/>
  <c r="R281" i="39"/>
  <c r="S281" i="39"/>
  <c r="T281" i="39"/>
  <c r="U281" i="39"/>
  <c r="V281" i="39"/>
  <c r="W281" i="39"/>
  <c r="X281" i="39"/>
  <c r="Y281" i="39"/>
  <c r="B282" i="39"/>
  <c r="C282" i="39"/>
  <c r="D282" i="39"/>
  <c r="F282" i="39"/>
  <c r="G282" i="39"/>
  <c r="I282" i="39"/>
  <c r="J282" i="39"/>
  <c r="L282" i="39"/>
  <c r="M282" i="39"/>
  <c r="O282" i="39"/>
  <c r="P282" i="39"/>
  <c r="Q282" i="39"/>
  <c r="R282" i="39"/>
  <c r="S282" i="39"/>
  <c r="T282" i="39"/>
  <c r="U282" i="39"/>
  <c r="V282" i="39"/>
  <c r="W282" i="39"/>
  <c r="X282" i="39"/>
  <c r="Y282" i="39"/>
  <c r="B283" i="39"/>
  <c r="C283" i="39"/>
  <c r="D283" i="39"/>
  <c r="F283" i="39"/>
  <c r="G283" i="39"/>
  <c r="I283" i="39"/>
  <c r="J283" i="39"/>
  <c r="L283" i="39"/>
  <c r="M283" i="39"/>
  <c r="O283" i="39"/>
  <c r="P283" i="39"/>
  <c r="Q283" i="39"/>
  <c r="R283" i="39"/>
  <c r="S283" i="39"/>
  <c r="T283" i="39"/>
  <c r="U283" i="39"/>
  <c r="V283" i="39"/>
  <c r="W283" i="39"/>
  <c r="X283" i="39"/>
  <c r="Y283" i="39"/>
  <c r="B284" i="39"/>
  <c r="C284" i="39"/>
  <c r="D284" i="39"/>
  <c r="F284" i="39"/>
  <c r="G284" i="39"/>
  <c r="I284" i="39"/>
  <c r="J284" i="39"/>
  <c r="L284" i="39"/>
  <c r="M284" i="39"/>
  <c r="O284" i="39"/>
  <c r="P284" i="39"/>
  <c r="Q284" i="39"/>
  <c r="R284" i="39"/>
  <c r="S284" i="39"/>
  <c r="T284" i="39"/>
  <c r="U284" i="39"/>
  <c r="V284" i="39"/>
  <c r="W284" i="39"/>
  <c r="X284" i="39"/>
  <c r="Y284" i="39"/>
  <c r="B285" i="39"/>
  <c r="C285" i="39"/>
  <c r="D285" i="39"/>
  <c r="F285" i="39"/>
  <c r="G285" i="39"/>
  <c r="I285" i="39"/>
  <c r="J285" i="39"/>
  <c r="L285" i="39"/>
  <c r="M285" i="39"/>
  <c r="O285" i="39"/>
  <c r="P285" i="39"/>
  <c r="Q285" i="39"/>
  <c r="R285" i="39"/>
  <c r="S285" i="39"/>
  <c r="T285" i="39"/>
  <c r="U285" i="39"/>
  <c r="V285" i="39"/>
  <c r="W285" i="39"/>
  <c r="X285" i="39"/>
  <c r="Y285" i="39"/>
  <c r="B286" i="39"/>
  <c r="C286" i="39"/>
  <c r="D286" i="39"/>
  <c r="F286" i="39"/>
  <c r="G286" i="39"/>
  <c r="I286" i="39"/>
  <c r="J286" i="39"/>
  <c r="L286" i="39"/>
  <c r="M286" i="39"/>
  <c r="O286" i="39"/>
  <c r="P286" i="39"/>
  <c r="Q286" i="39"/>
  <c r="R286" i="39"/>
  <c r="S286" i="39"/>
  <c r="T286" i="39"/>
  <c r="U286" i="39"/>
  <c r="V286" i="39"/>
  <c r="W286" i="39"/>
  <c r="X286" i="39"/>
  <c r="Y286" i="39"/>
  <c r="B287" i="39"/>
  <c r="C287" i="39"/>
  <c r="D287" i="39"/>
  <c r="F287" i="39"/>
  <c r="G287" i="39"/>
  <c r="I287" i="39"/>
  <c r="J287" i="39"/>
  <c r="L287" i="39"/>
  <c r="M287" i="39"/>
  <c r="O287" i="39"/>
  <c r="P287" i="39"/>
  <c r="Q287" i="39"/>
  <c r="R287" i="39"/>
  <c r="S287" i="39"/>
  <c r="T287" i="39"/>
  <c r="U287" i="39"/>
  <c r="V287" i="39"/>
  <c r="W287" i="39"/>
  <c r="X287" i="39"/>
  <c r="Y287" i="39"/>
  <c r="B288" i="39"/>
  <c r="C288" i="39"/>
  <c r="D288" i="39"/>
  <c r="F288" i="39"/>
  <c r="G288" i="39"/>
  <c r="I288" i="39"/>
  <c r="J288" i="39"/>
  <c r="L288" i="39"/>
  <c r="M288" i="39"/>
  <c r="O288" i="39"/>
  <c r="P288" i="39"/>
  <c r="Q288" i="39"/>
  <c r="R288" i="39"/>
  <c r="S288" i="39"/>
  <c r="T288" i="39"/>
  <c r="U288" i="39"/>
  <c r="V288" i="39"/>
  <c r="W288" i="39"/>
  <c r="X288" i="39"/>
  <c r="Y288" i="39"/>
  <c r="B289" i="39"/>
  <c r="C289" i="39"/>
  <c r="D289" i="39"/>
  <c r="F289" i="39"/>
  <c r="G289" i="39"/>
  <c r="I289" i="39"/>
  <c r="J289" i="39"/>
  <c r="L289" i="39"/>
  <c r="M289" i="39"/>
  <c r="O289" i="39"/>
  <c r="P289" i="39"/>
  <c r="Q289" i="39"/>
  <c r="R289" i="39"/>
  <c r="S289" i="39"/>
  <c r="T289" i="39"/>
  <c r="U289" i="39"/>
  <c r="V289" i="39"/>
  <c r="W289" i="39"/>
  <c r="X289" i="39"/>
  <c r="Y289" i="39"/>
  <c r="B290" i="39"/>
  <c r="C290" i="39"/>
  <c r="D290" i="39"/>
  <c r="F290" i="39"/>
  <c r="G290" i="39"/>
  <c r="I290" i="39"/>
  <c r="J290" i="39"/>
  <c r="L290" i="39"/>
  <c r="M290" i="39"/>
  <c r="O290" i="39"/>
  <c r="P290" i="39"/>
  <c r="Q290" i="39"/>
  <c r="R290" i="39"/>
  <c r="S290" i="39"/>
  <c r="T290" i="39"/>
  <c r="U290" i="39"/>
  <c r="V290" i="39"/>
  <c r="W290" i="39"/>
  <c r="X290" i="39"/>
  <c r="Y290" i="39"/>
  <c r="A290" i="39"/>
  <c r="A276" i="39"/>
  <c r="A277" i="39"/>
  <c r="A278" i="39"/>
  <c r="A279" i="39"/>
  <c r="A280" i="39"/>
  <c r="A281" i="39"/>
  <c r="A282" i="39"/>
  <c r="A283" i="39"/>
  <c r="A284" i="39"/>
  <c r="A285" i="39"/>
  <c r="A286" i="39"/>
  <c r="A287" i="39"/>
  <c r="A288" i="39"/>
  <c r="A289" i="39"/>
  <c r="A275" i="39"/>
  <c r="BG22" i="62"/>
  <c r="BG21" i="62"/>
  <c r="BG23" i="62" s="1"/>
  <c r="DE20" i="62"/>
  <c r="DD20" i="62"/>
  <c r="DC20" i="62"/>
  <c r="DB20" i="62"/>
  <c r="H19" i="48"/>
  <c r="I19" i="48"/>
  <c r="J19" i="48"/>
  <c r="G19" i="48"/>
  <c r="F19" i="48"/>
  <c r="E19" i="48"/>
  <c r="D19" i="48"/>
  <c r="C19" i="48"/>
  <c r="B19" i="48"/>
  <c r="C54" i="47"/>
  <c r="C53" i="47"/>
  <c r="C52" i="47"/>
  <c r="B54" i="47"/>
  <c r="B53" i="47"/>
  <c r="B52" i="47"/>
  <c r="P259" i="37"/>
  <c r="P260" i="37"/>
  <c r="P261" i="37"/>
  <c r="P262" i="37"/>
  <c r="P263" i="37"/>
  <c r="P264" i="37"/>
  <c r="P265" i="37"/>
  <c r="P266" i="37"/>
  <c r="P267" i="37"/>
  <c r="P268" i="37"/>
  <c r="P269" i="37"/>
  <c r="P270" i="37"/>
  <c r="P271" i="37"/>
  <c r="P272" i="37"/>
  <c r="P273" i="37"/>
  <c r="P274" i="37"/>
  <c r="J259" i="37"/>
  <c r="K259" i="37"/>
  <c r="L259" i="37"/>
  <c r="J260" i="37"/>
  <c r="K260" i="37"/>
  <c r="L260" i="37"/>
  <c r="J261" i="37"/>
  <c r="K261" i="37"/>
  <c r="L261" i="37"/>
  <c r="J262" i="37"/>
  <c r="K262" i="37"/>
  <c r="L262" i="37"/>
  <c r="J263" i="37"/>
  <c r="K263" i="37"/>
  <c r="L263" i="37"/>
  <c r="J264" i="37"/>
  <c r="K264" i="37"/>
  <c r="L264" i="37"/>
  <c r="J265" i="37"/>
  <c r="K265" i="37"/>
  <c r="L265" i="37"/>
  <c r="J266" i="37"/>
  <c r="K266" i="37"/>
  <c r="L266" i="37"/>
  <c r="J267" i="37"/>
  <c r="K267" i="37"/>
  <c r="L267" i="37"/>
  <c r="J268" i="37"/>
  <c r="K268" i="37"/>
  <c r="L268" i="37"/>
  <c r="J269" i="37"/>
  <c r="K269" i="37"/>
  <c r="L269" i="37"/>
  <c r="J270" i="37"/>
  <c r="K270" i="37"/>
  <c r="L270" i="37"/>
  <c r="J271" i="37"/>
  <c r="K271" i="37"/>
  <c r="L271" i="37"/>
  <c r="J272" i="37"/>
  <c r="K272" i="37"/>
  <c r="L272" i="37"/>
  <c r="J273" i="37"/>
  <c r="K273" i="37"/>
  <c r="L273" i="37"/>
  <c r="J255" i="37"/>
  <c r="K255" i="37"/>
  <c r="L255" i="37"/>
  <c r="J256" i="37"/>
  <c r="K256" i="37"/>
  <c r="L256" i="37"/>
  <c r="J257" i="37"/>
  <c r="K257" i="37"/>
  <c r="L257" i="37"/>
  <c r="J258" i="37"/>
  <c r="K258" i="37"/>
  <c r="L258" i="37"/>
  <c r="K274" i="37"/>
  <c r="L274" i="37"/>
  <c r="J274" i="37"/>
  <c r="C259" i="37"/>
  <c r="D259" i="37"/>
  <c r="E259" i="37"/>
  <c r="F259" i="37"/>
  <c r="C260" i="37"/>
  <c r="D260" i="37"/>
  <c r="E260" i="37"/>
  <c r="F260" i="37"/>
  <c r="C261" i="37"/>
  <c r="D261" i="37"/>
  <c r="E261" i="37"/>
  <c r="F261" i="37"/>
  <c r="C262" i="37"/>
  <c r="D262" i="37"/>
  <c r="E262" i="37"/>
  <c r="F262" i="37"/>
  <c r="C263" i="37"/>
  <c r="D263" i="37"/>
  <c r="E263" i="37"/>
  <c r="F263" i="37"/>
  <c r="C264" i="37"/>
  <c r="D264" i="37"/>
  <c r="E264" i="37"/>
  <c r="F264" i="37"/>
  <c r="C265" i="37"/>
  <c r="D265" i="37"/>
  <c r="E265" i="37"/>
  <c r="F265" i="37"/>
  <c r="C266" i="37"/>
  <c r="D266" i="37"/>
  <c r="E266" i="37"/>
  <c r="F266" i="37"/>
  <c r="C267" i="37"/>
  <c r="D267" i="37"/>
  <c r="E267" i="37"/>
  <c r="F267" i="37"/>
  <c r="C268" i="37"/>
  <c r="D268" i="37"/>
  <c r="E268" i="37"/>
  <c r="F268" i="37"/>
  <c r="C269" i="37"/>
  <c r="D269" i="37"/>
  <c r="E269" i="37"/>
  <c r="F269" i="37"/>
  <c r="C270" i="37"/>
  <c r="D270" i="37"/>
  <c r="E270" i="37"/>
  <c r="F270" i="37"/>
  <c r="C271" i="37"/>
  <c r="D271" i="37"/>
  <c r="E271" i="37"/>
  <c r="F271" i="37"/>
  <c r="C272" i="37"/>
  <c r="D272" i="37"/>
  <c r="E272" i="37"/>
  <c r="F272" i="37"/>
  <c r="C273" i="37"/>
  <c r="D273" i="37"/>
  <c r="E273" i="37"/>
  <c r="F273" i="37"/>
  <c r="D274" i="37"/>
  <c r="E274" i="37"/>
  <c r="F274" i="37"/>
  <c r="C274" i="37"/>
  <c r="B259" i="37"/>
  <c r="G259" i="37"/>
  <c r="H259" i="37"/>
  <c r="I259" i="37"/>
  <c r="M259" i="37"/>
  <c r="N259" i="37"/>
  <c r="O259" i="37"/>
  <c r="Q259" i="37"/>
  <c r="R259" i="37"/>
  <c r="B260" i="37"/>
  <c r="G260" i="37"/>
  <c r="H260" i="37"/>
  <c r="I260" i="37"/>
  <c r="M260" i="37"/>
  <c r="N260" i="37"/>
  <c r="Q260" i="37"/>
  <c r="R260" i="37"/>
  <c r="B261" i="37"/>
  <c r="G261" i="37"/>
  <c r="H261" i="37"/>
  <c r="I261" i="37"/>
  <c r="M261" i="37"/>
  <c r="N261" i="37"/>
  <c r="O261" i="37"/>
  <c r="Q261" i="37"/>
  <c r="R261" i="37"/>
  <c r="B262" i="37"/>
  <c r="G262" i="37"/>
  <c r="H262" i="37"/>
  <c r="I262" i="37"/>
  <c r="M262" i="37"/>
  <c r="N262" i="37"/>
  <c r="O262" i="37"/>
  <c r="Q262" i="37"/>
  <c r="R262" i="37"/>
  <c r="B263" i="37"/>
  <c r="G263" i="37"/>
  <c r="H263" i="37"/>
  <c r="I263" i="37"/>
  <c r="M263" i="37"/>
  <c r="N263" i="37"/>
  <c r="O263" i="37"/>
  <c r="Q263" i="37"/>
  <c r="R263" i="37"/>
  <c r="B264" i="37"/>
  <c r="G264" i="37"/>
  <c r="H264" i="37"/>
  <c r="I264" i="37"/>
  <c r="M264" i="37"/>
  <c r="N264" i="37"/>
  <c r="O264" i="37"/>
  <c r="Q264" i="37"/>
  <c r="R264" i="37"/>
  <c r="B265" i="37"/>
  <c r="G265" i="37"/>
  <c r="H265" i="37"/>
  <c r="I265" i="37"/>
  <c r="M265" i="37"/>
  <c r="N265" i="37"/>
  <c r="O265" i="37"/>
  <c r="Q265" i="37"/>
  <c r="R265" i="37"/>
  <c r="B266" i="37"/>
  <c r="G266" i="37"/>
  <c r="H266" i="37"/>
  <c r="I266" i="37"/>
  <c r="M266" i="37"/>
  <c r="N266" i="37"/>
  <c r="O266" i="37"/>
  <c r="Q266" i="37"/>
  <c r="R266" i="37"/>
  <c r="B267" i="37"/>
  <c r="G267" i="37"/>
  <c r="H267" i="37"/>
  <c r="I267" i="37"/>
  <c r="M267" i="37"/>
  <c r="N267" i="37"/>
  <c r="O267" i="37"/>
  <c r="Q267" i="37"/>
  <c r="R267" i="37"/>
  <c r="B268" i="37"/>
  <c r="G268" i="37"/>
  <c r="H268" i="37"/>
  <c r="I268" i="37"/>
  <c r="M268" i="37"/>
  <c r="N268" i="37"/>
  <c r="O268" i="37"/>
  <c r="Q268" i="37"/>
  <c r="R268" i="37"/>
  <c r="B269" i="37"/>
  <c r="G269" i="37"/>
  <c r="H269" i="37"/>
  <c r="I269" i="37"/>
  <c r="M269" i="37"/>
  <c r="N269" i="37"/>
  <c r="O269" i="37"/>
  <c r="Q269" i="37"/>
  <c r="R269" i="37"/>
  <c r="B270" i="37"/>
  <c r="G270" i="37"/>
  <c r="H270" i="37"/>
  <c r="I270" i="37"/>
  <c r="M270" i="37"/>
  <c r="N270" i="37"/>
  <c r="O270" i="37"/>
  <c r="Q270" i="37"/>
  <c r="R270" i="37"/>
  <c r="B271" i="37"/>
  <c r="G271" i="37"/>
  <c r="H271" i="37"/>
  <c r="I271" i="37"/>
  <c r="M271" i="37"/>
  <c r="N271" i="37"/>
  <c r="O271" i="37"/>
  <c r="Q271" i="37"/>
  <c r="R271" i="37"/>
  <c r="B272" i="37"/>
  <c r="G272" i="37"/>
  <c r="H272" i="37"/>
  <c r="I272" i="37"/>
  <c r="M272" i="37"/>
  <c r="N272" i="37"/>
  <c r="O272" i="37"/>
  <c r="Q272" i="37"/>
  <c r="R272" i="37"/>
  <c r="B273" i="37"/>
  <c r="G273" i="37"/>
  <c r="H273" i="37"/>
  <c r="I273" i="37"/>
  <c r="M273" i="37"/>
  <c r="N273" i="37"/>
  <c r="O273" i="37"/>
  <c r="Q273" i="37"/>
  <c r="R273" i="37"/>
  <c r="B274" i="37"/>
  <c r="G274" i="37"/>
  <c r="H274" i="37"/>
  <c r="I274" i="37"/>
  <c r="M274" i="37"/>
  <c r="N274" i="37"/>
  <c r="O274" i="37"/>
  <c r="Q274" i="37"/>
  <c r="R274" i="37"/>
  <c r="A260" i="37"/>
  <c r="A261" i="37"/>
  <c r="A262" i="37"/>
  <c r="A263" i="37"/>
  <c r="A264" i="37"/>
  <c r="A265" i="37"/>
  <c r="A266" i="37"/>
  <c r="A267" i="37"/>
  <c r="A268" i="37"/>
  <c r="A269" i="37"/>
  <c r="A270" i="37"/>
  <c r="A271" i="37"/>
  <c r="A272" i="37"/>
  <c r="A273" i="37"/>
  <c r="A259" i="37"/>
  <c r="N259" i="39"/>
  <c r="N260" i="39"/>
  <c r="N261" i="39"/>
  <c r="N262" i="39"/>
  <c r="N263" i="39"/>
  <c r="N264" i="39"/>
  <c r="N265" i="39"/>
  <c r="N266" i="39"/>
  <c r="N267" i="39"/>
  <c r="N268" i="39"/>
  <c r="N269" i="39"/>
  <c r="N270" i="39"/>
  <c r="N271" i="39"/>
  <c r="N272" i="39"/>
  <c r="N273" i="39"/>
  <c r="N274" i="39"/>
  <c r="K259" i="39"/>
  <c r="K260" i="39"/>
  <c r="K261" i="39"/>
  <c r="K262" i="39"/>
  <c r="K263" i="39"/>
  <c r="K264" i="39"/>
  <c r="K265" i="39"/>
  <c r="K266" i="39"/>
  <c r="K267" i="39"/>
  <c r="K268" i="39"/>
  <c r="K269" i="39"/>
  <c r="K270" i="39"/>
  <c r="K271" i="39"/>
  <c r="K272" i="39"/>
  <c r="K273" i="39"/>
  <c r="K274" i="39"/>
  <c r="H259" i="39"/>
  <c r="H260" i="39"/>
  <c r="H261" i="39"/>
  <c r="H262" i="39"/>
  <c r="H263" i="39"/>
  <c r="H264" i="39"/>
  <c r="H265" i="39"/>
  <c r="H266" i="39"/>
  <c r="H267" i="39"/>
  <c r="H268" i="39"/>
  <c r="H269" i="39"/>
  <c r="H270" i="39"/>
  <c r="H271" i="39"/>
  <c r="H272" i="39"/>
  <c r="H273" i="39"/>
  <c r="H274" i="39"/>
  <c r="E259" i="39"/>
  <c r="E260" i="39"/>
  <c r="E261" i="39"/>
  <c r="E262" i="39"/>
  <c r="E263" i="39"/>
  <c r="E264" i="39"/>
  <c r="E265" i="39"/>
  <c r="E266" i="39"/>
  <c r="E267" i="39"/>
  <c r="E268" i="39"/>
  <c r="E269" i="39"/>
  <c r="E270" i="39"/>
  <c r="E271" i="39"/>
  <c r="E272" i="39"/>
  <c r="E273" i="39"/>
  <c r="E274" i="39"/>
  <c r="W259" i="39"/>
  <c r="X259" i="39"/>
  <c r="Y259" i="39"/>
  <c r="Z259" i="39"/>
  <c r="W260" i="39"/>
  <c r="X260" i="39"/>
  <c r="Y260" i="39"/>
  <c r="Z260" i="39"/>
  <c r="W261" i="39"/>
  <c r="X261" i="39"/>
  <c r="Y261" i="39"/>
  <c r="Z261" i="39"/>
  <c r="W262" i="39"/>
  <c r="X262" i="39"/>
  <c r="Y262" i="39"/>
  <c r="Z262" i="39"/>
  <c r="W263" i="39"/>
  <c r="X263" i="39"/>
  <c r="Y263" i="39"/>
  <c r="Z263" i="39"/>
  <c r="W264" i="39"/>
  <c r="X264" i="39"/>
  <c r="Y264" i="39"/>
  <c r="Z264" i="39"/>
  <c r="W265" i="39"/>
  <c r="X265" i="39"/>
  <c r="Y265" i="39"/>
  <c r="Z265" i="39"/>
  <c r="W266" i="39"/>
  <c r="X266" i="39"/>
  <c r="Y266" i="39"/>
  <c r="Z266" i="39"/>
  <c r="W267" i="39"/>
  <c r="X267" i="39"/>
  <c r="Y267" i="39"/>
  <c r="Z267" i="39"/>
  <c r="W268" i="39"/>
  <c r="X268" i="39"/>
  <c r="Y268" i="39"/>
  <c r="Z268" i="39"/>
  <c r="W269" i="39"/>
  <c r="X269" i="39"/>
  <c r="Y269" i="39"/>
  <c r="Z269" i="39"/>
  <c r="W270" i="39"/>
  <c r="X270" i="39"/>
  <c r="Y270" i="39"/>
  <c r="Z270" i="39"/>
  <c r="W271" i="39"/>
  <c r="X271" i="39"/>
  <c r="Y271" i="39"/>
  <c r="Z271" i="39"/>
  <c r="W272" i="39"/>
  <c r="X272" i="39"/>
  <c r="Y272" i="39"/>
  <c r="Z272" i="39"/>
  <c r="W273" i="39"/>
  <c r="X273" i="39"/>
  <c r="Y273" i="39"/>
  <c r="Z273" i="39"/>
  <c r="W274" i="39"/>
  <c r="X274" i="39"/>
  <c r="Y274" i="39"/>
  <c r="Z274" i="39"/>
  <c r="B259" i="39"/>
  <c r="C259" i="39"/>
  <c r="D259" i="39"/>
  <c r="F259" i="39"/>
  <c r="G259" i="39"/>
  <c r="I259" i="39"/>
  <c r="J259" i="39"/>
  <c r="L259" i="39"/>
  <c r="M259" i="39"/>
  <c r="O259" i="39"/>
  <c r="P259" i="39"/>
  <c r="Q259" i="39"/>
  <c r="R259" i="39"/>
  <c r="S259" i="39"/>
  <c r="T259" i="39"/>
  <c r="U259" i="39"/>
  <c r="V259" i="39"/>
  <c r="B260" i="39"/>
  <c r="C260" i="39"/>
  <c r="D260" i="39"/>
  <c r="F260" i="39"/>
  <c r="G260" i="39"/>
  <c r="I260" i="39"/>
  <c r="J260" i="39"/>
  <c r="L260" i="39"/>
  <c r="M260" i="39"/>
  <c r="O260" i="39"/>
  <c r="P260" i="39"/>
  <c r="Q260" i="39"/>
  <c r="R260" i="39"/>
  <c r="S260" i="39"/>
  <c r="T260" i="39"/>
  <c r="U260" i="39"/>
  <c r="V260" i="39"/>
  <c r="B261" i="39"/>
  <c r="C261" i="39"/>
  <c r="D261" i="39"/>
  <c r="F261" i="39"/>
  <c r="G261" i="39"/>
  <c r="I261" i="39"/>
  <c r="J261" i="39"/>
  <c r="L261" i="39"/>
  <c r="M261" i="39"/>
  <c r="O261" i="39"/>
  <c r="P261" i="39"/>
  <c r="Q261" i="39"/>
  <c r="R261" i="39"/>
  <c r="S261" i="39"/>
  <c r="T261" i="39"/>
  <c r="U261" i="39"/>
  <c r="V261" i="39"/>
  <c r="B262" i="39"/>
  <c r="C262" i="39"/>
  <c r="D262" i="39"/>
  <c r="F262" i="39"/>
  <c r="G262" i="39"/>
  <c r="I262" i="39"/>
  <c r="J262" i="39"/>
  <c r="L262" i="39"/>
  <c r="M262" i="39"/>
  <c r="O262" i="39"/>
  <c r="P262" i="39"/>
  <c r="Q262" i="39"/>
  <c r="R262" i="39"/>
  <c r="S262" i="39"/>
  <c r="T262" i="39"/>
  <c r="U262" i="39"/>
  <c r="V262" i="39"/>
  <c r="B263" i="39"/>
  <c r="C263" i="39"/>
  <c r="D263" i="39"/>
  <c r="F263" i="39"/>
  <c r="G263" i="39"/>
  <c r="I263" i="39"/>
  <c r="J263" i="39"/>
  <c r="L263" i="39"/>
  <c r="M263" i="39"/>
  <c r="O263" i="39"/>
  <c r="P263" i="39"/>
  <c r="Q263" i="39"/>
  <c r="R263" i="39"/>
  <c r="S263" i="39"/>
  <c r="T263" i="39"/>
  <c r="U263" i="39"/>
  <c r="V263" i="39"/>
  <c r="B264" i="39"/>
  <c r="C264" i="39"/>
  <c r="D264" i="39"/>
  <c r="F264" i="39"/>
  <c r="G264" i="39"/>
  <c r="I264" i="39"/>
  <c r="J264" i="39"/>
  <c r="L264" i="39"/>
  <c r="M264" i="39"/>
  <c r="O264" i="39"/>
  <c r="P264" i="39"/>
  <c r="Q264" i="39"/>
  <c r="R264" i="39"/>
  <c r="S264" i="39"/>
  <c r="T264" i="39"/>
  <c r="U264" i="39"/>
  <c r="V264" i="39"/>
  <c r="B265" i="39"/>
  <c r="C265" i="39"/>
  <c r="D265" i="39"/>
  <c r="F265" i="39"/>
  <c r="G265" i="39"/>
  <c r="I265" i="39"/>
  <c r="J265" i="39"/>
  <c r="L265" i="39"/>
  <c r="M265" i="39"/>
  <c r="O265" i="39"/>
  <c r="P265" i="39"/>
  <c r="Q265" i="39"/>
  <c r="R265" i="39"/>
  <c r="S265" i="39"/>
  <c r="T265" i="39"/>
  <c r="U265" i="39"/>
  <c r="V265" i="39"/>
  <c r="B266" i="39"/>
  <c r="C266" i="39"/>
  <c r="D266" i="39"/>
  <c r="F266" i="39"/>
  <c r="G266" i="39"/>
  <c r="I266" i="39"/>
  <c r="J266" i="39"/>
  <c r="L266" i="39"/>
  <c r="M266" i="39"/>
  <c r="O266" i="39"/>
  <c r="P266" i="39"/>
  <c r="Q266" i="39"/>
  <c r="R266" i="39"/>
  <c r="S266" i="39"/>
  <c r="T266" i="39"/>
  <c r="U266" i="39"/>
  <c r="V266" i="39"/>
  <c r="B267" i="39"/>
  <c r="C267" i="39"/>
  <c r="D267" i="39"/>
  <c r="F267" i="39"/>
  <c r="G267" i="39"/>
  <c r="I267" i="39"/>
  <c r="J267" i="39"/>
  <c r="L267" i="39"/>
  <c r="M267" i="39"/>
  <c r="O267" i="39"/>
  <c r="P267" i="39"/>
  <c r="Q267" i="39"/>
  <c r="R267" i="39"/>
  <c r="S267" i="39"/>
  <c r="T267" i="39"/>
  <c r="U267" i="39"/>
  <c r="V267" i="39"/>
  <c r="B268" i="39"/>
  <c r="C268" i="39"/>
  <c r="D268" i="39"/>
  <c r="F268" i="39"/>
  <c r="G268" i="39"/>
  <c r="I268" i="39"/>
  <c r="J268" i="39"/>
  <c r="L268" i="39"/>
  <c r="M268" i="39"/>
  <c r="O268" i="39"/>
  <c r="P268" i="39"/>
  <c r="Q268" i="39"/>
  <c r="R268" i="39"/>
  <c r="S268" i="39"/>
  <c r="T268" i="39"/>
  <c r="U268" i="39"/>
  <c r="V268" i="39"/>
  <c r="B269" i="39"/>
  <c r="C269" i="39"/>
  <c r="D269" i="39"/>
  <c r="F269" i="39"/>
  <c r="G269" i="39"/>
  <c r="I269" i="39"/>
  <c r="J269" i="39"/>
  <c r="L269" i="39"/>
  <c r="M269" i="39"/>
  <c r="O269" i="39"/>
  <c r="P269" i="39"/>
  <c r="Q269" i="39"/>
  <c r="R269" i="39"/>
  <c r="S269" i="39"/>
  <c r="T269" i="39"/>
  <c r="U269" i="39"/>
  <c r="V269" i="39"/>
  <c r="B270" i="39"/>
  <c r="C270" i="39"/>
  <c r="D270" i="39"/>
  <c r="F270" i="39"/>
  <c r="G270" i="39"/>
  <c r="I270" i="39"/>
  <c r="J270" i="39"/>
  <c r="L270" i="39"/>
  <c r="M270" i="39"/>
  <c r="O270" i="39"/>
  <c r="P270" i="39"/>
  <c r="Q270" i="39"/>
  <c r="R270" i="39"/>
  <c r="S270" i="39"/>
  <c r="T270" i="39"/>
  <c r="U270" i="39"/>
  <c r="V270" i="39"/>
  <c r="B271" i="39"/>
  <c r="C271" i="39"/>
  <c r="D271" i="39"/>
  <c r="F271" i="39"/>
  <c r="G271" i="39"/>
  <c r="I271" i="39"/>
  <c r="J271" i="39"/>
  <c r="L271" i="39"/>
  <c r="M271" i="39"/>
  <c r="O271" i="39"/>
  <c r="P271" i="39"/>
  <c r="Q271" i="39"/>
  <c r="R271" i="39"/>
  <c r="S271" i="39"/>
  <c r="T271" i="39"/>
  <c r="U271" i="39"/>
  <c r="V271" i="39"/>
  <c r="B272" i="39"/>
  <c r="C272" i="39"/>
  <c r="D272" i="39"/>
  <c r="F272" i="39"/>
  <c r="G272" i="39"/>
  <c r="I272" i="39"/>
  <c r="J272" i="39"/>
  <c r="L272" i="39"/>
  <c r="M272" i="39"/>
  <c r="O272" i="39"/>
  <c r="P272" i="39"/>
  <c r="Q272" i="39"/>
  <c r="R272" i="39"/>
  <c r="S272" i="39"/>
  <c r="T272" i="39"/>
  <c r="U272" i="39"/>
  <c r="V272" i="39"/>
  <c r="B273" i="39"/>
  <c r="C273" i="39"/>
  <c r="D273" i="39"/>
  <c r="F273" i="39"/>
  <c r="G273" i="39"/>
  <c r="I273" i="39"/>
  <c r="J273" i="39"/>
  <c r="L273" i="39"/>
  <c r="M273" i="39"/>
  <c r="O273" i="39"/>
  <c r="P273" i="39"/>
  <c r="Q273" i="39"/>
  <c r="R273" i="39"/>
  <c r="S273" i="39"/>
  <c r="T273" i="39"/>
  <c r="U273" i="39"/>
  <c r="V273" i="39"/>
  <c r="B274" i="39"/>
  <c r="C274" i="39"/>
  <c r="D274" i="39"/>
  <c r="F274" i="39"/>
  <c r="G274" i="39"/>
  <c r="I274" i="39"/>
  <c r="J274" i="39"/>
  <c r="L274" i="39"/>
  <c r="M274" i="39"/>
  <c r="O274" i="39"/>
  <c r="P274" i="39"/>
  <c r="Q274" i="39"/>
  <c r="R274" i="39"/>
  <c r="S274" i="39"/>
  <c r="T274" i="39"/>
  <c r="U274" i="39"/>
  <c r="V274" i="39"/>
  <c r="A272" i="39"/>
  <c r="A273" i="39"/>
  <c r="A274" i="39"/>
  <c r="A260" i="39"/>
  <c r="A261" i="39"/>
  <c r="A262" i="39"/>
  <c r="A263" i="39"/>
  <c r="A264" i="39"/>
  <c r="A265" i="39"/>
  <c r="A266" i="39"/>
  <c r="A267" i="39"/>
  <c r="A268" i="39"/>
  <c r="A269" i="39"/>
  <c r="A270" i="39"/>
  <c r="A271" i="39"/>
  <c r="A259" i="39"/>
  <c r="BG22" i="61"/>
  <c r="BG21" i="61"/>
  <c r="BG23" i="61" s="1"/>
  <c r="DE20" i="61"/>
  <c r="DD20" i="61"/>
  <c r="DC20" i="61"/>
  <c r="DB20" i="61"/>
  <c r="H18" i="48"/>
  <c r="I18" i="48"/>
  <c r="J18" i="48"/>
  <c r="G18" i="48"/>
  <c r="F18" i="48"/>
  <c r="E18" i="48"/>
  <c r="D18" i="48"/>
  <c r="C18" i="48"/>
  <c r="B18" i="48"/>
  <c r="C51" i="47"/>
  <c r="C50" i="47"/>
  <c r="C49" i="47"/>
  <c r="B51" i="47"/>
  <c r="B50" i="47"/>
  <c r="B49" i="47"/>
  <c r="P243" i="37"/>
  <c r="P244" i="37"/>
  <c r="P245" i="37"/>
  <c r="P246" i="37"/>
  <c r="P247" i="37"/>
  <c r="P248" i="37"/>
  <c r="P249" i="37"/>
  <c r="P250" i="37"/>
  <c r="P251" i="37"/>
  <c r="P252" i="37"/>
  <c r="P253" i="37"/>
  <c r="P254" i="37"/>
  <c r="P255" i="37"/>
  <c r="P256" i="37"/>
  <c r="P257" i="37"/>
  <c r="P258" i="37"/>
  <c r="J243" i="37"/>
  <c r="K243" i="37"/>
  <c r="L243" i="37"/>
  <c r="J244" i="37"/>
  <c r="K244" i="37"/>
  <c r="L244" i="37"/>
  <c r="J245" i="37"/>
  <c r="K245" i="37"/>
  <c r="L245" i="37"/>
  <c r="J246" i="37"/>
  <c r="K246" i="37"/>
  <c r="L246" i="37"/>
  <c r="J247" i="37"/>
  <c r="K247" i="37"/>
  <c r="L247" i="37"/>
  <c r="J248" i="37"/>
  <c r="K248" i="37"/>
  <c r="L248" i="37"/>
  <c r="J249" i="37"/>
  <c r="K249" i="37"/>
  <c r="L249" i="37"/>
  <c r="J250" i="37"/>
  <c r="K250" i="37"/>
  <c r="L250" i="37"/>
  <c r="J251" i="37"/>
  <c r="K251" i="37"/>
  <c r="L251" i="37"/>
  <c r="J252" i="37"/>
  <c r="K252" i="37"/>
  <c r="L252" i="37"/>
  <c r="J253" i="37"/>
  <c r="K253" i="37"/>
  <c r="L253" i="37"/>
  <c r="J254" i="37"/>
  <c r="K254" i="37"/>
  <c r="L254" i="37"/>
  <c r="C243" i="37"/>
  <c r="D243" i="37"/>
  <c r="E243" i="37"/>
  <c r="F243" i="37"/>
  <c r="C244" i="37"/>
  <c r="D244" i="37"/>
  <c r="E244" i="37"/>
  <c r="F244" i="37"/>
  <c r="C245" i="37"/>
  <c r="D245" i="37"/>
  <c r="E245" i="37"/>
  <c r="F245" i="37"/>
  <c r="C246" i="37"/>
  <c r="D246" i="37"/>
  <c r="E246" i="37"/>
  <c r="F246" i="37"/>
  <c r="C247" i="37"/>
  <c r="D247" i="37"/>
  <c r="E247" i="37"/>
  <c r="F247" i="37"/>
  <c r="C248" i="37"/>
  <c r="D248" i="37"/>
  <c r="E248" i="37"/>
  <c r="F248" i="37"/>
  <c r="C249" i="37"/>
  <c r="D249" i="37"/>
  <c r="E249" i="37"/>
  <c r="F249" i="37"/>
  <c r="C250" i="37"/>
  <c r="D250" i="37"/>
  <c r="E250" i="37"/>
  <c r="F250" i="37"/>
  <c r="C251" i="37"/>
  <c r="D251" i="37"/>
  <c r="E251" i="37"/>
  <c r="F251" i="37"/>
  <c r="C252" i="37"/>
  <c r="D252" i="37"/>
  <c r="E252" i="37"/>
  <c r="F252" i="37"/>
  <c r="C253" i="37"/>
  <c r="D253" i="37"/>
  <c r="E253" i="37"/>
  <c r="F253" i="37"/>
  <c r="C254" i="37"/>
  <c r="D254" i="37"/>
  <c r="E254" i="37"/>
  <c r="F254" i="37"/>
  <c r="C255" i="37"/>
  <c r="D255" i="37"/>
  <c r="E255" i="37"/>
  <c r="F255" i="37"/>
  <c r="C256" i="37"/>
  <c r="D256" i="37"/>
  <c r="E256" i="37"/>
  <c r="F256" i="37"/>
  <c r="C257" i="37"/>
  <c r="D257" i="37"/>
  <c r="E257" i="37"/>
  <c r="F257" i="37"/>
  <c r="D258" i="37"/>
  <c r="E258" i="37"/>
  <c r="F258" i="37"/>
  <c r="C258" i="37"/>
  <c r="B243" i="37"/>
  <c r="G243" i="37"/>
  <c r="H243" i="37"/>
  <c r="I243" i="37"/>
  <c r="M243" i="37"/>
  <c r="N243" i="37"/>
  <c r="O243" i="37"/>
  <c r="Q243" i="37"/>
  <c r="R243" i="37"/>
  <c r="B244" i="37"/>
  <c r="G244" i="37"/>
  <c r="H244" i="37"/>
  <c r="I244" i="37"/>
  <c r="M244" i="37"/>
  <c r="N244" i="37"/>
  <c r="Q244" i="37"/>
  <c r="R244" i="37"/>
  <c r="B245" i="37"/>
  <c r="G245" i="37"/>
  <c r="H245" i="37"/>
  <c r="I245" i="37"/>
  <c r="M245" i="37"/>
  <c r="N245" i="37"/>
  <c r="O245" i="37"/>
  <c r="Q245" i="37"/>
  <c r="R245" i="37"/>
  <c r="B246" i="37"/>
  <c r="G246" i="37"/>
  <c r="H246" i="37"/>
  <c r="I246" i="37"/>
  <c r="M246" i="37"/>
  <c r="N246" i="37"/>
  <c r="O246" i="37"/>
  <c r="Q246" i="37"/>
  <c r="R246" i="37"/>
  <c r="B247" i="37"/>
  <c r="G247" i="37"/>
  <c r="H247" i="37"/>
  <c r="I247" i="37"/>
  <c r="M247" i="37"/>
  <c r="N247" i="37"/>
  <c r="O247" i="37"/>
  <c r="Q247" i="37"/>
  <c r="R247" i="37"/>
  <c r="B248" i="37"/>
  <c r="G248" i="37"/>
  <c r="H248" i="37"/>
  <c r="I248" i="37"/>
  <c r="M248" i="37"/>
  <c r="N248" i="37"/>
  <c r="O248" i="37"/>
  <c r="Q248" i="37"/>
  <c r="R248" i="37"/>
  <c r="B249" i="37"/>
  <c r="G249" i="37"/>
  <c r="H249" i="37"/>
  <c r="I249" i="37"/>
  <c r="M249" i="37"/>
  <c r="N249" i="37"/>
  <c r="O249" i="37"/>
  <c r="Q249" i="37"/>
  <c r="R249" i="37"/>
  <c r="B250" i="37"/>
  <c r="G250" i="37"/>
  <c r="H250" i="37"/>
  <c r="I250" i="37"/>
  <c r="M250" i="37"/>
  <c r="N250" i="37"/>
  <c r="O250" i="37"/>
  <c r="Q250" i="37"/>
  <c r="R250" i="37"/>
  <c r="B251" i="37"/>
  <c r="G251" i="37"/>
  <c r="H251" i="37"/>
  <c r="I251" i="37"/>
  <c r="M251" i="37"/>
  <c r="N251" i="37"/>
  <c r="O251" i="37"/>
  <c r="Q251" i="37"/>
  <c r="R251" i="37"/>
  <c r="B252" i="37"/>
  <c r="G252" i="37"/>
  <c r="H252" i="37"/>
  <c r="I252" i="37"/>
  <c r="M252" i="37"/>
  <c r="N252" i="37"/>
  <c r="O252" i="37"/>
  <c r="Q252" i="37"/>
  <c r="R252" i="37"/>
  <c r="B253" i="37"/>
  <c r="G253" i="37"/>
  <c r="H253" i="37"/>
  <c r="I253" i="37"/>
  <c r="M253" i="37"/>
  <c r="N253" i="37"/>
  <c r="O253" i="37"/>
  <c r="Q253" i="37"/>
  <c r="R253" i="37"/>
  <c r="B254" i="37"/>
  <c r="G254" i="37"/>
  <c r="H254" i="37"/>
  <c r="I254" i="37"/>
  <c r="M254" i="37"/>
  <c r="N254" i="37"/>
  <c r="O254" i="37"/>
  <c r="Q254" i="37"/>
  <c r="R254" i="37"/>
  <c r="B255" i="37"/>
  <c r="G255" i="37"/>
  <c r="H255" i="37"/>
  <c r="I255" i="37"/>
  <c r="M255" i="37"/>
  <c r="N255" i="37"/>
  <c r="O255" i="37"/>
  <c r="Q255" i="37"/>
  <c r="R255" i="37"/>
  <c r="B256" i="37"/>
  <c r="G256" i="37"/>
  <c r="H256" i="37"/>
  <c r="I256" i="37"/>
  <c r="M256" i="37"/>
  <c r="N256" i="37"/>
  <c r="O256" i="37"/>
  <c r="Q256" i="37"/>
  <c r="R256" i="37"/>
  <c r="B257" i="37"/>
  <c r="G257" i="37"/>
  <c r="H257" i="37"/>
  <c r="I257" i="37"/>
  <c r="M257" i="37"/>
  <c r="N257" i="37"/>
  <c r="O257" i="37"/>
  <c r="Q257" i="37"/>
  <c r="R257" i="37"/>
  <c r="B258" i="37"/>
  <c r="G258" i="37"/>
  <c r="H258" i="37"/>
  <c r="I258" i="37"/>
  <c r="M258" i="37"/>
  <c r="N258" i="37"/>
  <c r="O258" i="37"/>
  <c r="Q258" i="37"/>
  <c r="R258" i="37"/>
  <c r="A244" i="37"/>
  <c r="A245" i="37"/>
  <c r="A246" i="37"/>
  <c r="A247" i="37"/>
  <c r="A248" i="37"/>
  <c r="A249" i="37"/>
  <c r="A250" i="37"/>
  <c r="A251" i="37"/>
  <c r="A252" i="37"/>
  <c r="A253" i="37"/>
  <c r="A254" i="37"/>
  <c r="A255" i="37"/>
  <c r="A256" i="37"/>
  <c r="A257" i="37"/>
  <c r="A243" i="37"/>
  <c r="A227" i="37"/>
  <c r="N243" i="39"/>
  <c r="N244" i="39"/>
  <c r="N245" i="39"/>
  <c r="N246" i="39"/>
  <c r="N247" i="39"/>
  <c r="N248" i="39"/>
  <c r="N249" i="39"/>
  <c r="N250" i="39"/>
  <c r="N251" i="39"/>
  <c r="N252" i="39"/>
  <c r="N253" i="39"/>
  <c r="N254" i="39"/>
  <c r="N255" i="39"/>
  <c r="N256" i="39"/>
  <c r="N257" i="39"/>
  <c r="N258" i="39"/>
  <c r="K243" i="39"/>
  <c r="K244" i="39"/>
  <c r="K245" i="39"/>
  <c r="K246" i="39"/>
  <c r="K247" i="39"/>
  <c r="K248" i="39"/>
  <c r="K249" i="39"/>
  <c r="K250" i="39"/>
  <c r="K251" i="39"/>
  <c r="K252" i="39"/>
  <c r="K253" i="39"/>
  <c r="K254" i="39"/>
  <c r="K255" i="39"/>
  <c r="K256" i="39"/>
  <c r="K257" i="39"/>
  <c r="K258" i="39"/>
  <c r="H243" i="39"/>
  <c r="H244" i="39"/>
  <c r="H245" i="39"/>
  <c r="H246" i="39"/>
  <c r="H247" i="39"/>
  <c r="H248" i="39"/>
  <c r="H249" i="39"/>
  <c r="H250" i="39"/>
  <c r="H251" i="39"/>
  <c r="H252" i="39"/>
  <c r="H253" i="39"/>
  <c r="H254" i="39"/>
  <c r="H255" i="39"/>
  <c r="H256" i="39"/>
  <c r="H257" i="39"/>
  <c r="H258" i="39"/>
  <c r="E243" i="39"/>
  <c r="E244" i="39"/>
  <c r="E245" i="39"/>
  <c r="E246" i="39"/>
  <c r="E247" i="39"/>
  <c r="E248" i="39"/>
  <c r="E249" i="39"/>
  <c r="E250" i="39"/>
  <c r="E251" i="39"/>
  <c r="E252" i="39"/>
  <c r="E253" i="39"/>
  <c r="E254" i="39"/>
  <c r="E255" i="39"/>
  <c r="E256" i="39"/>
  <c r="E257" i="39"/>
  <c r="E258" i="39"/>
  <c r="Z243" i="39"/>
  <c r="Z244" i="39"/>
  <c r="Z245" i="39"/>
  <c r="Z246" i="39"/>
  <c r="Z247" i="39"/>
  <c r="Z248" i="39"/>
  <c r="Z249" i="39"/>
  <c r="Z250" i="39"/>
  <c r="Z251" i="39"/>
  <c r="Z252" i="39"/>
  <c r="Z253" i="39"/>
  <c r="Z254" i="39"/>
  <c r="Z255" i="39"/>
  <c r="Z256" i="39"/>
  <c r="Z257" i="39"/>
  <c r="Z258" i="39"/>
  <c r="B243" i="39"/>
  <c r="C243" i="39"/>
  <c r="D243" i="39"/>
  <c r="F243" i="39"/>
  <c r="G243" i="39"/>
  <c r="I243" i="39"/>
  <c r="J243" i="39"/>
  <c r="L243" i="39"/>
  <c r="M243" i="39"/>
  <c r="O243" i="39"/>
  <c r="P243" i="39"/>
  <c r="Q243" i="39"/>
  <c r="R243" i="39"/>
  <c r="S243" i="39"/>
  <c r="T243" i="39"/>
  <c r="U243" i="39"/>
  <c r="V243" i="39"/>
  <c r="W243" i="39"/>
  <c r="X243" i="39"/>
  <c r="Y243" i="39"/>
  <c r="B244" i="39"/>
  <c r="C244" i="39"/>
  <c r="D244" i="39"/>
  <c r="F244" i="39"/>
  <c r="G244" i="39"/>
  <c r="I244" i="39"/>
  <c r="J244" i="39"/>
  <c r="L244" i="39"/>
  <c r="M244" i="39"/>
  <c r="O244" i="39"/>
  <c r="P244" i="39"/>
  <c r="Q244" i="39"/>
  <c r="R244" i="39"/>
  <c r="S244" i="39"/>
  <c r="T244" i="39"/>
  <c r="U244" i="39"/>
  <c r="V244" i="39"/>
  <c r="W244" i="39"/>
  <c r="X244" i="39"/>
  <c r="Y244" i="39"/>
  <c r="B245" i="39"/>
  <c r="C245" i="39"/>
  <c r="D245" i="39"/>
  <c r="F245" i="39"/>
  <c r="G245" i="39"/>
  <c r="I245" i="39"/>
  <c r="J245" i="39"/>
  <c r="L245" i="39"/>
  <c r="M245" i="39"/>
  <c r="O245" i="39"/>
  <c r="P245" i="39"/>
  <c r="Q245" i="39"/>
  <c r="R245" i="39"/>
  <c r="S245" i="39"/>
  <c r="T245" i="39"/>
  <c r="U245" i="39"/>
  <c r="V245" i="39"/>
  <c r="W245" i="39"/>
  <c r="X245" i="39"/>
  <c r="Y245" i="39"/>
  <c r="B246" i="39"/>
  <c r="C246" i="39"/>
  <c r="D246" i="39"/>
  <c r="F246" i="39"/>
  <c r="G246" i="39"/>
  <c r="I246" i="39"/>
  <c r="J246" i="39"/>
  <c r="L246" i="39"/>
  <c r="M246" i="39"/>
  <c r="O246" i="39"/>
  <c r="P246" i="39"/>
  <c r="Q246" i="39"/>
  <c r="R246" i="39"/>
  <c r="S246" i="39"/>
  <c r="T246" i="39"/>
  <c r="U246" i="39"/>
  <c r="V246" i="39"/>
  <c r="W246" i="39"/>
  <c r="X246" i="39"/>
  <c r="Y246" i="39"/>
  <c r="B247" i="39"/>
  <c r="C247" i="39"/>
  <c r="D247" i="39"/>
  <c r="F247" i="39"/>
  <c r="G247" i="39"/>
  <c r="I247" i="39"/>
  <c r="J247" i="39"/>
  <c r="L247" i="39"/>
  <c r="M247" i="39"/>
  <c r="O247" i="39"/>
  <c r="P247" i="39"/>
  <c r="Q247" i="39"/>
  <c r="R247" i="39"/>
  <c r="S247" i="39"/>
  <c r="T247" i="39"/>
  <c r="U247" i="39"/>
  <c r="V247" i="39"/>
  <c r="W247" i="39"/>
  <c r="X247" i="39"/>
  <c r="Y247" i="39"/>
  <c r="B248" i="39"/>
  <c r="C248" i="39"/>
  <c r="D248" i="39"/>
  <c r="F248" i="39"/>
  <c r="G248" i="39"/>
  <c r="I248" i="39"/>
  <c r="J248" i="39"/>
  <c r="L248" i="39"/>
  <c r="M248" i="39"/>
  <c r="O248" i="39"/>
  <c r="P248" i="39"/>
  <c r="Q248" i="39"/>
  <c r="R248" i="39"/>
  <c r="S248" i="39"/>
  <c r="T248" i="39"/>
  <c r="U248" i="39"/>
  <c r="V248" i="39"/>
  <c r="W248" i="39"/>
  <c r="X248" i="39"/>
  <c r="Y248" i="39"/>
  <c r="B249" i="39"/>
  <c r="C249" i="39"/>
  <c r="D249" i="39"/>
  <c r="F249" i="39"/>
  <c r="G249" i="39"/>
  <c r="I249" i="39"/>
  <c r="J249" i="39"/>
  <c r="L249" i="39"/>
  <c r="M249" i="39"/>
  <c r="O249" i="39"/>
  <c r="P249" i="39"/>
  <c r="Q249" i="39"/>
  <c r="R249" i="39"/>
  <c r="S249" i="39"/>
  <c r="T249" i="39"/>
  <c r="U249" i="39"/>
  <c r="V249" i="39"/>
  <c r="W249" i="39"/>
  <c r="X249" i="39"/>
  <c r="Y249" i="39"/>
  <c r="B250" i="39"/>
  <c r="C250" i="39"/>
  <c r="D250" i="39"/>
  <c r="F250" i="39"/>
  <c r="G250" i="39"/>
  <c r="I250" i="39"/>
  <c r="J250" i="39"/>
  <c r="L250" i="39"/>
  <c r="M250" i="39"/>
  <c r="O250" i="39"/>
  <c r="P250" i="39"/>
  <c r="Q250" i="39"/>
  <c r="R250" i="39"/>
  <c r="S250" i="39"/>
  <c r="T250" i="39"/>
  <c r="U250" i="39"/>
  <c r="V250" i="39"/>
  <c r="W250" i="39"/>
  <c r="X250" i="39"/>
  <c r="Y250" i="39"/>
  <c r="B251" i="39"/>
  <c r="C251" i="39"/>
  <c r="D251" i="39"/>
  <c r="F251" i="39"/>
  <c r="G251" i="39"/>
  <c r="I251" i="39"/>
  <c r="J251" i="39"/>
  <c r="L251" i="39"/>
  <c r="M251" i="39"/>
  <c r="O251" i="39"/>
  <c r="P251" i="39"/>
  <c r="Q251" i="39"/>
  <c r="R251" i="39"/>
  <c r="S251" i="39"/>
  <c r="T251" i="39"/>
  <c r="U251" i="39"/>
  <c r="V251" i="39"/>
  <c r="W251" i="39"/>
  <c r="X251" i="39"/>
  <c r="Y251" i="39"/>
  <c r="B252" i="39"/>
  <c r="C252" i="39"/>
  <c r="D252" i="39"/>
  <c r="F252" i="39"/>
  <c r="G252" i="39"/>
  <c r="I252" i="39"/>
  <c r="J252" i="39"/>
  <c r="L252" i="39"/>
  <c r="M252" i="39"/>
  <c r="O252" i="39"/>
  <c r="P252" i="39"/>
  <c r="Q252" i="39"/>
  <c r="R252" i="39"/>
  <c r="S252" i="39"/>
  <c r="T252" i="39"/>
  <c r="U252" i="39"/>
  <c r="V252" i="39"/>
  <c r="W252" i="39"/>
  <c r="X252" i="39"/>
  <c r="Y252" i="39"/>
  <c r="B253" i="39"/>
  <c r="C253" i="39"/>
  <c r="D253" i="39"/>
  <c r="F253" i="39"/>
  <c r="G253" i="39"/>
  <c r="I253" i="39"/>
  <c r="J253" i="39"/>
  <c r="L253" i="39"/>
  <c r="M253" i="39"/>
  <c r="O253" i="39"/>
  <c r="P253" i="39"/>
  <c r="Q253" i="39"/>
  <c r="R253" i="39"/>
  <c r="S253" i="39"/>
  <c r="T253" i="39"/>
  <c r="U253" i="39"/>
  <c r="V253" i="39"/>
  <c r="W253" i="39"/>
  <c r="X253" i="39"/>
  <c r="Y253" i="39"/>
  <c r="B254" i="39"/>
  <c r="C254" i="39"/>
  <c r="D254" i="39"/>
  <c r="F254" i="39"/>
  <c r="G254" i="39"/>
  <c r="I254" i="39"/>
  <c r="J254" i="39"/>
  <c r="L254" i="39"/>
  <c r="M254" i="39"/>
  <c r="O254" i="39"/>
  <c r="P254" i="39"/>
  <c r="Q254" i="39"/>
  <c r="R254" i="39"/>
  <c r="S254" i="39"/>
  <c r="T254" i="39"/>
  <c r="U254" i="39"/>
  <c r="V254" i="39"/>
  <c r="W254" i="39"/>
  <c r="X254" i="39"/>
  <c r="Y254" i="39"/>
  <c r="B255" i="39"/>
  <c r="C255" i="39"/>
  <c r="D255" i="39"/>
  <c r="F255" i="39"/>
  <c r="G255" i="39"/>
  <c r="I255" i="39"/>
  <c r="J255" i="39"/>
  <c r="L255" i="39"/>
  <c r="M255" i="39"/>
  <c r="O255" i="39"/>
  <c r="P255" i="39"/>
  <c r="Q255" i="39"/>
  <c r="R255" i="39"/>
  <c r="S255" i="39"/>
  <c r="T255" i="39"/>
  <c r="U255" i="39"/>
  <c r="V255" i="39"/>
  <c r="W255" i="39"/>
  <c r="X255" i="39"/>
  <c r="Y255" i="39"/>
  <c r="B256" i="39"/>
  <c r="C256" i="39"/>
  <c r="D256" i="39"/>
  <c r="F256" i="39"/>
  <c r="G256" i="39"/>
  <c r="I256" i="39"/>
  <c r="J256" i="39"/>
  <c r="L256" i="39"/>
  <c r="M256" i="39"/>
  <c r="O256" i="39"/>
  <c r="P256" i="39"/>
  <c r="Q256" i="39"/>
  <c r="R256" i="39"/>
  <c r="S256" i="39"/>
  <c r="T256" i="39"/>
  <c r="U256" i="39"/>
  <c r="V256" i="39"/>
  <c r="W256" i="39"/>
  <c r="X256" i="39"/>
  <c r="Y256" i="39"/>
  <c r="B257" i="39"/>
  <c r="C257" i="39"/>
  <c r="D257" i="39"/>
  <c r="F257" i="39"/>
  <c r="G257" i="39"/>
  <c r="I257" i="39"/>
  <c r="J257" i="39"/>
  <c r="L257" i="39"/>
  <c r="M257" i="39"/>
  <c r="O257" i="39"/>
  <c r="P257" i="39"/>
  <c r="Q257" i="39"/>
  <c r="R257" i="39"/>
  <c r="S257" i="39"/>
  <c r="T257" i="39"/>
  <c r="U257" i="39"/>
  <c r="V257" i="39"/>
  <c r="W257" i="39"/>
  <c r="X257" i="39"/>
  <c r="Y257" i="39"/>
  <c r="B258" i="39"/>
  <c r="C258" i="39"/>
  <c r="D258" i="39"/>
  <c r="F258" i="39"/>
  <c r="G258" i="39"/>
  <c r="I258" i="39"/>
  <c r="J258" i="39"/>
  <c r="L258" i="39"/>
  <c r="M258" i="39"/>
  <c r="O258" i="39"/>
  <c r="P258" i="39"/>
  <c r="Q258" i="39"/>
  <c r="R258" i="39"/>
  <c r="S258" i="39"/>
  <c r="T258" i="39"/>
  <c r="U258" i="39"/>
  <c r="V258" i="39"/>
  <c r="W258" i="39"/>
  <c r="X258" i="39"/>
  <c r="Y258" i="39"/>
  <c r="A244" i="39"/>
  <c r="A245" i="39"/>
  <c r="A246" i="39"/>
  <c r="A247" i="39"/>
  <c r="A248" i="39"/>
  <c r="A249" i="39"/>
  <c r="A250" i="39"/>
  <c r="A251" i="39"/>
  <c r="A252" i="39"/>
  <c r="A253" i="39"/>
  <c r="A254" i="39"/>
  <c r="A255" i="39"/>
  <c r="A256" i="39"/>
  <c r="A257" i="39"/>
  <c r="A258" i="39"/>
  <c r="A243" i="39"/>
  <c r="A227" i="39"/>
  <c r="DE20" i="60"/>
  <c r="DD20" i="60"/>
  <c r="DC20" i="60"/>
  <c r="DB20" i="60"/>
  <c r="BG22" i="60" s="1"/>
  <c r="BG21" i="60"/>
  <c r="AA18" i="60"/>
  <c r="J17" i="48"/>
  <c r="H17" i="48"/>
  <c r="I17" i="48"/>
  <c r="G17" i="48"/>
  <c r="F17" i="48"/>
  <c r="E17" i="48"/>
  <c r="D17" i="48"/>
  <c r="C17" i="48"/>
  <c r="B17" i="48"/>
  <c r="C48" i="47"/>
  <c r="C47" i="47"/>
  <c r="C46" i="47"/>
  <c r="B48" i="47"/>
  <c r="B47" i="47"/>
  <c r="B46" i="47"/>
  <c r="P227" i="37"/>
  <c r="P228" i="37"/>
  <c r="P229" i="37"/>
  <c r="P230" i="37"/>
  <c r="P231" i="37"/>
  <c r="P232" i="37"/>
  <c r="P233" i="37"/>
  <c r="P234" i="37"/>
  <c r="P235" i="37"/>
  <c r="P236" i="37"/>
  <c r="P237" i="37"/>
  <c r="P238" i="37"/>
  <c r="P239" i="37"/>
  <c r="P240" i="37"/>
  <c r="P241" i="37"/>
  <c r="P242" i="37"/>
  <c r="J227" i="37"/>
  <c r="K227" i="37"/>
  <c r="L227" i="37"/>
  <c r="J228" i="37"/>
  <c r="K228" i="37"/>
  <c r="L228" i="37"/>
  <c r="J229" i="37"/>
  <c r="K229" i="37"/>
  <c r="L229" i="37"/>
  <c r="J230" i="37"/>
  <c r="K230" i="37"/>
  <c r="L230" i="37"/>
  <c r="J231" i="37"/>
  <c r="K231" i="37"/>
  <c r="L231" i="37"/>
  <c r="J232" i="37"/>
  <c r="K232" i="37"/>
  <c r="L232" i="37"/>
  <c r="J233" i="37"/>
  <c r="K233" i="37"/>
  <c r="L233" i="37"/>
  <c r="J234" i="37"/>
  <c r="K234" i="37"/>
  <c r="L234" i="37"/>
  <c r="J235" i="37"/>
  <c r="K235" i="37"/>
  <c r="L235" i="37"/>
  <c r="J236" i="37"/>
  <c r="K236" i="37"/>
  <c r="L236" i="37"/>
  <c r="J237" i="37"/>
  <c r="K237" i="37"/>
  <c r="L237" i="37"/>
  <c r="J238" i="37"/>
  <c r="K238" i="37"/>
  <c r="L238" i="37"/>
  <c r="J239" i="37"/>
  <c r="K239" i="37"/>
  <c r="L239" i="37"/>
  <c r="J240" i="37"/>
  <c r="K240" i="37"/>
  <c r="L240" i="37"/>
  <c r="J241" i="37"/>
  <c r="K241" i="37"/>
  <c r="L241" i="37"/>
  <c r="K242" i="37"/>
  <c r="L242" i="37"/>
  <c r="J242" i="37"/>
  <c r="C227" i="37"/>
  <c r="D227" i="37"/>
  <c r="E227" i="37"/>
  <c r="F227" i="37"/>
  <c r="C228" i="37"/>
  <c r="D228" i="37"/>
  <c r="E228" i="37"/>
  <c r="F228" i="37"/>
  <c r="C229" i="37"/>
  <c r="D229" i="37"/>
  <c r="E229" i="37"/>
  <c r="F229" i="37"/>
  <c r="C230" i="37"/>
  <c r="D230" i="37"/>
  <c r="E230" i="37"/>
  <c r="F230" i="37"/>
  <c r="C231" i="37"/>
  <c r="D231" i="37"/>
  <c r="E231" i="37"/>
  <c r="F231" i="37"/>
  <c r="C232" i="37"/>
  <c r="D232" i="37"/>
  <c r="E232" i="37"/>
  <c r="F232" i="37"/>
  <c r="C233" i="37"/>
  <c r="D233" i="37"/>
  <c r="E233" i="37"/>
  <c r="F233" i="37"/>
  <c r="C234" i="37"/>
  <c r="D234" i="37"/>
  <c r="E234" i="37"/>
  <c r="F234" i="37"/>
  <c r="C235" i="37"/>
  <c r="D235" i="37"/>
  <c r="E235" i="37"/>
  <c r="F235" i="37"/>
  <c r="C236" i="37"/>
  <c r="D236" i="37"/>
  <c r="E236" i="37"/>
  <c r="F236" i="37"/>
  <c r="C237" i="37"/>
  <c r="D237" i="37"/>
  <c r="E237" i="37"/>
  <c r="F237" i="37"/>
  <c r="C238" i="37"/>
  <c r="D238" i="37"/>
  <c r="E238" i="37"/>
  <c r="F238" i="37"/>
  <c r="C239" i="37"/>
  <c r="D239" i="37"/>
  <c r="E239" i="37"/>
  <c r="F239" i="37"/>
  <c r="C240" i="37"/>
  <c r="D240" i="37"/>
  <c r="E240" i="37"/>
  <c r="F240" i="37"/>
  <c r="C241" i="37"/>
  <c r="D241" i="37"/>
  <c r="E241" i="37"/>
  <c r="F241" i="37"/>
  <c r="D242" i="37"/>
  <c r="E242" i="37"/>
  <c r="F242" i="37"/>
  <c r="C242" i="37"/>
  <c r="N227" i="37"/>
  <c r="O227" i="37"/>
  <c r="Q227" i="37"/>
  <c r="R227" i="37"/>
  <c r="N228" i="37"/>
  <c r="Q228" i="37"/>
  <c r="R228" i="37"/>
  <c r="N229" i="37"/>
  <c r="O229" i="37"/>
  <c r="Q229" i="37"/>
  <c r="R229" i="37"/>
  <c r="N230" i="37"/>
  <c r="O230" i="37"/>
  <c r="Q230" i="37"/>
  <c r="R230" i="37"/>
  <c r="N231" i="37"/>
  <c r="Q231" i="37"/>
  <c r="R231" i="37"/>
  <c r="N232" i="37"/>
  <c r="O232" i="37"/>
  <c r="Q232" i="37"/>
  <c r="R232" i="37"/>
  <c r="N233" i="37"/>
  <c r="Q233" i="37"/>
  <c r="R233" i="37"/>
  <c r="N234" i="37"/>
  <c r="O234" i="37"/>
  <c r="Q234" i="37"/>
  <c r="R234" i="37"/>
  <c r="N235" i="37"/>
  <c r="O235" i="37"/>
  <c r="Q235" i="37"/>
  <c r="R235" i="37"/>
  <c r="N236" i="37"/>
  <c r="O236" i="37"/>
  <c r="Q236" i="37"/>
  <c r="R236" i="37"/>
  <c r="N237" i="37"/>
  <c r="O237" i="37"/>
  <c r="Q237" i="37"/>
  <c r="R237" i="37"/>
  <c r="N238" i="37"/>
  <c r="Q238" i="37"/>
  <c r="R238" i="37"/>
  <c r="N239" i="37"/>
  <c r="Q239" i="37"/>
  <c r="R239" i="37"/>
  <c r="N240" i="37"/>
  <c r="O240" i="37"/>
  <c r="Q240" i="37"/>
  <c r="R240" i="37"/>
  <c r="N241" i="37"/>
  <c r="O241" i="37"/>
  <c r="Q241" i="37"/>
  <c r="R241" i="37"/>
  <c r="N242" i="37"/>
  <c r="O242" i="37"/>
  <c r="Q242" i="37"/>
  <c r="R242" i="37"/>
  <c r="B227" i="37"/>
  <c r="G227" i="37"/>
  <c r="H227" i="37"/>
  <c r="I227" i="37"/>
  <c r="M227" i="37"/>
  <c r="B228" i="37"/>
  <c r="G228" i="37"/>
  <c r="H228" i="37"/>
  <c r="I228" i="37"/>
  <c r="M228" i="37"/>
  <c r="B229" i="37"/>
  <c r="G229" i="37"/>
  <c r="H229" i="37"/>
  <c r="I229" i="37"/>
  <c r="M229" i="37"/>
  <c r="B230" i="37"/>
  <c r="G230" i="37"/>
  <c r="H230" i="37"/>
  <c r="I230" i="37"/>
  <c r="M230" i="37"/>
  <c r="B231" i="37"/>
  <c r="G231" i="37"/>
  <c r="H231" i="37"/>
  <c r="I231" i="37"/>
  <c r="M231" i="37"/>
  <c r="B232" i="37"/>
  <c r="G232" i="37"/>
  <c r="H232" i="37"/>
  <c r="I232" i="37"/>
  <c r="M232" i="37"/>
  <c r="B233" i="37"/>
  <c r="G233" i="37"/>
  <c r="H233" i="37"/>
  <c r="I233" i="37"/>
  <c r="M233" i="37"/>
  <c r="B234" i="37"/>
  <c r="G234" i="37"/>
  <c r="H234" i="37"/>
  <c r="I234" i="37"/>
  <c r="M234" i="37"/>
  <c r="B235" i="37"/>
  <c r="G235" i="37"/>
  <c r="H235" i="37"/>
  <c r="I235" i="37"/>
  <c r="M235" i="37"/>
  <c r="B236" i="37"/>
  <c r="G236" i="37"/>
  <c r="H236" i="37"/>
  <c r="I236" i="37"/>
  <c r="M236" i="37"/>
  <c r="B237" i="37"/>
  <c r="G237" i="37"/>
  <c r="H237" i="37"/>
  <c r="I237" i="37"/>
  <c r="M237" i="37"/>
  <c r="B238" i="37"/>
  <c r="G238" i="37"/>
  <c r="H238" i="37"/>
  <c r="I238" i="37"/>
  <c r="M238" i="37"/>
  <c r="B239" i="37"/>
  <c r="G239" i="37"/>
  <c r="H239" i="37"/>
  <c r="I239" i="37"/>
  <c r="M239" i="37"/>
  <c r="B240" i="37"/>
  <c r="G240" i="37"/>
  <c r="H240" i="37"/>
  <c r="I240" i="37"/>
  <c r="M240" i="37"/>
  <c r="B241" i="37"/>
  <c r="G241" i="37"/>
  <c r="H241" i="37"/>
  <c r="I241" i="37"/>
  <c r="M241" i="37"/>
  <c r="B242" i="37"/>
  <c r="G242" i="37"/>
  <c r="H242" i="37"/>
  <c r="I242" i="37"/>
  <c r="M242" i="37"/>
  <c r="A241" i="37"/>
  <c r="A237" i="37"/>
  <c r="A238" i="37"/>
  <c r="A239" i="37"/>
  <c r="A240" i="37"/>
  <c r="A228" i="37"/>
  <c r="A229" i="37"/>
  <c r="A230" i="37"/>
  <c r="A231" i="37"/>
  <c r="A232" i="37"/>
  <c r="A233" i="37"/>
  <c r="A234" i="37"/>
  <c r="A235" i="37"/>
  <c r="A236" i="37"/>
  <c r="A211" i="37"/>
  <c r="N227" i="39"/>
  <c r="N228" i="39"/>
  <c r="N229" i="39"/>
  <c r="N230" i="39"/>
  <c r="N231" i="39"/>
  <c r="N232" i="39"/>
  <c r="N233" i="39"/>
  <c r="N234" i="39"/>
  <c r="N235" i="39"/>
  <c r="N236" i="39"/>
  <c r="N237" i="39"/>
  <c r="N238" i="39"/>
  <c r="N239" i="39"/>
  <c r="N240" i="39"/>
  <c r="N241" i="39"/>
  <c r="N242" i="39"/>
  <c r="K227" i="39"/>
  <c r="K228" i="39"/>
  <c r="K229" i="39"/>
  <c r="K230" i="39"/>
  <c r="K231" i="39"/>
  <c r="K232" i="39"/>
  <c r="K233" i="39"/>
  <c r="K234" i="39"/>
  <c r="K235" i="39"/>
  <c r="K236" i="39"/>
  <c r="K237" i="39"/>
  <c r="K238" i="39"/>
  <c r="K239" i="39"/>
  <c r="K240" i="39"/>
  <c r="K241" i="39"/>
  <c r="K242" i="39"/>
  <c r="H227" i="39"/>
  <c r="H228" i="39"/>
  <c r="H229" i="39"/>
  <c r="H230" i="39"/>
  <c r="H231" i="39"/>
  <c r="H232" i="39"/>
  <c r="H233" i="39"/>
  <c r="H234" i="39"/>
  <c r="H235" i="39"/>
  <c r="H236" i="39"/>
  <c r="H237" i="39"/>
  <c r="H238" i="39"/>
  <c r="H239" i="39"/>
  <c r="H240" i="39"/>
  <c r="H241" i="39"/>
  <c r="H242" i="39"/>
  <c r="E227" i="39"/>
  <c r="E228" i="39"/>
  <c r="E229" i="39"/>
  <c r="E230" i="39"/>
  <c r="E231" i="39"/>
  <c r="E232" i="39"/>
  <c r="E233" i="39"/>
  <c r="E234" i="39"/>
  <c r="E235" i="39"/>
  <c r="E236" i="39"/>
  <c r="E237" i="39"/>
  <c r="E238" i="39"/>
  <c r="E239" i="39"/>
  <c r="E240" i="39"/>
  <c r="E241" i="39"/>
  <c r="E242" i="39"/>
  <c r="B227" i="39"/>
  <c r="C227" i="39"/>
  <c r="D227" i="39"/>
  <c r="F227" i="39"/>
  <c r="G227" i="39"/>
  <c r="I227" i="39"/>
  <c r="J227" i="39"/>
  <c r="L227" i="39"/>
  <c r="M227" i="39"/>
  <c r="O227" i="39"/>
  <c r="P227" i="39"/>
  <c r="Q227" i="39"/>
  <c r="R227" i="39"/>
  <c r="S227" i="39"/>
  <c r="T227" i="39"/>
  <c r="U227" i="39"/>
  <c r="V227" i="39"/>
  <c r="W227" i="39"/>
  <c r="X227" i="39"/>
  <c r="Y227" i="39"/>
  <c r="Z227" i="39"/>
  <c r="B228" i="39"/>
  <c r="C228" i="39"/>
  <c r="D228" i="39"/>
  <c r="F228" i="39"/>
  <c r="G228" i="39"/>
  <c r="I228" i="39"/>
  <c r="J228" i="39"/>
  <c r="L228" i="39"/>
  <c r="M228" i="39"/>
  <c r="O228" i="39"/>
  <c r="P228" i="39"/>
  <c r="Q228" i="39"/>
  <c r="R228" i="39"/>
  <c r="S228" i="39"/>
  <c r="T228" i="39"/>
  <c r="U228" i="39"/>
  <c r="V228" i="39"/>
  <c r="W228" i="39"/>
  <c r="X228" i="39"/>
  <c r="Y228" i="39"/>
  <c r="Z228" i="39"/>
  <c r="B229" i="39"/>
  <c r="C229" i="39"/>
  <c r="D229" i="39"/>
  <c r="F229" i="39"/>
  <c r="G229" i="39"/>
  <c r="I229" i="39"/>
  <c r="J229" i="39"/>
  <c r="L229" i="39"/>
  <c r="M229" i="39"/>
  <c r="O229" i="39"/>
  <c r="P229" i="39"/>
  <c r="Q229" i="39"/>
  <c r="R229" i="39"/>
  <c r="S229" i="39"/>
  <c r="T229" i="39"/>
  <c r="U229" i="39"/>
  <c r="V229" i="39"/>
  <c r="W229" i="39"/>
  <c r="X229" i="39"/>
  <c r="Y229" i="39"/>
  <c r="Z229" i="39"/>
  <c r="B230" i="39"/>
  <c r="C230" i="39"/>
  <c r="D230" i="39"/>
  <c r="F230" i="39"/>
  <c r="G230" i="39"/>
  <c r="I230" i="39"/>
  <c r="J230" i="39"/>
  <c r="L230" i="39"/>
  <c r="M230" i="39"/>
  <c r="O230" i="39"/>
  <c r="P230" i="39"/>
  <c r="Q230" i="39"/>
  <c r="R230" i="39"/>
  <c r="S230" i="39"/>
  <c r="T230" i="39"/>
  <c r="U230" i="39"/>
  <c r="V230" i="39"/>
  <c r="W230" i="39"/>
  <c r="X230" i="39"/>
  <c r="Y230" i="39"/>
  <c r="Z230" i="39"/>
  <c r="B231" i="39"/>
  <c r="C231" i="39"/>
  <c r="D231" i="39"/>
  <c r="F231" i="39"/>
  <c r="G231" i="39"/>
  <c r="I231" i="39"/>
  <c r="J231" i="39"/>
  <c r="L231" i="39"/>
  <c r="M231" i="39"/>
  <c r="O231" i="39"/>
  <c r="P231" i="39"/>
  <c r="Q231" i="39"/>
  <c r="R231" i="39"/>
  <c r="S231" i="39"/>
  <c r="T231" i="39"/>
  <c r="U231" i="39"/>
  <c r="V231" i="39"/>
  <c r="W231" i="39"/>
  <c r="X231" i="39"/>
  <c r="Y231" i="39"/>
  <c r="Z231" i="39"/>
  <c r="B232" i="39"/>
  <c r="C232" i="39"/>
  <c r="D232" i="39"/>
  <c r="F232" i="39"/>
  <c r="G232" i="39"/>
  <c r="I232" i="39"/>
  <c r="J232" i="39"/>
  <c r="L232" i="39"/>
  <c r="M232" i="39"/>
  <c r="O232" i="39"/>
  <c r="P232" i="39"/>
  <c r="Q232" i="39"/>
  <c r="R232" i="39"/>
  <c r="S232" i="39"/>
  <c r="T232" i="39"/>
  <c r="U232" i="39"/>
  <c r="V232" i="39"/>
  <c r="W232" i="39"/>
  <c r="X232" i="39"/>
  <c r="Y232" i="39"/>
  <c r="Z232" i="39"/>
  <c r="B233" i="39"/>
  <c r="C233" i="39"/>
  <c r="D233" i="39"/>
  <c r="F233" i="39"/>
  <c r="G233" i="39"/>
  <c r="I233" i="39"/>
  <c r="J233" i="39"/>
  <c r="L233" i="39"/>
  <c r="M233" i="39"/>
  <c r="O233" i="39"/>
  <c r="P233" i="39"/>
  <c r="Q233" i="39"/>
  <c r="R233" i="39"/>
  <c r="S233" i="39"/>
  <c r="T233" i="39"/>
  <c r="U233" i="39"/>
  <c r="V233" i="39"/>
  <c r="W233" i="39"/>
  <c r="X233" i="39"/>
  <c r="Y233" i="39"/>
  <c r="Z233" i="39"/>
  <c r="B234" i="39"/>
  <c r="C234" i="39"/>
  <c r="D234" i="39"/>
  <c r="F234" i="39"/>
  <c r="G234" i="39"/>
  <c r="I234" i="39"/>
  <c r="J234" i="39"/>
  <c r="L234" i="39"/>
  <c r="M234" i="39"/>
  <c r="O234" i="39"/>
  <c r="P234" i="39"/>
  <c r="Q234" i="39"/>
  <c r="R234" i="39"/>
  <c r="S234" i="39"/>
  <c r="T234" i="39"/>
  <c r="U234" i="39"/>
  <c r="V234" i="39"/>
  <c r="W234" i="39"/>
  <c r="X234" i="39"/>
  <c r="Y234" i="39"/>
  <c r="Z234" i="39"/>
  <c r="B235" i="39"/>
  <c r="C235" i="39"/>
  <c r="D235" i="39"/>
  <c r="F235" i="39"/>
  <c r="G235" i="39"/>
  <c r="I235" i="39"/>
  <c r="J235" i="39"/>
  <c r="L235" i="39"/>
  <c r="M235" i="39"/>
  <c r="O235" i="39"/>
  <c r="P235" i="39"/>
  <c r="Q235" i="39"/>
  <c r="R235" i="39"/>
  <c r="S235" i="39"/>
  <c r="T235" i="39"/>
  <c r="U235" i="39"/>
  <c r="V235" i="39"/>
  <c r="W235" i="39"/>
  <c r="X235" i="39"/>
  <c r="Y235" i="39"/>
  <c r="Z235" i="39"/>
  <c r="B236" i="39"/>
  <c r="C236" i="39"/>
  <c r="D236" i="39"/>
  <c r="F236" i="39"/>
  <c r="G236" i="39"/>
  <c r="I236" i="39"/>
  <c r="J236" i="39"/>
  <c r="L236" i="39"/>
  <c r="M236" i="39"/>
  <c r="O236" i="39"/>
  <c r="P236" i="39"/>
  <c r="Q236" i="39"/>
  <c r="R236" i="39"/>
  <c r="S236" i="39"/>
  <c r="T236" i="39"/>
  <c r="U236" i="39"/>
  <c r="V236" i="39"/>
  <c r="W236" i="39"/>
  <c r="X236" i="39"/>
  <c r="Y236" i="39"/>
  <c r="Z236" i="39"/>
  <c r="B237" i="39"/>
  <c r="C237" i="39"/>
  <c r="D237" i="39"/>
  <c r="F237" i="39"/>
  <c r="G237" i="39"/>
  <c r="I237" i="39"/>
  <c r="J237" i="39"/>
  <c r="L237" i="39"/>
  <c r="M237" i="39"/>
  <c r="O237" i="39"/>
  <c r="P237" i="39"/>
  <c r="Q237" i="39"/>
  <c r="R237" i="39"/>
  <c r="S237" i="39"/>
  <c r="T237" i="39"/>
  <c r="U237" i="39"/>
  <c r="V237" i="39"/>
  <c r="W237" i="39"/>
  <c r="X237" i="39"/>
  <c r="Y237" i="39"/>
  <c r="Z237" i="39"/>
  <c r="B238" i="39"/>
  <c r="C238" i="39"/>
  <c r="D238" i="39"/>
  <c r="F238" i="39"/>
  <c r="G238" i="39"/>
  <c r="I238" i="39"/>
  <c r="J238" i="39"/>
  <c r="L238" i="39"/>
  <c r="M238" i="39"/>
  <c r="O238" i="39"/>
  <c r="P238" i="39"/>
  <c r="Q238" i="39"/>
  <c r="R238" i="39"/>
  <c r="S238" i="39"/>
  <c r="T238" i="39"/>
  <c r="U238" i="39"/>
  <c r="V238" i="39"/>
  <c r="W238" i="39"/>
  <c r="X238" i="39"/>
  <c r="Y238" i="39"/>
  <c r="Z238" i="39"/>
  <c r="B239" i="39"/>
  <c r="C239" i="39"/>
  <c r="D239" i="39"/>
  <c r="F239" i="39"/>
  <c r="G239" i="39"/>
  <c r="I239" i="39"/>
  <c r="J239" i="39"/>
  <c r="L239" i="39"/>
  <c r="M239" i="39"/>
  <c r="O239" i="39"/>
  <c r="P239" i="39"/>
  <c r="Q239" i="39"/>
  <c r="R239" i="39"/>
  <c r="S239" i="39"/>
  <c r="T239" i="39"/>
  <c r="U239" i="39"/>
  <c r="V239" i="39"/>
  <c r="W239" i="39"/>
  <c r="X239" i="39"/>
  <c r="Y239" i="39"/>
  <c r="Z239" i="39"/>
  <c r="B240" i="39"/>
  <c r="C240" i="39"/>
  <c r="D240" i="39"/>
  <c r="F240" i="39"/>
  <c r="G240" i="39"/>
  <c r="I240" i="39"/>
  <c r="J240" i="39"/>
  <c r="L240" i="39"/>
  <c r="M240" i="39"/>
  <c r="O240" i="39"/>
  <c r="P240" i="39"/>
  <c r="Q240" i="39"/>
  <c r="R240" i="39"/>
  <c r="S240" i="39"/>
  <c r="T240" i="39"/>
  <c r="U240" i="39"/>
  <c r="V240" i="39"/>
  <c r="W240" i="39"/>
  <c r="X240" i="39"/>
  <c r="Y240" i="39"/>
  <c r="Z240" i="39"/>
  <c r="B241" i="39"/>
  <c r="C241" i="39"/>
  <c r="D241" i="39"/>
  <c r="F241" i="39"/>
  <c r="G241" i="39"/>
  <c r="I241" i="39"/>
  <c r="J241" i="39"/>
  <c r="L241" i="39"/>
  <c r="M241" i="39"/>
  <c r="O241" i="39"/>
  <c r="P241" i="39"/>
  <c r="Q241" i="39"/>
  <c r="R241" i="39"/>
  <c r="S241" i="39"/>
  <c r="T241" i="39"/>
  <c r="U241" i="39"/>
  <c r="V241" i="39"/>
  <c r="W241" i="39"/>
  <c r="X241" i="39"/>
  <c r="Y241" i="39"/>
  <c r="Z241" i="39"/>
  <c r="B242" i="39"/>
  <c r="C242" i="39"/>
  <c r="D242" i="39"/>
  <c r="F242" i="39"/>
  <c r="G242" i="39"/>
  <c r="I242" i="39"/>
  <c r="J242" i="39"/>
  <c r="L242" i="39"/>
  <c r="M242" i="39"/>
  <c r="O242" i="39"/>
  <c r="P242" i="39"/>
  <c r="Q242" i="39"/>
  <c r="R242" i="39"/>
  <c r="S242" i="39"/>
  <c r="T242" i="39"/>
  <c r="U242" i="39"/>
  <c r="V242" i="39"/>
  <c r="W242" i="39"/>
  <c r="X242" i="39"/>
  <c r="Y242" i="39"/>
  <c r="Z242" i="39"/>
  <c r="A242" i="39"/>
  <c r="A228" i="39"/>
  <c r="A229" i="39"/>
  <c r="A230" i="39"/>
  <c r="A231" i="39"/>
  <c r="A232" i="39"/>
  <c r="A233" i="39"/>
  <c r="A234" i="39"/>
  <c r="A235" i="39"/>
  <c r="A236" i="39"/>
  <c r="A237" i="39"/>
  <c r="A238" i="39"/>
  <c r="A239" i="39"/>
  <c r="A240" i="39"/>
  <c r="A241" i="39"/>
  <c r="A211" i="39"/>
  <c r="BG22" i="59"/>
  <c r="BG21" i="59"/>
  <c r="BG23" i="59" s="1"/>
  <c r="DE20" i="59"/>
  <c r="DD20" i="59"/>
  <c r="DC20" i="59"/>
  <c r="DB20" i="59"/>
  <c r="H16" i="48"/>
  <c r="I16" i="48"/>
  <c r="J16" i="48"/>
  <c r="G16" i="48"/>
  <c r="F16" i="48"/>
  <c r="E16" i="48"/>
  <c r="D16" i="48"/>
  <c r="C16" i="48"/>
  <c r="B16" i="48"/>
  <c r="C45" i="47"/>
  <c r="C44" i="47"/>
  <c r="C43" i="47"/>
  <c r="B45" i="47"/>
  <c r="B44" i="47"/>
  <c r="B43" i="47"/>
  <c r="J212" i="37"/>
  <c r="K212" i="37"/>
  <c r="L212" i="37"/>
  <c r="J213" i="37"/>
  <c r="K213" i="37"/>
  <c r="L213" i="37"/>
  <c r="J214" i="37"/>
  <c r="K214" i="37"/>
  <c r="L214" i="37"/>
  <c r="J215" i="37"/>
  <c r="K215" i="37"/>
  <c r="L215" i="37"/>
  <c r="J216" i="37"/>
  <c r="K216" i="37"/>
  <c r="L216" i="37"/>
  <c r="J217" i="37"/>
  <c r="K217" i="37"/>
  <c r="L217" i="37"/>
  <c r="J218" i="37"/>
  <c r="K218" i="37"/>
  <c r="L218" i="37"/>
  <c r="J219" i="37"/>
  <c r="K219" i="37"/>
  <c r="L219" i="37"/>
  <c r="J220" i="37"/>
  <c r="K220" i="37"/>
  <c r="L220" i="37"/>
  <c r="J221" i="37"/>
  <c r="K221" i="37"/>
  <c r="L221" i="37"/>
  <c r="J222" i="37"/>
  <c r="K222" i="37"/>
  <c r="L222" i="37"/>
  <c r="J223" i="37"/>
  <c r="K223" i="37"/>
  <c r="L223" i="37"/>
  <c r="J224" i="37"/>
  <c r="K224" i="37"/>
  <c r="L224" i="37"/>
  <c r="J225" i="37"/>
  <c r="K225" i="37"/>
  <c r="L225" i="37"/>
  <c r="J226" i="37"/>
  <c r="K226" i="37"/>
  <c r="L226" i="37"/>
  <c r="K211" i="37"/>
  <c r="L211" i="37"/>
  <c r="J211" i="37"/>
  <c r="C211" i="37"/>
  <c r="D211" i="37"/>
  <c r="E211" i="37"/>
  <c r="F211" i="37"/>
  <c r="C212" i="37"/>
  <c r="D212" i="37"/>
  <c r="E212" i="37"/>
  <c r="F212" i="37"/>
  <c r="C213" i="37"/>
  <c r="D213" i="37"/>
  <c r="E213" i="37"/>
  <c r="F213" i="37"/>
  <c r="C214" i="37"/>
  <c r="D214" i="37"/>
  <c r="E214" i="37"/>
  <c r="F214" i="37"/>
  <c r="C215" i="37"/>
  <c r="D215" i="37"/>
  <c r="E215" i="37"/>
  <c r="F215" i="37"/>
  <c r="C216" i="37"/>
  <c r="D216" i="37"/>
  <c r="E216" i="37"/>
  <c r="F216" i="37"/>
  <c r="C217" i="37"/>
  <c r="D217" i="37"/>
  <c r="E217" i="37"/>
  <c r="F217" i="37"/>
  <c r="C218" i="37"/>
  <c r="D218" i="37"/>
  <c r="E218" i="37"/>
  <c r="F218" i="37"/>
  <c r="C219" i="37"/>
  <c r="D219" i="37"/>
  <c r="E219" i="37"/>
  <c r="F219" i="37"/>
  <c r="C220" i="37"/>
  <c r="D220" i="37"/>
  <c r="E220" i="37"/>
  <c r="F220" i="37"/>
  <c r="C221" i="37"/>
  <c r="D221" i="37"/>
  <c r="E221" i="37"/>
  <c r="F221" i="37"/>
  <c r="C222" i="37"/>
  <c r="D222" i="37"/>
  <c r="E222" i="37"/>
  <c r="F222" i="37"/>
  <c r="C223" i="37"/>
  <c r="D223" i="37"/>
  <c r="E223" i="37"/>
  <c r="F223" i="37"/>
  <c r="C224" i="37"/>
  <c r="D224" i="37"/>
  <c r="E224" i="37"/>
  <c r="F224" i="37"/>
  <c r="C225" i="37"/>
  <c r="D225" i="37"/>
  <c r="E225" i="37"/>
  <c r="F225" i="37"/>
  <c r="D226" i="37"/>
  <c r="E226" i="37"/>
  <c r="F226" i="37"/>
  <c r="C226" i="37"/>
  <c r="P211" i="37"/>
  <c r="P212" i="37"/>
  <c r="P213" i="37"/>
  <c r="P214" i="37"/>
  <c r="P215" i="37"/>
  <c r="P216" i="37"/>
  <c r="P217" i="37"/>
  <c r="P218" i="37"/>
  <c r="P219" i="37"/>
  <c r="P220" i="37"/>
  <c r="P221" i="37"/>
  <c r="P222" i="37"/>
  <c r="P223" i="37"/>
  <c r="P224" i="37"/>
  <c r="P225" i="37"/>
  <c r="P226" i="37"/>
  <c r="B211" i="37"/>
  <c r="G211" i="37"/>
  <c r="H211" i="37"/>
  <c r="I211" i="37"/>
  <c r="M211" i="37"/>
  <c r="N211" i="37"/>
  <c r="O211" i="37"/>
  <c r="Q211" i="37"/>
  <c r="R211" i="37"/>
  <c r="B212" i="37"/>
  <c r="G212" i="37"/>
  <c r="H212" i="37"/>
  <c r="I212" i="37"/>
  <c r="M212" i="37"/>
  <c r="N212" i="37"/>
  <c r="Q212" i="37"/>
  <c r="R212" i="37"/>
  <c r="B213" i="37"/>
  <c r="G213" i="37"/>
  <c r="H213" i="37"/>
  <c r="I213" i="37"/>
  <c r="M213" i="37"/>
  <c r="N213" i="37"/>
  <c r="O213" i="37"/>
  <c r="Q213" i="37"/>
  <c r="R213" i="37"/>
  <c r="B214" i="37"/>
  <c r="G214" i="37"/>
  <c r="H214" i="37"/>
  <c r="I214" i="37"/>
  <c r="M214" i="37"/>
  <c r="N214" i="37"/>
  <c r="O214" i="37"/>
  <c r="Q214" i="37"/>
  <c r="R214" i="37"/>
  <c r="B215" i="37"/>
  <c r="G215" i="37"/>
  <c r="H215" i="37"/>
  <c r="I215" i="37"/>
  <c r="M215" i="37"/>
  <c r="N215" i="37"/>
  <c r="Q215" i="37"/>
  <c r="R215" i="37"/>
  <c r="B216" i="37"/>
  <c r="G216" i="37"/>
  <c r="H216" i="37"/>
  <c r="I216" i="37"/>
  <c r="M216" i="37"/>
  <c r="N216" i="37"/>
  <c r="O216" i="37"/>
  <c r="Q216" i="37"/>
  <c r="R216" i="37"/>
  <c r="B217" i="37"/>
  <c r="G217" i="37"/>
  <c r="H217" i="37"/>
  <c r="I217" i="37"/>
  <c r="M217" i="37"/>
  <c r="N217" i="37"/>
  <c r="O217" i="37"/>
  <c r="Q217" i="37"/>
  <c r="R217" i="37"/>
  <c r="B218" i="37"/>
  <c r="G218" i="37"/>
  <c r="H218" i="37"/>
  <c r="I218" i="37"/>
  <c r="M218" i="37"/>
  <c r="N218" i="37"/>
  <c r="O218" i="37"/>
  <c r="Q218" i="37"/>
  <c r="R218" i="37"/>
  <c r="B219" i="37"/>
  <c r="G219" i="37"/>
  <c r="H219" i="37"/>
  <c r="I219" i="37"/>
  <c r="M219" i="37"/>
  <c r="N219" i="37"/>
  <c r="Q219" i="37"/>
  <c r="R219" i="37"/>
  <c r="B220" i="37"/>
  <c r="G220" i="37"/>
  <c r="H220" i="37"/>
  <c r="I220" i="37"/>
  <c r="M220" i="37"/>
  <c r="N220" i="37"/>
  <c r="O220" i="37"/>
  <c r="Q220" i="37"/>
  <c r="R220" i="37"/>
  <c r="B221" i="37"/>
  <c r="G221" i="37"/>
  <c r="H221" i="37"/>
  <c r="I221" i="37"/>
  <c r="M221" i="37"/>
  <c r="N221" i="37"/>
  <c r="O221" i="37"/>
  <c r="Q221" i="37"/>
  <c r="R221" i="37"/>
  <c r="B222" i="37"/>
  <c r="G222" i="37"/>
  <c r="H222" i="37"/>
  <c r="I222" i="37"/>
  <c r="M222" i="37"/>
  <c r="N222" i="37"/>
  <c r="O222" i="37"/>
  <c r="Q222" i="37"/>
  <c r="R222" i="37"/>
  <c r="B223" i="37"/>
  <c r="G223" i="37"/>
  <c r="H223" i="37"/>
  <c r="I223" i="37"/>
  <c r="M223" i="37"/>
  <c r="N223" i="37"/>
  <c r="Q223" i="37"/>
  <c r="R223" i="37"/>
  <c r="B224" i="37"/>
  <c r="G224" i="37"/>
  <c r="H224" i="37"/>
  <c r="I224" i="37"/>
  <c r="M224" i="37"/>
  <c r="N224" i="37"/>
  <c r="O224" i="37"/>
  <c r="Q224" i="37"/>
  <c r="R224" i="37"/>
  <c r="B225" i="37"/>
  <c r="G225" i="37"/>
  <c r="H225" i="37"/>
  <c r="I225" i="37"/>
  <c r="M225" i="37"/>
  <c r="N225" i="37"/>
  <c r="O225" i="37"/>
  <c r="Q225" i="37"/>
  <c r="R225" i="37"/>
  <c r="B226" i="37"/>
  <c r="G226" i="37"/>
  <c r="H226" i="37"/>
  <c r="I226" i="37"/>
  <c r="M226" i="37"/>
  <c r="N226" i="37"/>
  <c r="O226" i="37"/>
  <c r="Q226" i="37"/>
  <c r="R226" i="37"/>
  <c r="A212" i="37"/>
  <c r="A213" i="37"/>
  <c r="A214" i="37"/>
  <c r="A215" i="37"/>
  <c r="A216" i="37"/>
  <c r="A217" i="37"/>
  <c r="A218" i="37"/>
  <c r="A219" i="37"/>
  <c r="A220" i="37"/>
  <c r="A221" i="37"/>
  <c r="A222" i="37"/>
  <c r="A223" i="37"/>
  <c r="A224" i="37"/>
  <c r="A225" i="37"/>
  <c r="A195" i="37"/>
  <c r="N211" i="39"/>
  <c r="N212" i="39"/>
  <c r="N213" i="39"/>
  <c r="N214" i="39"/>
  <c r="N215" i="39"/>
  <c r="N216" i="39"/>
  <c r="N217" i="39"/>
  <c r="N218" i="39"/>
  <c r="N219" i="39"/>
  <c r="N220" i="39"/>
  <c r="N221" i="39"/>
  <c r="N222" i="39"/>
  <c r="N223" i="39"/>
  <c r="N224" i="39"/>
  <c r="N225" i="39"/>
  <c r="N226" i="39"/>
  <c r="K211" i="39"/>
  <c r="K212" i="39"/>
  <c r="K213" i="39"/>
  <c r="K214" i="39"/>
  <c r="K215" i="39"/>
  <c r="K216" i="39"/>
  <c r="K217" i="39"/>
  <c r="K218" i="39"/>
  <c r="K219" i="39"/>
  <c r="K220" i="39"/>
  <c r="K221" i="39"/>
  <c r="K222" i="39"/>
  <c r="K223" i="39"/>
  <c r="K224" i="39"/>
  <c r="K225" i="39"/>
  <c r="K226" i="39"/>
  <c r="H211" i="39"/>
  <c r="H212" i="39"/>
  <c r="H213" i="39"/>
  <c r="H214" i="39"/>
  <c r="H215" i="39"/>
  <c r="H216" i="39"/>
  <c r="H217" i="39"/>
  <c r="H218" i="39"/>
  <c r="H219" i="39"/>
  <c r="H220" i="39"/>
  <c r="H221" i="39"/>
  <c r="H222" i="39"/>
  <c r="H223" i="39"/>
  <c r="H224" i="39"/>
  <c r="H225" i="39"/>
  <c r="H226" i="39"/>
  <c r="E226" i="39"/>
  <c r="E211" i="39"/>
  <c r="E212" i="39"/>
  <c r="E213" i="39"/>
  <c r="E214" i="39"/>
  <c r="E215" i="39"/>
  <c r="E216" i="39"/>
  <c r="E217" i="39"/>
  <c r="E218" i="39"/>
  <c r="E219" i="39"/>
  <c r="E220" i="39"/>
  <c r="E221" i="39"/>
  <c r="E222" i="39"/>
  <c r="E223" i="39"/>
  <c r="E224" i="39"/>
  <c r="E225" i="39"/>
  <c r="B211" i="39"/>
  <c r="C211" i="39"/>
  <c r="D211" i="39"/>
  <c r="F211" i="39"/>
  <c r="G211" i="39"/>
  <c r="I211" i="39"/>
  <c r="J211" i="39"/>
  <c r="L211" i="39"/>
  <c r="M211" i="39"/>
  <c r="O211" i="39"/>
  <c r="P211" i="39"/>
  <c r="Q211" i="39"/>
  <c r="R211" i="39"/>
  <c r="S211" i="39"/>
  <c r="T211" i="39"/>
  <c r="U211" i="39"/>
  <c r="V211" i="39"/>
  <c r="W211" i="39"/>
  <c r="X211" i="39"/>
  <c r="Y211" i="39"/>
  <c r="Z211" i="39"/>
  <c r="B212" i="39"/>
  <c r="C212" i="39"/>
  <c r="D212" i="39"/>
  <c r="F212" i="39"/>
  <c r="G212" i="39"/>
  <c r="I212" i="39"/>
  <c r="J212" i="39"/>
  <c r="L212" i="39"/>
  <c r="M212" i="39"/>
  <c r="O212" i="39"/>
  <c r="P212" i="39"/>
  <c r="Q212" i="39"/>
  <c r="R212" i="39"/>
  <c r="S212" i="39"/>
  <c r="T212" i="39"/>
  <c r="U212" i="39"/>
  <c r="V212" i="39"/>
  <c r="W212" i="39"/>
  <c r="X212" i="39"/>
  <c r="Y212" i="39"/>
  <c r="Z212" i="39"/>
  <c r="B213" i="39"/>
  <c r="C213" i="39"/>
  <c r="D213" i="39"/>
  <c r="F213" i="39"/>
  <c r="G213" i="39"/>
  <c r="I213" i="39"/>
  <c r="J213" i="39"/>
  <c r="L213" i="39"/>
  <c r="M213" i="39"/>
  <c r="O213" i="39"/>
  <c r="P213" i="39"/>
  <c r="Q213" i="39"/>
  <c r="R213" i="39"/>
  <c r="S213" i="39"/>
  <c r="T213" i="39"/>
  <c r="U213" i="39"/>
  <c r="V213" i="39"/>
  <c r="W213" i="39"/>
  <c r="X213" i="39"/>
  <c r="Y213" i="39"/>
  <c r="Z213" i="39"/>
  <c r="B214" i="39"/>
  <c r="C214" i="39"/>
  <c r="D214" i="39"/>
  <c r="F214" i="39"/>
  <c r="G214" i="39"/>
  <c r="I214" i="39"/>
  <c r="J214" i="39"/>
  <c r="L214" i="39"/>
  <c r="M214" i="39"/>
  <c r="O214" i="39"/>
  <c r="P214" i="39"/>
  <c r="Q214" i="39"/>
  <c r="R214" i="39"/>
  <c r="S214" i="39"/>
  <c r="T214" i="39"/>
  <c r="U214" i="39"/>
  <c r="V214" i="39"/>
  <c r="W214" i="39"/>
  <c r="X214" i="39"/>
  <c r="Y214" i="39"/>
  <c r="Z214" i="39"/>
  <c r="B215" i="39"/>
  <c r="C215" i="39"/>
  <c r="D215" i="39"/>
  <c r="F215" i="39"/>
  <c r="G215" i="39"/>
  <c r="I215" i="39"/>
  <c r="J215" i="39"/>
  <c r="L215" i="39"/>
  <c r="M215" i="39"/>
  <c r="O215" i="39"/>
  <c r="P215" i="39"/>
  <c r="Q215" i="39"/>
  <c r="R215" i="39"/>
  <c r="S215" i="39"/>
  <c r="T215" i="39"/>
  <c r="U215" i="39"/>
  <c r="V215" i="39"/>
  <c r="W215" i="39"/>
  <c r="X215" i="39"/>
  <c r="Y215" i="39"/>
  <c r="Z215" i="39"/>
  <c r="B216" i="39"/>
  <c r="C216" i="39"/>
  <c r="D216" i="39"/>
  <c r="F216" i="39"/>
  <c r="G216" i="39"/>
  <c r="I216" i="39"/>
  <c r="J216" i="39"/>
  <c r="L216" i="39"/>
  <c r="M216" i="39"/>
  <c r="O216" i="39"/>
  <c r="P216" i="39"/>
  <c r="Q216" i="39"/>
  <c r="R216" i="39"/>
  <c r="S216" i="39"/>
  <c r="T216" i="39"/>
  <c r="U216" i="39"/>
  <c r="V216" i="39"/>
  <c r="W216" i="39"/>
  <c r="X216" i="39"/>
  <c r="Y216" i="39"/>
  <c r="Z216" i="39"/>
  <c r="B217" i="39"/>
  <c r="C217" i="39"/>
  <c r="D217" i="39"/>
  <c r="F217" i="39"/>
  <c r="G217" i="39"/>
  <c r="I217" i="39"/>
  <c r="J217" i="39"/>
  <c r="L217" i="39"/>
  <c r="M217" i="39"/>
  <c r="O217" i="39"/>
  <c r="P217" i="39"/>
  <c r="Q217" i="39"/>
  <c r="R217" i="39"/>
  <c r="S217" i="39"/>
  <c r="T217" i="39"/>
  <c r="U217" i="39"/>
  <c r="V217" i="39"/>
  <c r="W217" i="39"/>
  <c r="X217" i="39"/>
  <c r="Y217" i="39"/>
  <c r="Z217" i="39"/>
  <c r="B218" i="39"/>
  <c r="C218" i="39"/>
  <c r="D218" i="39"/>
  <c r="F218" i="39"/>
  <c r="G218" i="39"/>
  <c r="I218" i="39"/>
  <c r="J218" i="39"/>
  <c r="L218" i="39"/>
  <c r="M218" i="39"/>
  <c r="O218" i="39"/>
  <c r="P218" i="39"/>
  <c r="Q218" i="39"/>
  <c r="R218" i="39"/>
  <c r="S218" i="39"/>
  <c r="T218" i="39"/>
  <c r="U218" i="39"/>
  <c r="V218" i="39"/>
  <c r="W218" i="39"/>
  <c r="X218" i="39"/>
  <c r="Y218" i="39"/>
  <c r="Z218" i="39"/>
  <c r="B219" i="39"/>
  <c r="C219" i="39"/>
  <c r="D219" i="39"/>
  <c r="F219" i="39"/>
  <c r="G219" i="39"/>
  <c r="I219" i="39"/>
  <c r="J219" i="39"/>
  <c r="L219" i="39"/>
  <c r="M219" i="39"/>
  <c r="O219" i="39"/>
  <c r="P219" i="39"/>
  <c r="Q219" i="39"/>
  <c r="R219" i="39"/>
  <c r="S219" i="39"/>
  <c r="T219" i="39"/>
  <c r="U219" i="39"/>
  <c r="V219" i="39"/>
  <c r="W219" i="39"/>
  <c r="X219" i="39"/>
  <c r="Y219" i="39"/>
  <c r="Z219" i="39"/>
  <c r="B220" i="39"/>
  <c r="C220" i="39"/>
  <c r="D220" i="39"/>
  <c r="F220" i="39"/>
  <c r="G220" i="39"/>
  <c r="I220" i="39"/>
  <c r="J220" i="39"/>
  <c r="L220" i="39"/>
  <c r="M220" i="39"/>
  <c r="O220" i="39"/>
  <c r="P220" i="39"/>
  <c r="Q220" i="39"/>
  <c r="R220" i="39"/>
  <c r="S220" i="39"/>
  <c r="T220" i="39"/>
  <c r="U220" i="39"/>
  <c r="V220" i="39"/>
  <c r="W220" i="39"/>
  <c r="X220" i="39"/>
  <c r="Y220" i="39"/>
  <c r="Z220" i="39"/>
  <c r="B221" i="39"/>
  <c r="C221" i="39"/>
  <c r="D221" i="39"/>
  <c r="F221" i="39"/>
  <c r="G221" i="39"/>
  <c r="I221" i="39"/>
  <c r="J221" i="39"/>
  <c r="L221" i="39"/>
  <c r="M221" i="39"/>
  <c r="O221" i="39"/>
  <c r="P221" i="39"/>
  <c r="Q221" i="39"/>
  <c r="R221" i="39"/>
  <c r="S221" i="39"/>
  <c r="T221" i="39"/>
  <c r="U221" i="39"/>
  <c r="V221" i="39"/>
  <c r="W221" i="39"/>
  <c r="X221" i="39"/>
  <c r="Y221" i="39"/>
  <c r="Z221" i="39"/>
  <c r="B222" i="39"/>
  <c r="C222" i="39"/>
  <c r="D222" i="39"/>
  <c r="F222" i="39"/>
  <c r="G222" i="39"/>
  <c r="I222" i="39"/>
  <c r="J222" i="39"/>
  <c r="L222" i="39"/>
  <c r="M222" i="39"/>
  <c r="O222" i="39"/>
  <c r="P222" i="39"/>
  <c r="Q222" i="39"/>
  <c r="R222" i="39"/>
  <c r="S222" i="39"/>
  <c r="T222" i="39"/>
  <c r="U222" i="39"/>
  <c r="V222" i="39"/>
  <c r="W222" i="39"/>
  <c r="X222" i="39"/>
  <c r="Y222" i="39"/>
  <c r="Z222" i="39"/>
  <c r="B223" i="39"/>
  <c r="C223" i="39"/>
  <c r="D223" i="39"/>
  <c r="F223" i="39"/>
  <c r="G223" i="39"/>
  <c r="I223" i="39"/>
  <c r="J223" i="39"/>
  <c r="L223" i="39"/>
  <c r="M223" i="39"/>
  <c r="O223" i="39"/>
  <c r="P223" i="39"/>
  <c r="Q223" i="39"/>
  <c r="R223" i="39"/>
  <c r="S223" i="39"/>
  <c r="T223" i="39"/>
  <c r="U223" i="39"/>
  <c r="V223" i="39"/>
  <c r="W223" i="39"/>
  <c r="X223" i="39"/>
  <c r="Y223" i="39"/>
  <c r="Z223" i="39"/>
  <c r="B224" i="39"/>
  <c r="C224" i="39"/>
  <c r="D224" i="39"/>
  <c r="F224" i="39"/>
  <c r="G224" i="39"/>
  <c r="I224" i="39"/>
  <c r="J224" i="39"/>
  <c r="L224" i="39"/>
  <c r="M224" i="39"/>
  <c r="O224" i="39"/>
  <c r="P224" i="39"/>
  <c r="Q224" i="39"/>
  <c r="R224" i="39"/>
  <c r="S224" i="39"/>
  <c r="T224" i="39"/>
  <c r="U224" i="39"/>
  <c r="V224" i="39"/>
  <c r="W224" i="39"/>
  <c r="X224" i="39"/>
  <c r="Y224" i="39"/>
  <c r="Z224" i="39"/>
  <c r="B225" i="39"/>
  <c r="C225" i="39"/>
  <c r="D225" i="39"/>
  <c r="F225" i="39"/>
  <c r="G225" i="39"/>
  <c r="I225" i="39"/>
  <c r="J225" i="39"/>
  <c r="L225" i="39"/>
  <c r="M225" i="39"/>
  <c r="O225" i="39"/>
  <c r="P225" i="39"/>
  <c r="Q225" i="39"/>
  <c r="R225" i="39"/>
  <c r="S225" i="39"/>
  <c r="T225" i="39"/>
  <c r="U225" i="39"/>
  <c r="V225" i="39"/>
  <c r="W225" i="39"/>
  <c r="X225" i="39"/>
  <c r="Y225" i="39"/>
  <c r="Z225" i="39"/>
  <c r="B226" i="39"/>
  <c r="C226" i="39"/>
  <c r="D226" i="39"/>
  <c r="F226" i="39"/>
  <c r="G226" i="39"/>
  <c r="I226" i="39"/>
  <c r="J226" i="39"/>
  <c r="L226" i="39"/>
  <c r="M226" i="39"/>
  <c r="O226" i="39"/>
  <c r="P226" i="39"/>
  <c r="Q226" i="39"/>
  <c r="R226" i="39"/>
  <c r="S226" i="39"/>
  <c r="T226" i="39"/>
  <c r="U226" i="39"/>
  <c r="V226" i="39"/>
  <c r="W226" i="39"/>
  <c r="X226" i="39"/>
  <c r="Y226" i="39"/>
  <c r="Z226" i="39"/>
  <c r="A212" i="39"/>
  <c r="A213" i="39"/>
  <c r="A214" i="39"/>
  <c r="A215" i="39"/>
  <c r="A216" i="39"/>
  <c r="A217" i="39"/>
  <c r="A218" i="39"/>
  <c r="A219" i="39"/>
  <c r="A220" i="39"/>
  <c r="A221" i="39"/>
  <c r="A222" i="39"/>
  <c r="A223" i="39"/>
  <c r="A224" i="39"/>
  <c r="A225" i="39"/>
  <c r="A226" i="39"/>
  <c r="A195" i="39"/>
  <c r="BG21" i="52"/>
  <c r="BG22" i="58"/>
  <c r="BG21" i="58"/>
  <c r="BG23" i="58" s="1"/>
  <c r="DE20" i="58"/>
  <c r="DD20" i="58"/>
  <c r="DC20" i="58"/>
  <c r="DB20" i="58"/>
  <c r="H15" i="48"/>
  <c r="I15" i="48"/>
  <c r="J15" i="48"/>
  <c r="G15" i="48"/>
  <c r="F15" i="48"/>
  <c r="E15" i="48"/>
  <c r="D15" i="48"/>
  <c r="C15" i="48"/>
  <c r="B15" i="48"/>
  <c r="C40" i="47"/>
  <c r="C42" i="47"/>
  <c r="C41" i="47"/>
  <c r="B40" i="47"/>
  <c r="B42" i="47"/>
  <c r="B41" i="47"/>
  <c r="P195" i="37"/>
  <c r="P196" i="37"/>
  <c r="P197" i="37"/>
  <c r="P198" i="37"/>
  <c r="P199" i="37"/>
  <c r="P200" i="37"/>
  <c r="P201" i="37"/>
  <c r="P202" i="37"/>
  <c r="P203" i="37"/>
  <c r="P204" i="37"/>
  <c r="P205" i="37"/>
  <c r="P206" i="37"/>
  <c r="P207" i="37"/>
  <c r="P208" i="37"/>
  <c r="P209" i="37"/>
  <c r="P210" i="37"/>
  <c r="J195" i="37"/>
  <c r="K195" i="37"/>
  <c r="L195" i="37"/>
  <c r="J196" i="37"/>
  <c r="K196" i="37"/>
  <c r="L196" i="37"/>
  <c r="J197" i="37"/>
  <c r="K197" i="37"/>
  <c r="L197" i="37"/>
  <c r="J198" i="37"/>
  <c r="K198" i="37"/>
  <c r="L198" i="37"/>
  <c r="J199" i="37"/>
  <c r="K199" i="37"/>
  <c r="L199" i="37"/>
  <c r="J200" i="37"/>
  <c r="K200" i="37"/>
  <c r="L200" i="37"/>
  <c r="J201" i="37"/>
  <c r="K201" i="37"/>
  <c r="L201" i="37"/>
  <c r="J202" i="37"/>
  <c r="K202" i="37"/>
  <c r="L202" i="37"/>
  <c r="J203" i="37"/>
  <c r="K203" i="37"/>
  <c r="L203" i="37"/>
  <c r="J204" i="37"/>
  <c r="K204" i="37"/>
  <c r="L204" i="37"/>
  <c r="J205" i="37"/>
  <c r="K205" i="37"/>
  <c r="L205" i="37"/>
  <c r="J206" i="37"/>
  <c r="K206" i="37"/>
  <c r="L206" i="37"/>
  <c r="J207" i="37"/>
  <c r="K207" i="37"/>
  <c r="L207" i="37"/>
  <c r="J208" i="37"/>
  <c r="K208" i="37"/>
  <c r="L208" i="37"/>
  <c r="J209" i="37"/>
  <c r="K209" i="37"/>
  <c r="L209" i="37"/>
  <c r="K210" i="37"/>
  <c r="L210" i="37"/>
  <c r="J210" i="37"/>
  <c r="C195" i="37"/>
  <c r="D195" i="37"/>
  <c r="E195" i="37"/>
  <c r="F195" i="37"/>
  <c r="C196" i="37"/>
  <c r="D196" i="37"/>
  <c r="E196" i="37"/>
  <c r="F196" i="37"/>
  <c r="C197" i="37"/>
  <c r="D197" i="37"/>
  <c r="E197" i="37"/>
  <c r="F197" i="37"/>
  <c r="C198" i="37"/>
  <c r="D198" i="37"/>
  <c r="E198" i="37"/>
  <c r="F198" i="37"/>
  <c r="C199" i="37"/>
  <c r="D199" i="37"/>
  <c r="E199" i="37"/>
  <c r="F199" i="37"/>
  <c r="C200" i="37"/>
  <c r="D200" i="37"/>
  <c r="E200" i="37"/>
  <c r="F200" i="37"/>
  <c r="C201" i="37"/>
  <c r="D201" i="37"/>
  <c r="E201" i="37"/>
  <c r="F201" i="37"/>
  <c r="C202" i="37"/>
  <c r="D202" i="37"/>
  <c r="E202" i="37"/>
  <c r="F202" i="37"/>
  <c r="C203" i="37"/>
  <c r="D203" i="37"/>
  <c r="E203" i="37"/>
  <c r="F203" i="37"/>
  <c r="C204" i="37"/>
  <c r="D204" i="37"/>
  <c r="E204" i="37"/>
  <c r="F204" i="37"/>
  <c r="C205" i="37"/>
  <c r="D205" i="37"/>
  <c r="E205" i="37"/>
  <c r="F205" i="37"/>
  <c r="C206" i="37"/>
  <c r="D206" i="37"/>
  <c r="E206" i="37"/>
  <c r="F206" i="37"/>
  <c r="C207" i="37"/>
  <c r="D207" i="37"/>
  <c r="E207" i="37"/>
  <c r="F207" i="37"/>
  <c r="C208" i="37"/>
  <c r="D208" i="37"/>
  <c r="E208" i="37"/>
  <c r="F208" i="37"/>
  <c r="C209" i="37"/>
  <c r="D209" i="37"/>
  <c r="E209" i="37"/>
  <c r="F209" i="37"/>
  <c r="D210" i="37"/>
  <c r="E210" i="37"/>
  <c r="F210" i="37"/>
  <c r="C210" i="37"/>
  <c r="B195" i="37"/>
  <c r="G195" i="37"/>
  <c r="H195" i="37"/>
  <c r="I195" i="37"/>
  <c r="M195" i="37"/>
  <c r="N195" i="37"/>
  <c r="O195" i="37"/>
  <c r="Q195" i="37"/>
  <c r="R195" i="37"/>
  <c r="B196" i="37"/>
  <c r="G196" i="37"/>
  <c r="H196" i="37"/>
  <c r="I196" i="37"/>
  <c r="M196" i="37"/>
  <c r="N196" i="37"/>
  <c r="Q196" i="37"/>
  <c r="R196" i="37"/>
  <c r="B197" i="37"/>
  <c r="G197" i="37"/>
  <c r="H197" i="37"/>
  <c r="I197" i="37"/>
  <c r="M197" i="37"/>
  <c r="N197" i="37"/>
  <c r="O197" i="37"/>
  <c r="Q197" i="37"/>
  <c r="R197" i="37"/>
  <c r="B198" i="37"/>
  <c r="G198" i="37"/>
  <c r="H198" i="37"/>
  <c r="I198" i="37"/>
  <c r="M198" i="37"/>
  <c r="N198" i="37"/>
  <c r="O198" i="37"/>
  <c r="Q198" i="37"/>
  <c r="R198" i="37"/>
  <c r="B199" i="37"/>
  <c r="G199" i="37"/>
  <c r="H199" i="37"/>
  <c r="I199" i="37"/>
  <c r="M199" i="37"/>
  <c r="N199" i="37"/>
  <c r="O199" i="37"/>
  <c r="Q199" i="37"/>
  <c r="R199" i="37"/>
  <c r="B200" i="37"/>
  <c r="G200" i="37"/>
  <c r="H200" i="37"/>
  <c r="I200" i="37"/>
  <c r="M200" i="37"/>
  <c r="N200" i="37"/>
  <c r="O200" i="37"/>
  <c r="Q200" i="37"/>
  <c r="R200" i="37"/>
  <c r="B201" i="37"/>
  <c r="G201" i="37"/>
  <c r="H201" i="37"/>
  <c r="I201" i="37"/>
  <c r="M201" i="37"/>
  <c r="N201" i="37"/>
  <c r="O201" i="37"/>
  <c r="Q201" i="37"/>
  <c r="R201" i="37"/>
  <c r="B202" i="37"/>
  <c r="G202" i="37"/>
  <c r="H202" i="37"/>
  <c r="I202" i="37"/>
  <c r="M202" i="37"/>
  <c r="N202" i="37"/>
  <c r="O202" i="37"/>
  <c r="Q202" i="37"/>
  <c r="R202" i="37"/>
  <c r="B203" i="37"/>
  <c r="G203" i="37"/>
  <c r="H203" i="37"/>
  <c r="I203" i="37"/>
  <c r="M203" i="37"/>
  <c r="N203" i="37"/>
  <c r="O203" i="37"/>
  <c r="Q203" i="37"/>
  <c r="R203" i="37"/>
  <c r="B204" i="37"/>
  <c r="G204" i="37"/>
  <c r="H204" i="37"/>
  <c r="I204" i="37"/>
  <c r="M204" i="37"/>
  <c r="N204" i="37"/>
  <c r="O204" i="37"/>
  <c r="Q204" i="37"/>
  <c r="R204" i="37"/>
  <c r="B205" i="37"/>
  <c r="G205" i="37"/>
  <c r="H205" i="37"/>
  <c r="I205" i="37"/>
  <c r="M205" i="37"/>
  <c r="N205" i="37"/>
  <c r="O205" i="37"/>
  <c r="Q205" i="37"/>
  <c r="R205" i="37"/>
  <c r="B206" i="37"/>
  <c r="G206" i="37"/>
  <c r="H206" i="37"/>
  <c r="I206" i="37"/>
  <c r="M206" i="37"/>
  <c r="N206" i="37"/>
  <c r="Q206" i="37"/>
  <c r="R206" i="37"/>
  <c r="B207" i="37"/>
  <c r="G207" i="37"/>
  <c r="H207" i="37"/>
  <c r="I207" i="37"/>
  <c r="M207" i="37"/>
  <c r="N207" i="37"/>
  <c r="O207" i="37"/>
  <c r="Q207" i="37"/>
  <c r="R207" i="37"/>
  <c r="B208" i="37"/>
  <c r="G208" i="37"/>
  <c r="H208" i="37"/>
  <c r="I208" i="37"/>
  <c r="M208" i="37"/>
  <c r="N208" i="37"/>
  <c r="O208" i="37"/>
  <c r="Q208" i="37"/>
  <c r="R208" i="37"/>
  <c r="B209" i="37"/>
  <c r="G209" i="37"/>
  <c r="H209" i="37"/>
  <c r="I209" i="37"/>
  <c r="M209" i="37"/>
  <c r="N209" i="37"/>
  <c r="O209" i="37"/>
  <c r="Q209" i="37"/>
  <c r="R209" i="37"/>
  <c r="B210" i="37"/>
  <c r="G210" i="37"/>
  <c r="H210" i="37"/>
  <c r="I210" i="37"/>
  <c r="M210" i="37"/>
  <c r="N210" i="37"/>
  <c r="O210" i="37"/>
  <c r="Q210" i="37"/>
  <c r="R210" i="37"/>
  <c r="A196" i="37"/>
  <c r="A197" i="37"/>
  <c r="A198" i="37"/>
  <c r="A199" i="37"/>
  <c r="A200" i="37"/>
  <c r="A201" i="37"/>
  <c r="A202" i="37"/>
  <c r="A203" i="37"/>
  <c r="A204" i="37"/>
  <c r="A205" i="37"/>
  <c r="A206" i="37"/>
  <c r="A207" i="37"/>
  <c r="A208" i="37"/>
  <c r="A209" i="37"/>
  <c r="N195" i="39"/>
  <c r="N196" i="39"/>
  <c r="N197" i="39"/>
  <c r="N198" i="39"/>
  <c r="N199" i="39"/>
  <c r="N200" i="39"/>
  <c r="N201" i="39"/>
  <c r="N202" i="39"/>
  <c r="N203" i="39"/>
  <c r="N204" i="39"/>
  <c r="N205" i="39"/>
  <c r="N206" i="39"/>
  <c r="N207" i="39"/>
  <c r="N208" i="39"/>
  <c r="N209" i="39"/>
  <c r="N210" i="39"/>
  <c r="K195" i="39"/>
  <c r="K196" i="39"/>
  <c r="K197" i="39"/>
  <c r="K198" i="39"/>
  <c r="K199" i="39"/>
  <c r="K200" i="39"/>
  <c r="K201" i="39"/>
  <c r="K202" i="39"/>
  <c r="K203" i="39"/>
  <c r="K204" i="39"/>
  <c r="K205" i="39"/>
  <c r="K206" i="39"/>
  <c r="K207" i="39"/>
  <c r="K208" i="39"/>
  <c r="K209" i="39"/>
  <c r="K210" i="39"/>
  <c r="H210" i="39"/>
  <c r="H195" i="39"/>
  <c r="H196" i="39"/>
  <c r="H197" i="39"/>
  <c r="H198" i="39"/>
  <c r="H199" i="39"/>
  <c r="H200" i="39"/>
  <c r="H201" i="39"/>
  <c r="H202" i="39"/>
  <c r="H203" i="39"/>
  <c r="H204" i="39"/>
  <c r="H205" i="39"/>
  <c r="H206" i="39"/>
  <c r="H207" i="39"/>
  <c r="H208" i="39"/>
  <c r="H209" i="39"/>
  <c r="E195" i="39"/>
  <c r="E196" i="39"/>
  <c r="E197" i="39"/>
  <c r="E198" i="39"/>
  <c r="E199" i="39"/>
  <c r="E200" i="39"/>
  <c r="E201" i="39"/>
  <c r="E202" i="39"/>
  <c r="E203" i="39"/>
  <c r="E204" i="39"/>
  <c r="E205" i="39"/>
  <c r="E206" i="39"/>
  <c r="E207" i="39"/>
  <c r="E208" i="39"/>
  <c r="E209" i="39"/>
  <c r="E210" i="39"/>
  <c r="B195" i="39"/>
  <c r="C195" i="39"/>
  <c r="D195" i="39"/>
  <c r="F195" i="39"/>
  <c r="G195" i="39"/>
  <c r="I195" i="39"/>
  <c r="J195" i="39"/>
  <c r="L195" i="39"/>
  <c r="M195" i="39"/>
  <c r="O195" i="39"/>
  <c r="P195" i="39"/>
  <c r="Q195" i="39"/>
  <c r="R195" i="39"/>
  <c r="S195" i="39"/>
  <c r="T195" i="39"/>
  <c r="U195" i="39"/>
  <c r="V195" i="39"/>
  <c r="W195" i="39"/>
  <c r="X195" i="39"/>
  <c r="Y195" i="39"/>
  <c r="Z195" i="39"/>
  <c r="B196" i="39"/>
  <c r="C196" i="39"/>
  <c r="D196" i="39"/>
  <c r="F196" i="39"/>
  <c r="G196" i="39"/>
  <c r="I196" i="39"/>
  <c r="J196" i="39"/>
  <c r="L196" i="39"/>
  <c r="M196" i="39"/>
  <c r="O196" i="39"/>
  <c r="P196" i="39"/>
  <c r="Q196" i="39"/>
  <c r="R196" i="39"/>
  <c r="S196" i="39"/>
  <c r="T196" i="39"/>
  <c r="U196" i="39"/>
  <c r="V196" i="39"/>
  <c r="W196" i="39"/>
  <c r="X196" i="39"/>
  <c r="Y196" i="39"/>
  <c r="Z196" i="39"/>
  <c r="B197" i="39"/>
  <c r="C197" i="39"/>
  <c r="D197" i="39"/>
  <c r="F197" i="39"/>
  <c r="G197" i="39"/>
  <c r="I197" i="39"/>
  <c r="J197" i="39"/>
  <c r="L197" i="39"/>
  <c r="M197" i="39"/>
  <c r="O197" i="39"/>
  <c r="P197" i="39"/>
  <c r="Q197" i="39"/>
  <c r="R197" i="39"/>
  <c r="S197" i="39"/>
  <c r="T197" i="39"/>
  <c r="U197" i="39"/>
  <c r="V197" i="39"/>
  <c r="W197" i="39"/>
  <c r="X197" i="39"/>
  <c r="Y197" i="39"/>
  <c r="Z197" i="39"/>
  <c r="B198" i="39"/>
  <c r="C198" i="39"/>
  <c r="D198" i="39"/>
  <c r="F198" i="39"/>
  <c r="G198" i="39"/>
  <c r="I198" i="39"/>
  <c r="J198" i="39"/>
  <c r="L198" i="39"/>
  <c r="M198" i="39"/>
  <c r="O198" i="39"/>
  <c r="P198" i="39"/>
  <c r="Q198" i="39"/>
  <c r="R198" i="39"/>
  <c r="S198" i="39"/>
  <c r="T198" i="39"/>
  <c r="U198" i="39"/>
  <c r="V198" i="39"/>
  <c r="W198" i="39"/>
  <c r="X198" i="39"/>
  <c r="Y198" i="39"/>
  <c r="Z198" i="39"/>
  <c r="B199" i="39"/>
  <c r="C199" i="39"/>
  <c r="D199" i="39"/>
  <c r="F199" i="39"/>
  <c r="G199" i="39"/>
  <c r="I199" i="39"/>
  <c r="J199" i="39"/>
  <c r="L199" i="39"/>
  <c r="M199" i="39"/>
  <c r="O199" i="39"/>
  <c r="P199" i="39"/>
  <c r="Q199" i="39"/>
  <c r="R199" i="39"/>
  <c r="S199" i="39"/>
  <c r="T199" i="39"/>
  <c r="U199" i="39"/>
  <c r="V199" i="39"/>
  <c r="W199" i="39"/>
  <c r="X199" i="39"/>
  <c r="Y199" i="39"/>
  <c r="Z199" i="39"/>
  <c r="B200" i="39"/>
  <c r="C200" i="39"/>
  <c r="D200" i="39"/>
  <c r="F200" i="39"/>
  <c r="G200" i="39"/>
  <c r="I200" i="39"/>
  <c r="J200" i="39"/>
  <c r="L200" i="39"/>
  <c r="M200" i="39"/>
  <c r="O200" i="39"/>
  <c r="P200" i="39"/>
  <c r="Q200" i="39"/>
  <c r="R200" i="39"/>
  <c r="S200" i="39"/>
  <c r="T200" i="39"/>
  <c r="U200" i="39"/>
  <c r="V200" i="39"/>
  <c r="W200" i="39"/>
  <c r="X200" i="39"/>
  <c r="Y200" i="39"/>
  <c r="Z200" i="39"/>
  <c r="B201" i="39"/>
  <c r="C201" i="39"/>
  <c r="D201" i="39"/>
  <c r="F201" i="39"/>
  <c r="G201" i="39"/>
  <c r="I201" i="39"/>
  <c r="J201" i="39"/>
  <c r="L201" i="39"/>
  <c r="M201" i="39"/>
  <c r="O201" i="39"/>
  <c r="P201" i="39"/>
  <c r="Q201" i="39"/>
  <c r="R201" i="39"/>
  <c r="S201" i="39"/>
  <c r="T201" i="39"/>
  <c r="U201" i="39"/>
  <c r="V201" i="39"/>
  <c r="W201" i="39"/>
  <c r="X201" i="39"/>
  <c r="Y201" i="39"/>
  <c r="Z201" i="39"/>
  <c r="B202" i="39"/>
  <c r="C202" i="39"/>
  <c r="D202" i="39"/>
  <c r="F202" i="39"/>
  <c r="G202" i="39"/>
  <c r="I202" i="39"/>
  <c r="J202" i="39"/>
  <c r="L202" i="39"/>
  <c r="M202" i="39"/>
  <c r="O202" i="39"/>
  <c r="P202" i="39"/>
  <c r="Q202" i="39"/>
  <c r="R202" i="39"/>
  <c r="S202" i="39"/>
  <c r="T202" i="39"/>
  <c r="U202" i="39"/>
  <c r="V202" i="39"/>
  <c r="W202" i="39"/>
  <c r="X202" i="39"/>
  <c r="Y202" i="39"/>
  <c r="Z202" i="39"/>
  <c r="B203" i="39"/>
  <c r="C203" i="39"/>
  <c r="D203" i="39"/>
  <c r="F203" i="39"/>
  <c r="G203" i="39"/>
  <c r="I203" i="39"/>
  <c r="J203" i="39"/>
  <c r="L203" i="39"/>
  <c r="M203" i="39"/>
  <c r="O203" i="39"/>
  <c r="P203" i="39"/>
  <c r="Q203" i="39"/>
  <c r="R203" i="39"/>
  <c r="S203" i="39"/>
  <c r="T203" i="39"/>
  <c r="U203" i="39"/>
  <c r="V203" i="39"/>
  <c r="W203" i="39"/>
  <c r="X203" i="39"/>
  <c r="Y203" i="39"/>
  <c r="Z203" i="39"/>
  <c r="B204" i="39"/>
  <c r="C204" i="39"/>
  <c r="D204" i="39"/>
  <c r="F204" i="39"/>
  <c r="G204" i="39"/>
  <c r="I204" i="39"/>
  <c r="J204" i="39"/>
  <c r="L204" i="39"/>
  <c r="M204" i="39"/>
  <c r="O204" i="39"/>
  <c r="P204" i="39"/>
  <c r="Q204" i="39"/>
  <c r="R204" i="39"/>
  <c r="S204" i="39"/>
  <c r="T204" i="39"/>
  <c r="U204" i="39"/>
  <c r="V204" i="39"/>
  <c r="W204" i="39"/>
  <c r="X204" i="39"/>
  <c r="Y204" i="39"/>
  <c r="Z204" i="39"/>
  <c r="B205" i="39"/>
  <c r="C205" i="39"/>
  <c r="D205" i="39"/>
  <c r="F205" i="39"/>
  <c r="G205" i="39"/>
  <c r="I205" i="39"/>
  <c r="J205" i="39"/>
  <c r="L205" i="39"/>
  <c r="M205" i="39"/>
  <c r="O205" i="39"/>
  <c r="P205" i="39"/>
  <c r="Q205" i="39"/>
  <c r="R205" i="39"/>
  <c r="S205" i="39"/>
  <c r="T205" i="39"/>
  <c r="U205" i="39"/>
  <c r="V205" i="39"/>
  <c r="W205" i="39"/>
  <c r="X205" i="39"/>
  <c r="Y205" i="39"/>
  <c r="Z205" i="39"/>
  <c r="B206" i="39"/>
  <c r="C206" i="39"/>
  <c r="D206" i="39"/>
  <c r="F206" i="39"/>
  <c r="G206" i="39"/>
  <c r="I206" i="39"/>
  <c r="J206" i="39"/>
  <c r="L206" i="39"/>
  <c r="M206" i="39"/>
  <c r="O206" i="39"/>
  <c r="P206" i="39"/>
  <c r="Q206" i="39"/>
  <c r="R206" i="39"/>
  <c r="S206" i="39"/>
  <c r="T206" i="39"/>
  <c r="U206" i="39"/>
  <c r="V206" i="39"/>
  <c r="W206" i="39"/>
  <c r="X206" i="39"/>
  <c r="Y206" i="39"/>
  <c r="Z206" i="39"/>
  <c r="B207" i="39"/>
  <c r="C207" i="39"/>
  <c r="D207" i="39"/>
  <c r="F207" i="39"/>
  <c r="G207" i="39"/>
  <c r="I207" i="39"/>
  <c r="J207" i="39"/>
  <c r="L207" i="39"/>
  <c r="M207" i="39"/>
  <c r="O207" i="39"/>
  <c r="P207" i="39"/>
  <c r="Q207" i="39"/>
  <c r="R207" i="39"/>
  <c r="S207" i="39"/>
  <c r="T207" i="39"/>
  <c r="U207" i="39"/>
  <c r="V207" i="39"/>
  <c r="W207" i="39"/>
  <c r="X207" i="39"/>
  <c r="Y207" i="39"/>
  <c r="Z207" i="39"/>
  <c r="B208" i="39"/>
  <c r="C208" i="39"/>
  <c r="D208" i="39"/>
  <c r="F208" i="39"/>
  <c r="G208" i="39"/>
  <c r="I208" i="39"/>
  <c r="J208" i="39"/>
  <c r="L208" i="39"/>
  <c r="M208" i="39"/>
  <c r="O208" i="39"/>
  <c r="P208" i="39"/>
  <c r="Q208" i="39"/>
  <c r="R208" i="39"/>
  <c r="S208" i="39"/>
  <c r="T208" i="39"/>
  <c r="U208" i="39"/>
  <c r="V208" i="39"/>
  <c r="W208" i="39"/>
  <c r="X208" i="39"/>
  <c r="Y208" i="39"/>
  <c r="Z208" i="39"/>
  <c r="B209" i="39"/>
  <c r="C209" i="39"/>
  <c r="D209" i="39"/>
  <c r="F209" i="39"/>
  <c r="G209" i="39"/>
  <c r="I209" i="39"/>
  <c r="J209" i="39"/>
  <c r="L209" i="39"/>
  <c r="M209" i="39"/>
  <c r="O209" i="39"/>
  <c r="P209" i="39"/>
  <c r="Q209" i="39"/>
  <c r="R209" i="39"/>
  <c r="S209" i="39"/>
  <c r="T209" i="39"/>
  <c r="U209" i="39"/>
  <c r="V209" i="39"/>
  <c r="W209" i="39"/>
  <c r="X209" i="39"/>
  <c r="Y209" i="39"/>
  <c r="Z209" i="39"/>
  <c r="B210" i="39"/>
  <c r="C210" i="39"/>
  <c r="D210" i="39"/>
  <c r="F210" i="39"/>
  <c r="G210" i="39"/>
  <c r="I210" i="39"/>
  <c r="J210" i="39"/>
  <c r="L210" i="39"/>
  <c r="M210" i="39"/>
  <c r="O210" i="39"/>
  <c r="P210" i="39"/>
  <c r="Q210" i="39"/>
  <c r="R210" i="39"/>
  <c r="S210" i="39"/>
  <c r="T210" i="39"/>
  <c r="U210" i="39"/>
  <c r="V210" i="39"/>
  <c r="W210" i="39"/>
  <c r="X210" i="39"/>
  <c r="Y210" i="39"/>
  <c r="Z210" i="39"/>
  <c r="A210" i="39"/>
  <c r="A196" i="39"/>
  <c r="A197" i="39"/>
  <c r="A198" i="39"/>
  <c r="A199" i="39"/>
  <c r="A200" i="39"/>
  <c r="A201" i="39"/>
  <c r="A202" i="39"/>
  <c r="A203" i="39"/>
  <c r="A204" i="39"/>
  <c r="A205" i="39"/>
  <c r="A206" i="39"/>
  <c r="A207" i="39"/>
  <c r="A208" i="39"/>
  <c r="A209" i="39"/>
  <c r="BG22" i="57"/>
  <c r="BG23" i="57" s="1"/>
  <c r="BG21" i="57"/>
  <c r="DE20" i="57"/>
  <c r="DD20" i="57"/>
  <c r="DC20" i="57"/>
  <c r="DB20" i="57"/>
  <c r="X18" i="57"/>
  <c r="I14" i="48"/>
  <c r="J14" i="48"/>
  <c r="H14" i="48"/>
  <c r="G14" i="48"/>
  <c r="F14" i="48"/>
  <c r="E14" i="48"/>
  <c r="D14" i="48"/>
  <c r="C14" i="48"/>
  <c r="B14" i="48"/>
  <c r="B37" i="47"/>
  <c r="C39" i="47"/>
  <c r="C38" i="47"/>
  <c r="C37" i="47"/>
  <c r="B39" i="47"/>
  <c r="B38" i="47"/>
  <c r="F187" i="37"/>
  <c r="P179" i="37"/>
  <c r="P180" i="37"/>
  <c r="P181" i="37"/>
  <c r="P182" i="37"/>
  <c r="P183" i="37"/>
  <c r="P184" i="37"/>
  <c r="P185" i="37"/>
  <c r="P186" i="37"/>
  <c r="P187" i="37"/>
  <c r="P188" i="37"/>
  <c r="P189" i="37"/>
  <c r="P190" i="37"/>
  <c r="P191" i="37"/>
  <c r="P192" i="37"/>
  <c r="P193" i="37"/>
  <c r="P194" i="37"/>
  <c r="J179" i="37"/>
  <c r="K179" i="37"/>
  <c r="L179" i="37"/>
  <c r="J180" i="37"/>
  <c r="K180" i="37"/>
  <c r="L180" i="37"/>
  <c r="J181" i="37"/>
  <c r="K181" i="37"/>
  <c r="L181" i="37"/>
  <c r="J182" i="37"/>
  <c r="K182" i="37"/>
  <c r="L182" i="37"/>
  <c r="J183" i="37"/>
  <c r="K183" i="37"/>
  <c r="L183" i="37"/>
  <c r="J184" i="37"/>
  <c r="K184" i="37"/>
  <c r="L184" i="37"/>
  <c r="J185" i="37"/>
  <c r="K185" i="37"/>
  <c r="L185" i="37"/>
  <c r="J186" i="37"/>
  <c r="K186" i="37"/>
  <c r="L186" i="37"/>
  <c r="J187" i="37"/>
  <c r="K187" i="37"/>
  <c r="L187" i="37"/>
  <c r="J188" i="37"/>
  <c r="K188" i="37"/>
  <c r="L188" i="37"/>
  <c r="J189" i="37"/>
  <c r="K189" i="37"/>
  <c r="L189" i="37"/>
  <c r="J190" i="37"/>
  <c r="K190" i="37"/>
  <c r="L190" i="37"/>
  <c r="J191" i="37"/>
  <c r="K191" i="37"/>
  <c r="L191" i="37"/>
  <c r="J192" i="37"/>
  <c r="K192" i="37"/>
  <c r="L192" i="37"/>
  <c r="J193" i="37"/>
  <c r="K193" i="37"/>
  <c r="L193" i="37"/>
  <c r="K194" i="37"/>
  <c r="L194" i="37"/>
  <c r="J194" i="37"/>
  <c r="C179" i="37"/>
  <c r="D179" i="37"/>
  <c r="E179" i="37"/>
  <c r="F179" i="37"/>
  <c r="C180" i="37"/>
  <c r="D180" i="37"/>
  <c r="E180" i="37"/>
  <c r="F180" i="37"/>
  <c r="C181" i="37"/>
  <c r="D181" i="37"/>
  <c r="E181" i="37"/>
  <c r="F181" i="37"/>
  <c r="C182" i="37"/>
  <c r="D182" i="37"/>
  <c r="E182" i="37"/>
  <c r="F182" i="37"/>
  <c r="C183" i="37"/>
  <c r="D183" i="37"/>
  <c r="E183" i="37"/>
  <c r="F183" i="37"/>
  <c r="C184" i="37"/>
  <c r="D184" i="37"/>
  <c r="E184" i="37"/>
  <c r="F184" i="37"/>
  <c r="C185" i="37"/>
  <c r="D185" i="37"/>
  <c r="E185" i="37"/>
  <c r="F185" i="37"/>
  <c r="C186" i="37"/>
  <c r="D186" i="37"/>
  <c r="E186" i="37"/>
  <c r="F186" i="37"/>
  <c r="C187" i="37"/>
  <c r="D187" i="37"/>
  <c r="E187" i="37"/>
  <c r="C188" i="37"/>
  <c r="D188" i="37"/>
  <c r="E188" i="37"/>
  <c r="F188" i="37"/>
  <c r="C189" i="37"/>
  <c r="D189" i="37"/>
  <c r="E189" i="37"/>
  <c r="F189" i="37"/>
  <c r="C190" i="37"/>
  <c r="D190" i="37"/>
  <c r="E190" i="37"/>
  <c r="F190" i="37"/>
  <c r="C191" i="37"/>
  <c r="D191" i="37"/>
  <c r="E191" i="37"/>
  <c r="F191" i="37"/>
  <c r="C192" i="37"/>
  <c r="D192" i="37"/>
  <c r="E192" i="37"/>
  <c r="F192" i="37"/>
  <c r="C193" i="37"/>
  <c r="D193" i="37"/>
  <c r="E193" i="37"/>
  <c r="F193" i="37"/>
  <c r="D194" i="37"/>
  <c r="E194" i="37"/>
  <c r="F194" i="37"/>
  <c r="C194" i="37"/>
  <c r="B179" i="37"/>
  <c r="G179" i="37"/>
  <c r="H179" i="37"/>
  <c r="I179" i="37"/>
  <c r="M179" i="37"/>
  <c r="N179" i="37"/>
  <c r="O179" i="37"/>
  <c r="Q179" i="37"/>
  <c r="R179" i="37"/>
  <c r="B180" i="37"/>
  <c r="G180" i="37"/>
  <c r="H180" i="37"/>
  <c r="I180" i="37"/>
  <c r="M180" i="37"/>
  <c r="N180" i="37"/>
  <c r="Q180" i="37"/>
  <c r="R180" i="37"/>
  <c r="B181" i="37"/>
  <c r="G181" i="37"/>
  <c r="H181" i="37"/>
  <c r="I181" i="37"/>
  <c r="M181" i="37"/>
  <c r="N181" i="37"/>
  <c r="O181" i="37"/>
  <c r="Q181" i="37"/>
  <c r="R181" i="37"/>
  <c r="B182" i="37"/>
  <c r="G182" i="37"/>
  <c r="H182" i="37"/>
  <c r="I182" i="37"/>
  <c r="M182" i="37"/>
  <c r="N182" i="37"/>
  <c r="O182" i="37"/>
  <c r="Q182" i="37"/>
  <c r="R182" i="37"/>
  <c r="B183" i="37"/>
  <c r="G183" i="37"/>
  <c r="H183" i="37"/>
  <c r="I183" i="37"/>
  <c r="M183" i="37"/>
  <c r="N183" i="37"/>
  <c r="O183" i="37"/>
  <c r="Q183" i="37"/>
  <c r="R183" i="37"/>
  <c r="B184" i="37"/>
  <c r="G184" i="37"/>
  <c r="H184" i="37"/>
  <c r="I184" i="37"/>
  <c r="M184" i="37"/>
  <c r="N184" i="37"/>
  <c r="O184" i="37"/>
  <c r="Q184" i="37"/>
  <c r="R184" i="37"/>
  <c r="B185" i="37"/>
  <c r="G185" i="37"/>
  <c r="H185" i="37"/>
  <c r="I185" i="37"/>
  <c r="M185" i="37"/>
  <c r="N185" i="37"/>
  <c r="O185" i="37"/>
  <c r="Q185" i="37"/>
  <c r="R185" i="37"/>
  <c r="B186" i="37"/>
  <c r="G186" i="37"/>
  <c r="H186" i="37"/>
  <c r="I186" i="37"/>
  <c r="M186" i="37"/>
  <c r="N186" i="37"/>
  <c r="O186" i="37"/>
  <c r="Q186" i="37"/>
  <c r="R186" i="37"/>
  <c r="B187" i="37"/>
  <c r="G187" i="37"/>
  <c r="H187" i="37"/>
  <c r="I187" i="37"/>
  <c r="M187" i="37"/>
  <c r="N187" i="37"/>
  <c r="O187" i="37"/>
  <c r="Q187" i="37"/>
  <c r="R187" i="37"/>
  <c r="B188" i="37"/>
  <c r="G188" i="37"/>
  <c r="H188" i="37"/>
  <c r="I188" i="37"/>
  <c r="M188" i="37"/>
  <c r="N188" i="37"/>
  <c r="O188" i="37"/>
  <c r="Q188" i="37"/>
  <c r="R188" i="37"/>
  <c r="B189" i="37"/>
  <c r="G189" i="37"/>
  <c r="H189" i="37"/>
  <c r="I189" i="37"/>
  <c r="M189" i="37"/>
  <c r="N189" i="37"/>
  <c r="O189" i="37"/>
  <c r="Q189" i="37"/>
  <c r="R189" i="37"/>
  <c r="B190" i="37"/>
  <c r="G190" i="37"/>
  <c r="H190" i="37"/>
  <c r="I190" i="37"/>
  <c r="M190" i="37"/>
  <c r="N190" i="37"/>
  <c r="Q190" i="37"/>
  <c r="R190" i="37"/>
  <c r="B191" i="37"/>
  <c r="G191" i="37"/>
  <c r="H191" i="37"/>
  <c r="I191" i="37"/>
  <c r="M191" i="37"/>
  <c r="N191" i="37"/>
  <c r="O191" i="37"/>
  <c r="Q191" i="37"/>
  <c r="R191" i="37"/>
  <c r="B192" i="37"/>
  <c r="G192" i="37"/>
  <c r="H192" i="37"/>
  <c r="I192" i="37"/>
  <c r="M192" i="37"/>
  <c r="N192" i="37"/>
  <c r="O192" i="37"/>
  <c r="Q192" i="37"/>
  <c r="R192" i="37"/>
  <c r="B193" i="37"/>
  <c r="G193" i="37"/>
  <c r="H193" i="37"/>
  <c r="I193" i="37"/>
  <c r="M193" i="37"/>
  <c r="N193" i="37"/>
  <c r="O193" i="37"/>
  <c r="Q193" i="37"/>
  <c r="R193" i="37"/>
  <c r="B194" i="37"/>
  <c r="G194" i="37"/>
  <c r="H194" i="37"/>
  <c r="I194" i="37"/>
  <c r="M194" i="37"/>
  <c r="N194" i="37"/>
  <c r="O194" i="37"/>
  <c r="Q194" i="37"/>
  <c r="R194" i="37"/>
  <c r="A193" i="37"/>
  <c r="A180" i="37"/>
  <c r="A181" i="37"/>
  <c r="A182" i="37"/>
  <c r="A183" i="37"/>
  <c r="A184" i="37"/>
  <c r="A185" i="37"/>
  <c r="A186" i="37"/>
  <c r="A187" i="37"/>
  <c r="A188" i="37"/>
  <c r="A189" i="37"/>
  <c r="A190" i="37"/>
  <c r="A191" i="37"/>
  <c r="A192" i="37"/>
  <c r="A179" i="37"/>
  <c r="N179" i="39"/>
  <c r="N180" i="39"/>
  <c r="N181" i="39"/>
  <c r="N182" i="39"/>
  <c r="N183" i="39"/>
  <c r="N184" i="39"/>
  <c r="N185" i="39"/>
  <c r="N186" i="39"/>
  <c r="N187" i="39"/>
  <c r="N188" i="39"/>
  <c r="N189" i="39"/>
  <c r="N190" i="39"/>
  <c r="N191" i="39"/>
  <c r="N192" i="39"/>
  <c r="N193" i="39"/>
  <c r="N194" i="39"/>
  <c r="K179" i="39"/>
  <c r="K180" i="39"/>
  <c r="K181" i="39"/>
  <c r="K182" i="39"/>
  <c r="K183" i="39"/>
  <c r="K184" i="39"/>
  <c r="K185" i="39"/>
  <c r="K186" i="39"/>
  <c r="K187" i="39"/>
  <c r="K188" i="39"/>
  <c r="K189" i="39"/>
  <c r="K190" i="39"/>
  <c r="K191" i="39"/>
  <c r="K192" i="39"/>
  <c r="K193" i="39"/>
  <c r="K194" i="39"/>
  <c r="H179" i="39"/>
  <c r="H180" i="39"/>
  <c r="H181" i="39"/>
  <c r="H182" i="39"/>
  <c r="H183" i="39"/>
  <c r="H184" i="39"/>
  <c r="H185" i="39"/>
  <c r="H186" i="39"/>
  <c r="H187" i="39"/>
  <c r="H188" i="39"/>
  <c r="H189" i="39"/>
  <c r="H190" i="39"/>
  <c r="H191" i="39"/>
  <c r="H192" i="39"/>
  <c r="H193" i="39"/>
  <c r="H194" i="39"/>
  <c r="E179" i="39"/>
  <c r="E180" i="39"/>
  <c r="E181" i="39"/>
  <c r="E182" i="39"/>
  <c r="E183" i="39"/>
  <c r="E184" i="39"/>
  <c r="E185" i="39"/>
  <c r="E186" i="39"/>
  <c r="E187" i="39"/>
  <c r="E188" i="39"/>
  <c r="E189" i="39"/>
  <c r="E190" i="39"/>
  <c r="E191" i="39"/>
  <c r="E192" i="39"/>
  <c r="E193" i="39"/>
  <c r="E194" i="39"/>
  <c r="B179" i="39"/>
  <c r="C179" i="39"/>
  <c r="D179" i="39"/>
  <c r="F179" i="39"/>
  <c r="G179" i="39"/>
  <c r="I179" i="39"/>
  <c r="J179" i="39"/>
  <c r="L179" i="39"/>
  <c r="M179" i="39"/>
  <c r="O179" i="39"/>
  <c r="P179" i="39"/>
  <c r="Q179" i="39"/>
  <c r="R179" i="39"/>
  <c r="S179" i="39"/>
  <c r="T179" i="39"/>
  <c r="U179" i="39"/>
  <c r="V179" i="39"/>
  <c r="W179" i="39"/>
  <c r="X179" i="39"/>
  <c r="Y179" i="39"/>
  <c r="Z179" i="39"/>
  <c r="B180" i="39"/>
  <c r="C180" i="39"/>
  <c r="D180" i="39"/>
  <c r="F180" i="39"/>
  <c r="G180" i="39"/>
  <c r="I180" i="39"/>
  <c r="J180" i="39"/>
  <c r="L180" i="39"/>
  <c r="M180" i="39"/>
  <c r="O180" i="39"/>
  <c r="P180" i="39"/>
  <c r="Q180" i="39"/>
  <c r="R180" i="39"/>
  <c r="S180" i="39"/>
  <c r="T180" i="39"/>
  <c r="U180" i="39"/>
  <c r="V180" i="39"/>
  <c r="W180" i="39"/>
  <c r="X180" i="39"/>
  <c r="Y180" i="39"/>
  <c r="Z180" i="39"/>
  <c r="B181" i="39"/>
  <c r="C181" i="39"/>
  <c r="D181" i="39"/>
  <c r="F181" i="39"/>
  <c r="G181" i="39"/>
  <c r="I181" i="39"/>
  <c r="J181" i="39"/>
  <c r="L181" i="39"/>
  <c r="M181" i="39"/>
  <c r="O181" i="39"/>
  <c r="P181" i="39"/>
  <c r="Q181" i="39"/>
  <c r="R181" i="39"/>
  <c r="S181" i="39"/>
  <c r="T181" i="39"/>
  <c r="U181" i="39"/>
  <c r="V181" i="39"/>
  <c r="W181" i="39"/>
  <c r="X181" i="39"/>
  <c r="Y181" i="39"/>
  <c r="Z181" i="39"/>
  <c r="B182" i="39"/>
  <c r="C182" i="39"/>
  <c r="D182" i="39"/>
  <c r="F182" i="39"/>
  <c r="G182" i="39"/>
  <c r="I182" i="39"/>
  <c r="J182" i="39"/>
  <c r="L182" i="39"/>
  <c r="M182" i="39"/>
  <c r="O182" i="39"/>
  <c r="P182" i="39"/>
  <c r="Q182" i="39"/>
  <c r="R182" i="39"/>
  <c r="S182" i="39"/>
  <c r="T182" i="39"/>
  <c r="U182" i="39"/>
  <c r="V182" i="39"/>
  <c r="W182" i="39"/>
  <c r="X182" i="39"/>
  <c r="Y182" i="39"/>
  <c r="Z182" i="39"/>
  <c r="B183" i="39"/>
  <c r="C183" i="39"/>
  <c r="D183" i="39"/>
  <c r="F183" i="39"/>
  <c r="G183" i="39"/>
  <c r="I183" i="39"/>
  <c r="J183" i="39"/>
  <c r="L183" i="39"/>
  <c r="M183" i="39"/>
  <c r="O183" i="39"/>
  <c r="P183" i="39"/>
  <c r="Q183" i="39"/>
  <c r="R183" i="39"/>
  <c r="S183" i="39"/>
  <c r="T183" i="39"/>
  <c r="U183" i="39"/>
  <c r="V183" i="39"/>
  <c r="W183" i="39"/>
  <c r="X183" i="39"/>
  <c r="Y183" i="39"/>
  <c r="Z183" i="39"/>
  <c r="B184" i="39"/>
  <c r="C184" i="39"/>
  <c r="D184" i="39"/>
  <c r="F184" i="39"/>
  <c r="G184" i="39"/>
  <c r="I184" i="39"/>
  <c r="J184" i="39"/>
  <c r="L184" i="39"/>
  <c r="M184" i="39"/>
  <c r="O184" i="39"/>
  <c r="P184" i="39"/>
  <c r="Q184" i="39"/>
  <c r="R184" i="39"/>
  <c r="S184" i="39"/>
  <c r="T184" i="39"/>
  <c r="U184" i="39"/>
  <c r="V184" i="39"/>
  <c r="W184" i="39"/>
  <c r="X184" i="39"/>
  <c r="Y184" i="39"/>
  <c r="Z184" i="39"/>
  <c r="B185" i="39"/>
  <c r="C185" i="39"/>
  <c r="D185" i="39"/>
  <c r="F185" i="39"/>
  <c r="G185" i="39"/>
  <c r="I185" i="39"/>
  <c r="J185" i="39"/>
  <c r="L185" i="39"/>
  <c r="M185" i="39"/>
  <c r="O185" i="39"/>
  <c r="P185" i="39"/>
  <c r="Q185" i="39"/>
  <c r="R185" i="39"/>
  <c r="S185" i="39"/>
  <c r="T185" i="39"/>
  <c r="U185" i="39"/>
  <c r="V185" i="39"/>
  <c r="W185" i="39"/>
  <c r="X185" i="39"/>
  <c r="Y185" i="39"/>
  <c r="Z185" i="39"/>
  <c r="B186" i="39"/>
  <c r="C186" i="39"/>
  <c r="D186" i="39"/>
  <c r="F186" i="39"/>
  <c r="G186" i="39"/>
  <c r="I186" i="39"/>
  <c r="J186" i="39"/>
  <c r="L186" i="39"/>
  <c r="M186" i="39"/>
  <c r="O186" i="39"/>
  <c r="P186" i="39"/>
  <c r="Q186" i="39"/>
  <c r="R186" i="39"/>
  <c r="S186" i="39"/>
  <c r="T186" i="39"/>
  <c r="U186" i="39"/>
  <c r="V186" i="39"/>
  <c r="W186" i="39"/>
  <c r="X186" i="39"/>
  <c r="Y186" i="39"/>
  <c r="Z186" i="39"/>
  <c r="B187" i="39"/>
  <c r="C187" i="39"/>
  <c r="D187" i="39"/>
  <c r="F187" i="39"/>
  <c r="G187" i="39"/>
  <c r="I187" i="39"/>
  <c r="J187" i="39"/>
  <c r="L187" i="39"/>
  <c r="M187" i="39"/>
  <c r="O187" i="39"/>
  <c r="P187" i="39"/>
  <c r="Q187" i="39"/>
  <c r="R187" i="39"/>
  <c r="S187" i="39"/>
  <c r="T187" i="39"/>
  <c r="U187" i="39"/>
  <c r="V187" i="39"/>
  <c r="W187" i="39"/>
  <c r="X187" i="39"/>
  <c r="Y187" i="39"/>
  <c r="Z187" i="39"/>
  <c r="B188" i="39"/>
  <c r="C188" i="39"/>
  <c r="D188" i="39"/>
  <c r="F188" i="39"/>
  <c r="G188" i="39"/>
  <c r="I188" i="39"/>
  <c r="J188" i="39"/>
  <c r="L188" i="39"/>
  <c r="M188" i="39"/>
  <c r="O188" i="39"/>
  <c r="P188" i="39"/>
  <c r="Q188" i="39"/>
  <c r="R188" i="39"/>
  <c r="S188" i="39"/>
  <c r="T188" i="39"/>
  <c r="U188" i="39"/>
  <c r="V188" i="39"/>
  <c r="W188" i="39"/>
  <c r="X188" i="39"/>
  <c r="Y188" i="39"/>
  <c r="Z188" i="39"/>
  <c r="B189" i="39"/>
  <c r="C189" i="39"/>
  <c r="D189" i="39"/>
  <c r="F189" i="39"/>
  <c r="G189" i="39"/>
  <c r="I189" i="39"/>
  <c r="J189" i="39"/>
  <c r="L189" i="39"/>
  <c r="M189" i="39"/>
  <c r="O189" i="39"/>
  <c r="P189" i="39"/>
  <c r="Q189" i="39"/>
  <c r="R189" i="39"/>
  <c r="S189" i="39"/>
  <c r="T189" i="39"/>
  <c r="U189" i="39"/>
  <c r="V189" i="39"/>
  <c r="W189" i="39"/>
  <c r="X189" i="39"/>
  <c r="Y189" i="39"/>
  <c r="Z189" i="39"/>
  <c r="B190" i="39"/>
  <c r="C190" i="39"/>
  <c r="D190" i="39"/>
  <c r="F190" i="39"/>
  <c r="G190" i="39"/>
  <c r="I190" i="39"/>
  <c r="J190" i="39"/>
  <c r="L190" i="39"/>
  <c r="M190" i="39"/>
  <c r="O190" i="39"/>
  <c r="P190" i="39"/>
  <c r="Q190" i="39"/>
  <c r="R190" i="39"/>
  <c r="S190" i="39"/>
  <c r="T190" i="39"/>
  <c r="U190" i="39"/>
  <c r="V190" i="39"/>
  <c r="W190" i="39"/>
  <c r="X190" i="39"/>
  <c r="Y190" i="39"/>
  <c r="Z190" i="39"/>
  <c r="B191" i="39"/>
  <c r="C191" i="39"/>
  <c r="D191" i="39"/>
  <c r="F191" i="39"/>
  <c r="G191" i="39"/>
  <c r="I191" i="39"/>
  <c r="J191" i="39"/>
  <c r="L191" i="39"/>
  <c r="M191" i="39"/>
  <c r="O191" i="39"/>
  <c r="P191" i="39"/>
  <c r="Q191" i="39"/>
  <c r="R191" i="39"/>
  <c r="S191" i="39"/>
  <c r="T191" i="39"/>
  <c r="U191" i="39"/>
  <c r="V191" i="39"/>
  <c r="W191" i="39"/>
  <c r="X191" i="39"/>
  <c r="Y191" i="39"/>
  <c r="Z191" i="39"/>
  <c r="B192" i="39"/>
  <c r="C192" i="39"/>
  <c r="D192" i="39"/>
  <c r="F192" i="39"/>
  <c r="G192" i="39"/>
  <c r="I192" i="39"/>
  <c r="J192" i="39"/>
  <c r="L192" i="39"/>
  <c r="M192" i="39"/>
  <c r="O192" i="39"/>
  <c r="P192" i="39"/>
  <c r="Q192" i="39"/>
  <c r="R192" i="39"/>
  <c r="S192" i="39"/>
  <c r="T192" i="39"/>
  <c r="U192" i="39"/>
  <c r="V192" i="39"/>
  <c r="W192" i="39"/>
  <c r="X192" i="39"/>
  <c r="Y192" i="39"/>
  <c r="Z192" i="39"/>
  <c r="B193" i="39"/>
  <c r="C193" i="39"/>
  <c r="D193" i="39"/>
  <c r="F193" i="39"/>
  <c r="G193" i="39"/>
  <c r="I193" i="39"/>
  <c r="J193" i="39"/>
  <c r="L193" i="39"/>
  <c r="M193" i="39"/>
  <c r="O193" i="39"/>
  <c r="P193" i="39"/>
  <c r="Q193" i="39"/>
  <c r="R193" i="39"/>
  <c r="S193" i="39"/>
  <c r="T193" i="39"/>
  <c r="U193" i="39"/>
  <c r="V193" i="39"/>
  <c r="W193" i="39"/>
  <c r="X193" i="39"/>
  <c r="Y193" i="39"/>
  <c r="Z193" i="39"/>
  <c r="B194" i="39"/>
  <c r="C194" i="39"/>
  <c r="D194" i="39"/>
  <c r="F194" i="39"/>
  <c r="G194" i="39"/>
  <c r="I194" i="39"/>
  <c r="J194" i="39"/>
  <c r="L194" i="39"/>
  <c r="M194" i="39"/>
  <c r="O194" i="39"/>
  <c r="P194" i="39"/>
  <c r="Q194" i="39"/>
  <c r="R194" i="39"/>
  <c r="S194" i="39"/>
  <c r="T194" i="39"/>
  <c r="U194" i="39"/>
  <c r="V194" i="39"/>
  <c r="W194" i="39"/>
  <c r="X194" i="39"/>
  <c r="Y194" i="39"/>
  <c r="Z194" i="39"/>
  <c r="A193" i="39"/>
  <c r="A194" i="39"/>
  <c r="A180" i="39"/>
  <c r="A181" i="39"/>
  <c r="A182" i="39"/>
  <c r="A183" i="39"/>
  <c r="A184" i="39"/>
  <c r="A185" i="39"/>
  <c r="A186" i="39"/>
  <c r="A187" i="39"/>
  <c r="A188" i="39"/>
  <c r="A189" i="39"/>
  <c r="A190" i="39"/>
  <c r="A191" i="39"/>
  <c r="A192" i="39"/>
  <c r="A179" i="39"/>
  <c r="BG22" i="55"/>
  <c r="BG21" i="55"/>
  <c r="BG23" i="55" s="1"/>
  <c r="DE20" i="55"/>
  <c r="DD20" i="55"/>
  <c r="DC20" i="55"/>
  <c r="DB20" i="55"/>
  <c r="J13" i="48"/>
  <c r="I13" i="48"/>
  <c r="H13" i="48"/>
  <c r="G13" i="48"/>
  <c r="F13" i="48"/>
  <c r="E13" i="48"/>
  <c r="D13" i="48"/>
  <c r="C13" i="48"/>
  <c r="B13" i="48"/>
  <c r="B36" i="47"/>
  <c r="C36" i="47"/>
  <c r="C35" i="47"/>
  <c r="C34" i="47"/>
  <c r="B35" i="47"/>
  <c r="B34" i="47"/>
  <c r="P163" i="37"/>
  <c r="P164" i="37"/>
  <c r="P165" i="37"/>
  <c r="P166" i="37"/>
  <c r="P167" i="37"/>
  <c r="P168" i="37"/>
  <c r="P169" i="37"/>
  <c r="P170" i="37"/>
  <c r="P171" i="37"/>
  <c r="P172" i="37"/>
  <c r="P173" i="37"/>
  <c r="P174" i="37"/>
  <c r="P175" i="37"/>
  <c r="P176" i="37"/>
  <c r="P177" i="37"/>
  <c r="P178" i="37"/>
  <c r="J163" i="37"/>
  <c r="K163" i="37"/>
  <c r="L163" i="37"/>
  <c r="J164" i="37"/>
  <c r="K164" i="37"/>
  <c r="L164" i="37"/>
  <c r="J165" i="37"/>
  <c r="K165" i="37"/>
  <c r="L165" i="37"/>
  <c r="J166" i="37"/>
  <c r="K166" i="37"/>
  <c r="L166" i="37"/>
  <c r="J167" i="37"/>
  <c r="K167" i="37"/>
  <c r="L167" i="37"/>
  <c r="J168" i="37"/>
  <c r="K168" i="37"/>
  <c r="L168" i="37"/>
  <c r="J169" i="37"/>
  <c r="K169" i="37"/>
  <c r="L169" i="37"/>
  <c r="J170" i="37"/>
  <c r="K170" i="37"/>
  <c r="L170" i="37"/>
  <c r="J171" i="37"/>
  <c r="K171" i="37"/>
  <c r="L171" i="37"/>
  <c r="J172" i="37"/>
  <c r="K172" i="37"/>
  <c r="L172" i="37"/>
  <c r="J173" i="37"/>
  <c r="K173" i="37"/>
  <c r="L173" i="37"/>
  <c r="J174" i="37"/>
  <c r="K174" i="37"/>
  <c r="L174" i="37"/>
  <c r="J175" i="37"/>
  <c r="K175" i="37"/>
  <c r="L175" i="37"/>
  <c r="J176" i="37"/>
  <c r="K176" i="37"/>
  <c r="L176" i="37"/>
  <c r="J177" i="37"/>
  <c r="K177" i="37"/>
  <c r="L177" i="37"/>
  <c r="K178" i="37"/>
  <c r="L178" i="37"/>
  <c r="J178" i="37"/>
  <c r="C163" i="37"/>
  <c r="D163" i="37"/>
  <c r="E163" i="37"/>
  <c r="F163" i="37"/>
  <c r="C164" i="37"/>
  <c r="D164" i="37"/>
  <c r="E164" i="37"/>
  <c r="F164" i="37"/>
  <c r="C165" i="37"/>
  <c r="D165" i="37"/>
  <c r="E165" i="37"/>
  <c r="F165" i="37"/>
  <c r="C166" i="37"/>
  <c r="D166" i="37"/>
  <c r="E166" i="37"/>
  <c r="F166" i="37"/>
  <c r="C167" i="37"/>
  <c r="D167" i="37"/>
  <c r="E167" i="37"/>
  <c r="F167" i="37"/>
  <c r="C168" i="37"/>
  <c r="D168" i="37"/>
  <c r="E168" i="37"/>
  <c r="F168" i="37"/>
  <c r="C169" i="37"/>
  <c r="D169" i="37"/>
  <c r="E169" i="37"/>
  <c r="F169" i="37"/>
  <c r="C170" i="37"/>
  <c r="D170" i="37"/>
  <c r="E170" i="37"/>
  <c r="F170" i="37"/>
  <c r="C171" i="37"/>
  <c r="D171" i="37"/>
  <c r="E171" i="37"/>
  <c r="F171" i="37"/>
  <c r="C172" i="37"/>
  <c r="D172" i="37"/>
  <c r="E172" i="37"/>
  <c r="F172" i="37"/>
  <c r="C173" i="37"/>
  <c r="D173" i="37"/>
  <c r="E173" i="37"/>
  <c r="F173" i="37"/>
  <c r="C174" i="37"/>
  <c r="D174" i="37"/>
  <c r="E174" i="37"/>
  <c r="F174" i="37"/>
  <c r="C175" i="37"/>
  <c r="D175" i="37"/>
  <c r="E175" i="37"/>
  <c r="F175" i="37"/>
  <c r="C176" i="37"/>
  <c r="D176" i="37"/>
  <c r="E176" i="37"/>
  <c r="F176" i="37"/>
  <c r="C177" i="37"/>
  <c r="D177" i="37"/>
  <c r="E177" i="37"/>
  <c r="F177" i="37"/>
  <c r="D178" i="37"/>
  <c r="E178" i="37"/>
  <c r="F178" i="37"/>
  <c r="C178" i="37"/>
  <c r="B163" i="37"/>
  <c r="G163" i="37"/>
  <c r="H163" i="37"/>
  <c r="I163" i="37"/>
  <c r="M163" i="37"/>
  <c r="N163" i="37"/>
  <c r="Q163" i="37"/>
  <c r="R163" i="37"/>
  <c r="B164" i="37"/>
  <c r="G164" i="37"/>
  <c r="H164" i="37"/>
  <c r="I164" i="37"/>
  <c r="M164" i="37"/>
  <c r="N164" i="37"/>
  <c r="Q164" i="37"/>
  <c r="R164" i="37"/>
  <c r="B165" i="37"/>
  <c r="G165" i="37"/>
  <c r="H165" i="37"/>
  <c r="I165" i="37"/>
  <c r="M165" i="37"/>
  <c r="N165" i="37"/>
  <c r="O165" i="37"/>
  <c r="Q165" i="37"/>
  <c r="R165" i="37"/>
  <c r="B166" i="37"/>
  <c r="G166" i="37"/>
  <c r="H166" i="37"/>
  <c r="I166" i="37"/>
  <c r="M166" i="37"/>
  <c r="N166" i="37"/>
  <c r="O166" i="37"/>
  <c r="Q166" i="37"/>
  <c r="R166" i="37"/>
  <c r="B167" i="37"/>
  <c r="G167" i="37"/>
  <c r="H167" i="37"/>
  <c r="I167" i="37"/>
  <c r="M167" i="37"/>
  <c r="N167" i="37"/>
  <c r="O167" i="37"/>
  <c r="Q167" i="37"/>
  <c r="R167" i="37"/>
  <c r="B168" i="37"/>
  <c r="G168" i="37"/>
  <c r="H168" i="37"/>
  <c r="I168" i="37"/>
  <c r="M168" i="37"/>
  <c r="N168" i="37"/>
  <c r="O168" i="37"/>
  <c r="Q168" i="37"/>
  <c r="R168" i="37"/>
  <c r="B169" i="37"/>
  <c r="G169" i="37"/>
  <c r="H169" i="37"/>
  <c r="I169" i="37"/>
  <c r="M169" i="37"/>
  <c r="N169" i="37"/>
  <c r="Q169" i="37"/>
  <c r="R169" i="37"/>
  <c r="B170" i="37"/>
  <c r="G170" i="37"/>
  <c r="H170" i="37"/>
  <c r="I170" i="37"/>
  <c r="M170" i="37"/>
  <c r="N170" i="37"/>
  <c r="Q170" i="37"/>
  <c r="R170" i="37"/>
  <c r="B171" i="37"/>
  <c r="G171" i="37"/>
  <c r="H171" i="37"/>
  <c r="I171" i="37"/>
  <c r="M171" i="37"/>
  <c r="N171" i="37"/>
  <c r="Q171" i="37"/>
  <c r="R171" i="37"/>
  <c r="B172" i="37"/>
  <c r="G172" i="37"/>
  <c r="H172" i="37"/>
  <c r="I172" i="37"/>
  <c r="M172" i="37"/>
  <c r="N172" i="37"/>
  <c r="Q172" i="37"/>
  <c r="R172" i="37"/>
  <c r="B173" i="37"/>
  <c r="G173" i="37"/>
  <c r="H173" i="37"/>
  <c r="I173" i="37"/>
  <c r="M173" i="37"/>
  <c r="N173" i="37"/>
  <c r="O173" i="37"/>
  <c r="Q173" i="37"/>
  <c r="R173" i="37"/>
  <c r="B174" i="37"/>
  <c r="G174" i="37"/>
  <c r="H174" i="37"/>
  <c r="I174" i="37"/>
  <c r="M174" i="37"/>
  <c r="N174" i="37"/>
  <c r="Q174" i="37"/>
  <c r="R174" i="37"/>
  <c r="B175" i="37"/>
  <c r="G175" i="37"/>
  <c r="H175" i="37"/>
  <c r="I175" i="37"/>
  <c r="M175" i="37"/>
  <c r="N175" i="37"/>
  <c r="O175" i="37"/>
  <c r="Q175" i="37"/>
  <c r="R175" i="37"/>
  <c r="B176" i="37"/>
  <c r="G176" i="37"/>
  <c r="H176" i="37"/>
  <c r="I176" i="37"/>
  <c r="M176" i="37"/>
  <c r="N176" i="37"/>
  <c r="Q176" i="37"/>
  <c r="R176" i="37"/>
  <c r="B177" i="37"/>
  <c r="G177" i="37"/>
  <c r="H177" i="37"/>
  <c r="I177" i="37"/>
  <c r="M177" i="37"/>
  <c r="N177" i="37"/>
  <c r="O177" i="37"/>
  <c r="Q177" i="37"/>
  <c r="R177" i="37"/>
  <c r="B178" i="37"/>
  <c r="G178" i="37"/>
  <c r="H178" i="37"/>
  <c r="I178" i="37"/>
  <c r="M178" i="37"/>
  <c r="N178" i="37"/>
  <c r="O178" i="37"/>
  <c r="Q178" i="37"/>
  <c r="R178" i="37"/>
  <c r="A164" i="37"/>
  <c r="A165" i="37"/>
  <c r="A166" i="37"/>
  <c r="A167" i="37"/>
  <c r="A168" i="37"/>
  <c r="A169" i="37"/>
  <c r="A170" i="37"/>
  <c r="A171" i="37"/>
  <c r="A172" i="37"/>
  <c r="A173" i="37"/>
  <c r="A174" i="37"/>
  <c r="A175" i="37"/>
  <c r="A176" i="37"/>
  <c r="A177" i="37"/>
  <c r="A163" i="37"/>
  <c r="N164" i="39"/>
  <c r="N165" i="39"/>
  <c r="N166" i="39"/>
  <c r="N167" i="39"/>
  <c r="N168" i="39"/>
  <c r="N169" i="39"/>
  <c r="N170" i="39"/>
  <c r="N171" i="39"/>
  <c r="N172" i="39"/>
  <c r="N173" i="39"/>
  <c r="N174" i="39"/>
  <c r="N175" i="39"/>
  <c r="N176" i="39"/>
  <c r="N177" i="39"/>
  <c r="N178" i="39"/>
  <c r="N163" i="39"/>
  <c r="K164" i="39"/>
  <c r="K165" i="39"/>
  <c r="K166" i="39"/>
  <c r="K167" i="39"/>
  <c r="K168" i="39"/>
  <c r="K169" i="39"/>
  <c r="K170" i="39"/>
  <c r="K171" i="39"/>
  <c r="K172" i="39"/>
  <c r="K173" i="39"/>
  <c r="K174" i="39"/>
  <c r="K175" i="39"/>
  <c r="K176" i="39"/>
  <c r="K177" i="39"/>
  <c r="K178" i="39"/>
  <c r="K163" i="39"/>
  <c r="H164" i="39"/>
  <c r="H165" i="39"/>
  <c r="H166" i="39"/>
  <c r="H167" i="39"/>
  <c r="H168" i="39"/>
  <c r="H169" i="39"/>
  <c r="H170" i="39"/>
  <c r="H171" i="39"/>
  <c r="H172" i="39"/>
  <c r="H173" i="39"/>
  <c r="H174" i="39"/>
  <c r="H175" i="39"/>
  <c r="H176" i="39"/>
  <c r="H177" i="39"/>
  <c r="H178" i="39"/>
  <c r="H163" i="39"/>
  <c r="E164" i="39"/>
  <c r="E165" i="39"/>
  <c r="E166" i="39"/>
  <c r="E167" i="39"/>
  <c r="E168" i="39"/>
  <c r="E169" i="39"/>
  <c r="E170" i="39"/>
  <c r="E171" i="39"/>
  <c r="E172" i="39"/>
  <c r="E173" i="39"/>
  <c r="E174" i="39"/>
  <c r="E175" i="39"/>
  <c r="E176" i="39"/>
  <c r="E177" i="39"/>
  <c r="E178" i="39"/>
  <c r="E163" i="39"/>
  <c r="B163" i="39"/>
  <c r="C163" i="39"/>
  <c r="D163" i="39"/>
  <c r="F163" i="39"/>
  <c r="G163" i="39"/>
  <c r="I163" i="39"/>
  <c r="J163" i="39"/>
  <c r="L163" i="39"/>
  <c r="M163" i="39"/>
  <c r="O163" i="39"/>
  <c r="P163" i="39"/>
  <c r="Q163" i="39"/>
  <c r="R163" i="39"/>
  <c r="S163" i="39"/>
  <c r="T163" i="39"/>
  <c r="U163" i="39"/>
  <c r="V163" i="39"/>
  <c r="W163" i="39"/>
  <c r="X163" i="39"/>
  <c r="Y163" i="39"/>
  <c r="Z163" i="39"/>
  <c r="B164" i="39"/>
  <c r="C164" i="39"/>
  <c r="D164" i="39"/>
  <c r="F164" i="39"/>
  <c r="G164" i="39"/>
  <c r="I164" i="39"/>
  <c r="J164" i="39"/>
  <c r="L164" i="39"/>
  <c r="M164" i="39"/>
  <c r="O164" i="39"/>
  <c r="P164" i="39"/>
  <c r="Q164" i="39"/>
  <c r="R164" i="39"/>
  <c r="S164" i="39"/>
  <c r="T164" i="39"/>
  <c r="U164" i="39"/>
  <c r="V164" i="39"/>
  <c r="W164" i="39"/>
  <c r="X164" i="39"/>
  <c r="Y164" i="39"/>
  <c r="Z164" i="39"/>
  <c r="B165" i="39"/>
  <c r="C165" i="39"/>
  <c r="D165" i="39"/>
  <c r="F165" i="39"/>
  <c r="G165" i="39"/>
  <c r="I165" i="39"/>
  <c r="J165" i="39"/>
  <c r="L165" i="39"/>
  <c r="M165" i="39"/>
  <c r="O165" i="39"/>
  <c r="P165" i="39"/>
  <c r="Q165" i="39"/>
  <c r="R165" i="39"/>
  <c r="S165" i="39"/>
  <c r="T165" i="39"/>
  <c r="U165" i="39"/>
  <c r="V165" i="39"/>
  <c r="W165" i="39"/>
  <c r="X165" i="39"/>
  <c r="Y165" i="39"/>
  <c r="Z165" i="39"/>
  <c r="B166" i="39"/>
  <c r="C166" i="39"/>
  <c r="D166" i="39"/>
  <c r="F166" i="39"/>
  <c r="G166" i="39"/>
  <c r="I166" i="39"/>
  <c r="J166" i="39"/>
  <c r="L166" i="39"/>
  <c r="M166" i="39"/>
  <c r="O166" i="39"/>
  <c r="P166" i="39"/>
  <c r="Q166" i="39"/>
  <c r="R166" i="39"/>
  <c r="S166" i="39"/>
  <c r="T166" i="39"/>
  <c r="U166" i="39"/>
  <c r="V166" i="39"/>
  <c r="W166" i="39"/>
  <c r="X166" i="39"/>
  <c r="Y166" i="39"/>
  <c r="Z166" i="39"/>
  <c r="B167" i="39"/>
  <c r="C167" i="39"/>
  <c r="D167" i="39"/>
  <c r="F167" i="39"/>
  <c r="G167" i="39"/>
  <c r="I167" i="39"/>
  <c r="J167" i="39"/>
  <c r="L167" i="39"/>
  <c r="M167" i="39"/>
  <c r="O167" i="39"/>
  <c r="P167" i="39"/>
  <c r="Q167" i="39"/>
  <c r="R167" i="39"/>
  <c r="S167" i="39"/>
  <c r="T167" i="39"/>
  <c r="U167" i="39"/>
  <c r="V167" i="39"/>
  <c r="W167" i="39"/>
  <c r="X167" i="39"/>
  <c r="Y167" i="39"/>
  <c r="Z167" i="39"/>
  <c r="B168" i="39"/>
  <c r="C168" i="39"/>
  <c r="D168" i="39"/>
  <c r="F168" i="39"/>
  <c r="G168" i="39"/>
  <c r="I168" i="39"/>
  <c r="J168" i="39"/>
  <c r="L168" i="39"/>
  <c r="M168" i="39"/>
  <c r="O168" i="39"/>
  <c r="P168" i="39"/>
  <c r="Q168" i="39"/>
  <c r="R168" i="39"/>
  <c r="S168" i="39"/>
  <c r="T168" i="39"/>
  <c r="U168" i="39"/>
  <c r="V168" i="39"/>
  <c r="W168" i="39"/>
  <c r="X168" i="39"/>
  <c r="Y168" i="39"/>
  <c r="Z168" i="39"/>
  <c r="B169" i="39"/>
  <c r="C169" i="39"/>
  <c r="D169" i="39"/>
  <c r="F169" i="39"/>
  <c r="G169" i="39"/>
  <c r="I169" i="39"/>
  <c r="J169" i="39"/>
  <c r="L169" i="39"/>
  <c r="M169" i="39"/>
  <c r="O169" i="39"/>
  <c r="P169" i="39"/>
  <c r="Q169" i="39"/>
  <c r="R169" i="39"/>
  <c r="S169" i="39"/>
  <c r="T169" i="39"/>
  <c r="U169" i="39"/>
  <c r="V169" i="39"/>
  <c r="W169" i="39"/>
  <c r="X169" i="39"/>
  <c r="Y169" i="39"/>
  <c r="Z169" i="39"/>
  <c r="B170" i="39"/>
  <c r="C170" i="39"/>
  <c r="D170" i="39"/>
  <c r="F170" i="39"/>
  <c r="G170" i="39"/>
  <c r="I170" i="39"/>
  <c r="J170" i="39"/>
  <c r="L170" i="39"/>
  <c r="M170" i="39"/>
  <c r="O170" i="39"/>
  <c r="P170" i="39"/>
  <c r="Q170" i="39"/>
  <c r="R170" i="39"/>
  <c r="S170" i="39"/>
  <c r="T170" i="39"/>
  <c r="U170" i="39"/>
  <c r="V170" i="39"/>
  <c r="W170" i="39"/>
  <c r="X170" i="39"/>
  <c r="Y170" i="39"/>
  <c r="Z170" i="39"/>
  <c r="B171" i="39"/>
  <c r="C171" i="39"/>
  <c r="D171" i="39"/>
  <c r="F171" i="39"/>
  <c r="G171" i="39"/>
  <c r="I171" i="39"/>
  <c r="J171" i="39"/>
  <c r="L171" i="39"/>
  <c r="M171" i="39"/>
  <c r="O171" i="39"/>
  <c r="P171" i="39"/>
  <c r="Q171" i="39"/>
  <c r="R171" i="39"/>
  <c r="S171" i="39"/>
  <c r="T171" i="39"/>
  <c r="U171" i="39"/>
  <c r="V171" i="39"/>
  <c r="W171" i="39"/>
  <c r="X171" i="39"/>
  <c r="Y171" i="39"/>
  <c r="Z171" i="39"/>
  <c r="B172" i="39"/>
  <c r="C172" i="39"/>
  <c r="D172" i="39"/>
  <c r="F172" i="39"/>
  <c r="G172" i="39"/>
  <c r="I172" i="39"/>
  <c r="J172" i="39"/>
  <c r="L172" i="39"/>
  <c r="M172" i="39"/>
  <c r="O172" i="39"/>
  <c r="P172" i="39"/>
  <c r="Q172" i="39"/>
  <c r="R172" i="39"/>
  <c r="S172" i="39"/>
  <c r="T172" i="39"/>
  <c r="U172" i="39"/>
  <c r="V172" i="39"/>
  <c r="W172" i="39"/>
  <c r="X172" i="39"/>
  <c r="Y172" i="39"/>
  <c r="Z172" i="39"/>
  <c r="B173" i="39"/>
  <c r="C173" i="39"/>
  <c r="D173" i="39"/>
  <c r="F173" i="39"/>
  <c r="G173" i="39"/>
  <c r="I173" i="39"/>
  <c r="J173" i="39"/>
  <c r="L173" i="39"/>
  <c r="M173" i="39"/>
  <c r="O173" i="39"/>
  <c r="P173" i="39"/>
  <c r="Q173" i="39"/>
  <c r="R173" i="39"/>
  <c r="S173" i="39"/>
  <c r="T173" i="39"/>
  <c r="U173" i="39"/>
  <c r="V173" i="39"/>
  <c r="W173" i="39"/>
  <c r="X173" i="39"/>
  <c r="Y173" i="39"/>
  <c r="Z173" i="39"/>
  <c r="B174" i="39"/>
  <c r="C174" i="39"/>
  <c r="D174" i="39"/>
  <c r="F174" i="39"/>
  <c r="G174" i="39"/>
  <c r="I174" i="39"/>
  <c r="J174" i="39"/>
  <c r="L174" i="39"/>
  <c r="M174" i="39"/>
  <c r="O174" i="39"/>
  <c r="P174" i="39"/>
  <c r="Q174" i="39"/>
  <c r="R174" i="39"/>
  <c r="S174" i="39"/>
  <c r="T174" i="39"/>
  <c r="U174" i="39"/>
  <c r="V174" i="39"/>
  <c r="W174" i="39"/>
  <c r="X174" i="39"/>
  <c r="Y174" i="39"/>
  <c r="Z174" i="39"/>
  <c r="B175" i="39"/>
  <c r="C175" i="39"/>
  <c r="D175" i="39"/>
  <c r="F175" i="39"/>
  <c r="G175" i="39"/>
  <c r="I175" i="39"/>
  <c r="J175" i="39"/>
  <c r="L175" i="39"/>
  <c r="M175" i="39"/>
  <c r="O175" i="39"/>
  <c r="P175" i="39"/>
  <c r="Q175" i="39"/>
  <c r="R175" i="39"/>
  <c r="S175" i="39"/>
  <c r="T175" i="39"/>
  <c r="U175" i="39"/>
  <c r="V175" i="39"/>
  <c r="W175" i="39"/>
  <c r="X175" i="39"/>
  <c r="Y175" i="39"/>
  <c r="Z175" i="39"/>
  <c r="B176" i="39"/>
  <c r="C176" i="39"/>
  <c r="D176" i="39"/>
  <c r="F176" i="39"/>
  <c r="G176" i="39"/>
  <c r="I176" i="39"/>
  <c r="J176" i="39"/>
  <c r="L176" i="39"/>
  <c r="M176" i="39"/>
  <c r="O176" i="39"/>
  <c r="P176" i="39"/>
  <c r="Q176" i="39"/>
  <c r="R176" i="39"/>
  <c r="S176" i="39"/>
  <c r="T176" i="39"/>
  <c r="U176" i="39"/>
  <c r="V176" i="39"/>
  <c r="W176" i="39"/>
  <c r="X176" i="39"/>
  <c r="Y176" i="39"/>
  <c r="Z176" i="39"/>
  <c r="B177" i="39"/>
  <c r="C177" i="39"/>
  <c r="D177" i="39"/>
  <c r="F177" i="39"/>
  <c r="G177" i="39"/>
  <c r="I177" i="39"/>
  <c r="J177" i="39"/>
  <c r="L177" i="39"/>
  <c r="M177" i="39"/>
  <c r="O177" i="39"/>
  <c r="P177" i="39"/>
  <c r="Q177" i="39"/>
  <c r="R177" i="39"/>
  <c r="S177" i="39"/>
  <c r="T177" i="39"/>
  <c r="U177" i="39"/>
  <c r="V177" i="39"/>
  <c r="W177" i="39"/>
  <c r="X177" i="39"/>
  <c r="Y177" i="39"/>
  <c r="Z177" i="39"/>
  <c r="B178" i="39"/>
  <c r="C178" i="39"/>
  <c r="D178" i="39"/>
  <c r="F178" i="39"/>
  <c r="G178" i="39"/>
  <c r="I178" i="39"/>
  <c r="J178" i="39"/>
  <c r="L178" i="39"/>
  <c r="M178" i="39"/>
  <c r="O178" i="39"/>
  <c r="P178" i="39"/>
  <c r="Q178" i="39"/>
  <c r="R178" i="39"/>
  <c r="S178" i="39"/>
  <c r="T178" i="39"/>
  <c r="U178" i="39"/>
  <c r="V178" i="39"/>
  <c r="W178" i="39"/>
  <c r="X178" i="39"/>
  <c r="Y178" i="39"/>
  <c r="Z178" i="39"/>
  <c r="A164" i="39"/>
  <c r="A165" i="39"/>
  <c r="A166" i="39"/>
  <c r="A167" i="39"/>
  <c r="A168" i="39"/>
  <c r="A169" i="39"/>
  <c r="A170" i="39"/>
  <c r="A171" i="39"/>
  <c r="A172" i="39"/>
  <c r="A173" i="39"/>
  <c r="A174" i="39"/>
  <c r="A175" i="39"/>
  <c r="A176" i="39"/>
  <c r="A177" i="39"/>
  <c r="A178" i="39"/>
  <c r="A163" i="39"/>
  <c r="BG22" i="54"/>
  <c r="BG21" i="54"/>
  <c r="BG23" i="54" s="1"/>
  <c r="DE20" i="54"/>
  <c r="DD20" i="54"/>
  <c r="DC20" i="54"/>
  <c r="DB20" i="54"/>
  <c r="DB20" i="50"/>
  <c r="S8" i="54"/>
  <c r="N114" i="63"/>
  <c r="K114" i="63"/>
  <c r="H114" i="63"/>
  <c r="E114" i="63"/>
  <c r="N113" i="63"/>
  <c r="K113" i="63"/>
  <c r="H113" i="63"/>
  <c r="E113" i="63"/>
  <c r="N112" i="63"/>
  <c r="K112" i="63"/>
  <c r="H112" i="63"/>
  <c r="E112" i="63"/>
  <c r="N111" i="63"/>
  <c r="K111" i="63"/>
  <c r="H111" i="63"/>
  <c r="E111" i="63"/>
  <c r="N110" i="63"/>
  <c r="K110" i="63"/>
  <c r="H110" i="63"/>
  <c r="E110" i="63"/>
  <c r="N109" i="63"/>
  <c r="K109" i="63"/>
  <c r="H109" i="63"/>
  <c r="E109" i="63"/>
  <c r="N108" i="63"/>
  <c r="K108" i="63"/>
  <c r="H108" i="63"/>
  <c r="E108" i="63"/>
  <c r="N107" i="63"/>
  <c r="K107" i="63"/>
  <c r="H107" i="63"/>
  <c r="E107" i="63"/>
  <c r="N106" i="63"/>
  <c r="K106" i="63"/>
  <c r="H106" i="63"/>
  <c r="E106" i="63"/>
  <c r="N105" i="63"/>
  <c r="K105" i="63"/>
  <c r="H105" i="63"/>
  <c r="E105" i="63"/>
  <c r="N104" i="63"/>
  <c r="K104" i="63"/>
  <c r="H104" i="63"/>
  <c r="E104" i="63"/>
  <c r="N103" i="63"/>
  <c r="K103" i="63"/>
  <c r="H103" i="63"/>
  <c r="E103" i="63"/>
  <c r="N102" i="63"/>
  <c r="K102" i="63"/>
  <c r="H102" i="63"/>
  <c r="E102" i="63"/>
  <c r="N101" i="63"/>
  <c r="K101" i="63"/>
  <c r="H101" i="63"/>
  <c r="E101" i="63"/>
  <c r="N100" i="63"/>
  <c r="K100" i="63"/>
  <c r="H100" i="63"/>
  <c r="E100" i="63"/>
  <c r="N99" i="63"/>
  <c r="K99" i="63"/>
  <c r="H99" i="63"/>
  <c r="E99" i="63"/>
  <c r="CY20" i="63"/>
  <c r="CV20" i="63"/>
  <c r="CY19" i="63"/>
  <c r="CV19" i="63"/>
  <c r="CY18" i="63"/>
  <c r="CV18" i="63"/>
  <c r="AN18" i="63"/>
  <c r="AH18" i="63"/>
  <c r="AA18" i="63"/>
  <c r="Z18" i="63"/>
  <c r="Y18" i="63"/>
  <c r="X18" i="63"/>
  <c r="W18" i="63"/>
  <c r="V18" i="63"/>
  <c r="U18" i="63"/>
  <c r="T18" i="63"/>
  <c r="R18" i="63"/>
  <c r="BP18" i="63" s="1"/>
  <c r="Q18" i="63"/>
  <c r="K18" i="63"/>
  <c r="J18" i="63"/>
  <c r="H18" i="63"/>
  <c r="G18" i="63"/>
  <c r="E18" i="63"/>
  <c r="D18" i="63"/>
  <c r="CY17" i="63"/>
  <c r="CV17" i="63"/>
  <c r="BN17" i="63"/>
  <c r="AU17" i="63"/>
  <c r="AR17" i="63"/>
  <c r="AP17" i="63"/>
  <c r="AO17" i="63"/>
  <c r="AN17" i="63"/>
  <c r="AK17" i="63"/>
  <c r="AH17" i="63"/>
  <c r="S17" i="63"/>
  <c r="P17" i="63"/>
  <c r="N17" i="63"/>
  <c r="BW17" i="63" s="1"/>
  <c r="M17" i="63"/>
  <c r="L17" i="63"/>
  <c r="I17" i="63"/>
  <c r="F17" i="63"/>
  <c r="CY16" i="63"/>
  <c r="CV16" i="63"/>
  <c r="BN16" i="63"/>
  <c r="AU16" i="63"/>
  <c r="AR16" i="63"/>
  <c r="AP16" i="63"/>
  <c r="AO16" i="63"/>
  <c r="AN16" i="63"/>
  <c r="AK16" i="63"/>
  <c r="AH16" i="63"/>
  <c r="S16" i="63"/>
  <c r="P16" i="63"/>
  <c r="N16" i="63"/>
  <c r="BW16" i="63" s="1"/>
  <c r="M16" i="63"/>
  <c r="L16" i="63"/>
  <c r="I16" i="63"/>
  <c r="F16" i="63"/>
  <c r="CY15" i="63"/>
  <c r="CV15" i="63"/>
  <c r="BN15" i="63"/>
  <c r="AU15" i="63"/>
  <c r="AR15" i="63"/>
  <c r="AP15" i="63"/>
  <c r="AO15" i="63"/>
  <c r="AQ15" i="63" s="1"/>
  <c r="AN15" i="63"/>
  <c r="AK15" i="63"/>
  <c r="AH15" i="63"/>
  <c r="S15" i="63"/>
  <c r="P15" i="63"/>
  <c r="N15" i="63"/>
  <c r="BH15" i="63" s="1"/>
  <c r="M15" i="63"/>
  <c r="L15" i="63"/>
  <c r="I15" i="63"/>
  <c r="F15" i="63"/>
  <c r="CY14" i="63"/>
  <c r="CV14" i="63"/>
  <c r="BN14" i="63"/>
  <c r="AU14" i="63"/>
  <c r="AR14" i="63"/>
  <c r="AQ14" i="63"/>
  <c r="AP14" i="63"/>
  <c r="AO14" i="63"/>
  <c r="AN14" i="63"/>
  <c r="AK14" i="63"/>
  <c r="AH14" i="63"/>
  <c r="S14" i="63"/>
  <c r="P14" i="63"/>
  <c r="N14" i="63"/>
  <c r="BL14" i="63" s="1"/>
  <c r="M14" i="63"/>
  <c r="L14" i="63"/>
  <c r="I14" i="63"/>
  <c r="F14" i="63"/>
  <c r="CY13" i="63"/>
  <c r="CV13" i="63"/>
  <c r="BN13" i="63"/>
  <c r="AU13" i="63"/>
  <c r="AR13" i="63"/>
  <c r="AP13" i="63"/>
  <c r="AO13" i="63"/>
  <c r="AQ13" i="63" s="1"/>
  <c r="AN13" i="63"/>
  <c r="AK13" i="63"/>
  <c r="AH13" i="63"/>
  <c r="S13" i="63"/>
  <c r="BV13" i="63" s="1"/>
  <c r="P13" i="63"/>
  <c r="N13" i="63"/>
  <c r="BW13" i="63" s="1"/>
  <c r="M13" i="63"/>
  <c r="L13" i="63"/>
  <c r="I13" i="63"/>
  <c r="F13" i="63"/>
  <c r="CY12" i="63"/>
  <c r="CV12" i="63"/>
  <c r="BN12" i="63"/>
  <c r="AU12" i="63"/>
  <c r="AR12" i="63"/>
  <c r="AP12" i="63"/>
  <c r="AO12" i="63"/>
  <c r="AQ12" i="63" s="1"/>
  <c r="AN12" i="63"/>
  <c r="AK12" i="63"/>
  <c r="AH12" i="63"/>
  <c r="S12" i="63"/>
  <c r="BV12" i="63" s="1"/>
  <c r="P12" i="63"/>
  <c r="N12" i="63"/>
  <c r="BW12" i="63" s="1"/>
  <c r="M12" i="63"/>
  <c r="L12" i="63"/>
  <c r="I12" i="63"/>
  <c r="F12" i="63"/>
  <c r="CY11" i="63"/>
  <c r="CV11" i="63"/>
  <c r="BN11" i="63"/>
  <c r="AU11" i="63"/>
  <c r="AR11" i="63"/>
  <c r="AP11" i="63"/>
  <c r="AO11" i="63"/>
  <c r="AQ11" i="63" s="1"/>
  <c r="AN11" i="63"/>
  <c r="AK11" i="63"/>
  <c r="AH11" i="63"/>
  <c r="S11" i="63"/>
  <c r="BV11" i="63" s="1"/>
  <c r="P11" i="63"/>
  <c r="N11" i="63"/>
  <c r="BL11" i="63" s="1"/>
  <c r="M11" i="63"/>
  <c r="L11" i="63"/>
  <c r="I11" i="63"/>
  <c r="F11" i="63"/>
  <c r="CY10" i="63"/>
  <c r="CV10" i="63"/>
  <c r="BN10" i="63"/>
  <c r="AU10" i="63"/>
  <c r="AR10" i="63"/>
  <c r="AP10" i="63"/>
  <c r="AO10" i="63"/>
  <c r="AN10" i="63"/>
  <c r="AK10" i="63"/>
  <c r="AH10" i="63"/>
  <c r="S10" i="63"/>
  <c r="BV10" i="63" s="1"/>
  <c r="P10" i="63"/>
  <c r="N10" i="63"/>
  <c r="BL10" i="63" s="1"/>
  <c r="M10" i="63"/>
  <c r="L10" i="63"/>
  <c r="I10" i="63"/>
  <c r="F10" i="63"/>
  <c r="CY9" i="63"/>
  <c r="CV9" i="63"/>
  <c r="BN9" i="63"/>
  <c r="AU9" i="63"/>
  <c r="AR9" i="63"/>
  <c r="AP9" i="63"/>
  <c r="AO9" i="63"/>
  <c r="AN9" i="63"/>
  <c r="AK9" i="63"/>
  <c r="AH9" i="63"/>
  <c r="S9" i="63"/>
  <c r="P9" i="63"/>
  <c r="N9" i="63"/>
  <c r="BW9" i="63" s="1"/>
  <c r="M9" i="63"/>
  <c r="L9" i="63"/>
  <c r="I9" i="63"/>
  <c r="F9" i="63"/>
  <c r="CY8" i="63"/>
  <c r="CV8" i="63"/>
  <c r="BN8" i="63"/>
  <c r="AU8" i="63"/>
  <c r="AR8" i="63"/>
  <c r="AP8" i="63"/>
  <c r="AO8" i="63"/>
  <c r="AQ8" i="63" s="1"/>
  <c r="AN8" i="63"/>
  <c r="AK8" i="63"/>
  <c r="AH8" i="63"/>
  <c r="S8" i="63"/>
  <c r="P8" i="63"/>
  <c r="N8" i="63"/>
  <c r="BW8" i="63" s="1"/>
  <c r="M8" i="63"/>
  <c r="L8" i="63"/>
  <c r="I8" i="63"/>
  <c r="F8" i="63"/>
  <c r="CY7" i="63"/>
  <c r="CV7" i="63"/>
  <c r="BN7" i="63"/>
  <c r="AU7" i="63"/>
  <c r="AR7" i="63"/>
  <c r="AP7" i="63"/>
  <c r="AQ7" i="63" s="1"/>
  <c r="AO7" i="63"/>
  <c r="AN7" i="63"/>
  <c r="AK7" i="63"/>
  <c r="AH7" i="63"/>
  <c r="S7" i="63"/>
  <c r="P7" i="63"/>
  <c r="N7" i="63"/>
  <c r="BH7" i="63" s="1"/>
  <c r="M7" i="63"/>
  <c r="L7" i="63"/>
  <c r="I7" i="63"/>
  <c r="F7" i="63"/>
  <c r="CY6" i="63"/>
  <c r="CV6" i="63"/>
  <c r="BN6" i="63"/>
  <c r="AU6" i="63"/>
  <c r="AR6" i="63"/>
  <c r="AP6" i="63"/>
  <c r="AO6" i="63"/>
  <c r="AQ6" i="63" s="1"/>
  <c r="AN6" i="63"/>
  <c r="AK6" i="63"/>
  <c r="AH6" i="63"/>
  <c r="S6" i="63"/>
  <c r="P6" i="63"/>
  <c r="N6" i="63"/>
  <c r="BL6" i="63" s="1"/>
  <c r="M6" i="63"/>
  <c r="L6" i="63"/>
  <c r="I6" i="63"/>
  <c r="F6" i="63"/>
  <c r="CY5" i="63"/>
  <c r="CV5" i="63"/>
  <c r="BN5" i="63"/>
  <c r="AU5" i="63"/>
  <c r="AR5" i="63"/>
  <c r="AQ5" i="63"/>
  <c r="AP5" i="63"/>
  <c r="AO5" i="63"/>
  <c r="AN5" i="63"/>
  <c r="AK5" i="63"/>
  <c r="AH5" i="63"/>
  <c r="S5" i="63"/>
  <c r="P5" i="63"/>
  <c r="N5" i="63"/>
  <c r="BM5" i="63" s="1"/>
  <c r="M5" i="63"/>
  <c r="L5" i="63"/>
  <c r="I5" i="63"/>
  <c r="F5" i="63"/>
  <c r="BN4" i="63"/>
  <c r="AU4" i="63"/>
  <c r="AR4" i="63"/>
  <c r="AP4" i="63"/>
  <c r="AO4" i="63"/>
  <c r="AQ4" i="63" s="1"/>
  <c r="AN4" i="63"/>
  <c r="AK4" i="63"/>
  <c r="AH4" i="63"/>
  <c r="S4" i="63"/>
  <c r="P4" i="63"/>
  <c r="N4" i="63"/>
  <c r="BH4" i="63" s="1"/>
  <c r="M4" i="63"/>
  <c r="L4" i="63"/>
  <c r="I4" i="63"/>
  <c r="F4" i="63"/>
  <c r="BN3" i="63"/>
  <c r="AU3" i="63"/>
  <c r="AR3" i="63"/>
  <c r="AP3" i="63"/>
  <c r="AO3" i="63"/>
  <c r="AQ3" i="63" s="1"/>
  <c r="AN3" i="63"/>
  <c r="AK3" i="63"/>
  <c r="AH3" i="63"/>
  <c r="S3" i="63"/>
  <c r="P3" i="63"/>
  <c r="N3" i="63"/>
  <c r="M3" i="63"/>
  <c r="L3" i="63"/>
  <c r="I3" i="63"/>
  <c r="F3" i="63"/>
  <c r="N114" i="62"/>
  <c r="K114" i="62"/>
  <c r="H114" i="62"/>
  <c r="E114" i="62"/>
  <c r="N113" i="62"/>
  <c r="K113" i="62"/>
  <c r="H113" i="62"/>
  <c r="E113" i="62"/>
  <c r="N112" i="62"/>
  <c r="K112" i="62"/>
  <c r="H112" i="62"/>
  <c r="E112" i="62"/>
  <c r="N111" i="62"/>
  <c r="K111" i="62"/>
  <c r="H111" i="62"/>
  <c r="E111" i="62"/>
  <c r="N110" i="62"/>
  <c r="K110" i="62"/>
  <c r="H110" i="62"/>
  <c r="E110" i="62"/>
  <c r="N109" i="62"/>
  <c r="K109" i="62"/>
  <c r="H109" i="62"/>
  <c r="E109" i="62"/>
  <c r="N108" i="62"/>
  <c r="K108" i="62"/>
  <c r="H108" i="62"/>
  <c r="E108" i="62"/>
  <c r="N107" i="62"/>
  <c r="K107" i="62"/>
  <c r="H107" i="62"/>
  <c r="E107" i="62"/>
  <c r="N106" i="62"/>
  <c r="K106" i="62"/>
  <c r="H106" i="62"/>
  <c r="E106" i="62"/>
  <c r="N105" i="62"/>
  <c r="K105" i="62"/>
  <c r="H105" i="62"/>
  <c r="E105" i="62"/>
  <c r="N104" i="62"/>
  <c r="K104" i="62"/>
  <c r="H104" i="62"/>
  <c r="E104" i="62"/>
  <c r="N103" i="62"/>
  <c r="K103" i="62"/>
  <c r="H103" i="62"/>
  <c r="E103" i="62"/>
  <c r="N102" i="62"/>
  <c r="K102" i="62"/>
  <c r="H102" i="62"/>
  <c r="E102" i="62"/>
  <c r="N101" i="62"/>
  <c r="K101" i="62"/>
  <c r="H101" i="62"/>
  <c r="E101" i="62"/>
  <c r="N100" i="62"/>
  <c r="K100" i="62"/>
  <c r="H100" i="62"/>
  <c r="E100" i="62"/>
  <c r="N99" i="62"/>
  <c r="K99" i="62"/>
  <c r="H99" i="62"/>
  <c r="E99" i="62"/>
  <c r="CY20" i="62"/>
  <c r="CV20" i="62"/>
  <c r="CY19" i="62"/>
  <c r="CV19" i="62"/>
  <c r="CY18" i="62"/>
  <c r="CV18" i="62"/>
  <c r="AR18" i="62"/>
  <c r="AN18" i="62"/>
  <c r="AK18" i="62"/>
  <c r="AA18" i="62"/>
  <c r="Z18" i="62"/>
  <c r="Y18" i="62"/>
  <c r="X18" i="62"/>
  <c r="W18" i="62"/>
  <c r="V18" i="62"/>
  <c r="U18" i="62"/>
  <c r="T18" i="62"/>
  <c r="R18" i="62"/>
  <c r="BP18" i="62" s="1"/>
  <c r="Q18" i="62"/>
  <c r="CP17" i="62" s="1"/>
  <c r="K18" i="62"/>
  <c r="J18" i="62"/>
  <c r="H18" i="62"/>
  <c r="G18" i="62"/>
  <c r="E18" i="62"/>
  <c r="D18" i="62"/>
  <c r="CY17" i="62"/>
  <c r="CV17" i="62"/>
  <c r="BN17" i="62"/>
  <c r="AU17" i="62"/>
  <c r="AR17" i="62"/>
  <c r="AP17" i="62"/>
  <c r="AO17" i="62"/>
  <c r="AQ17" i="62" s="1"/>
  <c r="AN17" i="62"/>
  <c r="AK17" i="62"/>
  <c r="AH17" i="62"/>
  <c r="S17" i="62"/>
  <c r="P17" i="62"/>
  <c r="N17" i="62"/>
  <c r="BW17" i="62" s="1"/>
  <c r="M17" i="62"/>
  <c r="L17" i="62"/>
  <c r="I17" i="62"/>
  <c r="F17" i="62"/>
  <c r="CY16" i="62"/>
  <c r="CV16" i="62"/>
  <c r="BN16" i="62"/>
  <c r="AU16" i="62"/>
  <c r="AR16" i="62"/>
  <c r="AP16" i="62"/>
  <c r="AO16" i="62"/>
  <c r="AQ16" i="62" s="1"/>
  <c r="AN16" i="62"/>
  <c r="AK16" i="62"/>
  <c r="AH16" i="62"/>
  <c r="S16" i="62"/>
  <c r="P16" i="62"/>
  <c r="N16" i="62"/>
  <c r="BW16" i="62" s="1"/>
  <c r="M16" i="62"/>
  <c r="L16" i="62"/>
  <c r="I16" i="62"/>
  <c r="F16" i="62"/>
  <c r="CY15" i="62"/>
  <c r="CV15" i="62"/>
  <c r="BN15" i="62"/>
  <c r="BM15" i="62"/>
  <c r="AU15" i="62"/>
  <c r="AR15" i="62"/>
  <c r="AQ15" i="62"/>
  <c r="AP15" i="62"/>
  <c r="AO15" i="62"/>
  <c r="AN15" i="62"/>
  <c r="AK15" i="62"/>
  <c r="AH15" i="62"/>
  <c r="S15" i="62"/>
  <c r="BV15" i="62" s="1"/>
  <c r="P15" i="62"/>
  <c r="N15" i="62"/>
  <c r="BH15" i="62" s="1"/>
  <c r="M15" i="62"/>
  <c r="L15" i="62"/>
  <c r="I15" i="62"/>
  <c r="F15" i="62"/>
  <c r="CY14" i="62"/>
  <c r="CV14" i="62"/>
  <c r="BN14" i="62"/>
  <c r="AU14" i="62"/>
  <c r="AR14" i="62"/>
  <c r="AQ14" i="62"/>
  <c r="AP14" i="62"/>
  <c r="AO14" i="62"/>
  <c r="AN14" i="62"/>
  <c r="AK14" i="62"/>
  <c r="AH14" i="62"/>
  <c r="S14" i="62"/>
  <c r="BV14" i="62" s="1"/>
  <c r="P14" i="62"/>
  <c r="N14" i="62"/>
  <c r="BL14" i="62" s="1"/>
  <c r="M14" i="62"/>
  <c r="L14" i="62"/>
  <c r="I14" i="62"/>
  <c r="F14" i="62"/>
  <c r="CY13" i="62"/>
  <c r="CV13" i="62"/>
  <c r="BN13" i="62"/>
  <c r="AU13" i="62"/>
  <c r="AR13" i="62"/>
  <c r="AP13" i="62"/>
  <c r="AO13" i="62"/>
  <c r="AQ13" i="62" s="1"/>
  <c r="AN13" i="62"/>
  <c r="AK13" i="62"/>
  <c r="AH13" i="62"/>
  <c r="S13" i="62"/>
  <c r="BV13" i="62" s="1"/>
  <c r="P13" i="62"/>
  <c r="N13" i="62"/>
  <c r="BW13" i="62" s="1"/>
  <c r="M13" i="62"/>
  <c r="L13" i="62"/>
  <c r="I13" i="62"/>
  <c r="F13" i="62"/>
  <c r="CY12" i="62"/>
  <c r="CV12" i="62"/>
  <c r="BN12" i="62"/>
  <c r="AU12" i="62"/>
  <c r="AR12" i="62"/>
  <c r="AP12" i="62"/>
  <c r="AO12" i="62"/>
  <c r="AQ12" i="62" s="1"/>
  <c r="AN12" i="62"/>
  <c r="AK12" i="62"/>
  <c r="AH12" i="62"/>
  <c r="S12" i="62"/>
  <c r="BV12" i="62" s="1"/>
  <c r="P12" i="62"/>
  <c r="N12" i="62"/>
  <c r="BH12" i="62" s="1"/>
  <c r="M12" i="62"/>
  <c r="L12" i="62"/>
  <c r="I12" i="62"/>
  <c r="F12" i="62"/>
  <c r="CY11" i="62"/>
  <c r="CV11" i="62"/>
  <c r="BV11" i="62"/>
  <c r="BN11" i="62"/>
  <c r="AU11" i="62"/>
  <c r="AR11" i="62"/>
  <c r="AQ11" i="62"/>
  <c r="AP11" i="62"/>
  <c r="AO11" i="62"/>
  <c r="AN11" i="62"/>
  <c r="AK11" i="62"/>
  <c r="AH11" i="62"/>
  <c r="S11" i="62"/>
  <c r="P11" i="62"/>
  <c r="N11" i="62"/>
  <c r="BL11" i="62" s="1"/>
  <c r="M11" i="62"/>
  <c r="L11" i="62"/>
  <c r="I11" i="62"/>
  <c r="F11" i="62"/>
  <c r="CY10" i="62"/>
  <c r="CV10" i="62"/>
  <c r="BV10" i="62"/>
  <c r="BN10" i="62"/>
  <c r="AU10" i="62"/>
  <c r="AR10" i="62"/>
  <c r="AP10" i="62"/>
  <c r="AQ10" i="62" s="1"/>
  <c r="AO10" i="62"/>
  <c r="AN10" i="62"/>
  <c r="AK10" i="62"/>
  <c r="AH10" i="62"/>
  <c r="S10" i="62"/>
  <c r="P10" i="62"/>
  <c r="N10" i="62"/>
  <c r="BL10" i="62" s="1"/>
  <c r="M10" i="62"/>
  <c r="L10" i="62"/>
  <c r="I10" i="62"/>
  <c r="F10" i="62"/>
  <c r="CY9" i="62"/>
  <c r="CV9" i="62"/>
  <c r="BN9" i="62"/>
  <c r="AU9" i="62"/>
  <c r="AR9" i="62"/>
  <c r="AP9" i="62"/>
  <c r="AO9" i="62"/>
  <c r="AN9" i="62"/>
  <c r="AK9" i="62"/>
  <c r="AH9" i="62"/>
  <c r="S9" i="62"/>
  <c r="P9" i="62"/>
  <c r="N9" i="62"/>
  <c r="M9" i="62"/>
  <c r="L9" i="62"/>
  <c r="I9" i="62"/>
  <c r="F9" i="62"/>
  <c r="CY8" i="62"/>
  <c r="CV8" i="62"/>
  <c r="BN8" i="62"/>
  <c r="AU8" i="62"/>
  <c r="AR8" i="62"/>
  <c r="AP8" i="62"/>
  <c r="AO8" i="62"/>
  <c r="AQ8" i="62" s="1"/>
  <c r="AN8" i="62"/>
  <c r="AK8" i="62"/>
  <c r="AH8" i="62"/>
  <c r="S8" i="62"/>
  <c r="P8" i="62"/>
  <c r="N8" i="62"/>
  <c r="BW8" i="62" s="1"/>
  <c r="M8" i="62"/>
  <c r="L8" i="62"/>
  <c r="I8" i="62"/>
  <c r="F8" i="62"/>
  <c r="CY7" i="62"/>
  <c r="CV7" i="62"/>
  <c r="BV7" i="62"/>
  <c r="BN7" i="62"/>
  <c r="AU7" i="62"/>
  <c r="AR7" i="62"/>
  <c r="AQ7" i="62"/>
  <c r="AP7" i="62"/>
  <c r="AO7" i="62"/>
  <c r="AN7" i="62"/>
  <c r="AK7" i="62"/>
  <c r="AH7" i="62"/>
  <c r="S7" i="62"/>
  <c r="P7" i="62"/>
  <c r="N7" i="62"/>
  <c r="BH7" i="62" s="1"/>
  <c r="M7" i="62"/>
  <c r="L7" i="62"/>
  <c r="I7" i="62"/>
  <c r="F7" i="62"/>
  <c r="CY6" i="62"/>
  <c r="CV6" i="62"/>
  <c r="BN6" i="62"/>
  <c r="BM6" i="62"/>
  <c r="BL6" i="62"/>
  <c r="BH6" i="62"/>
  <c r="AU6" i="62"/>
  <c r="AR6" i="62"/>
  <c r="AQ6" i="62"/>
  <c r="AP6" i="62"/>
  <c r="AO6" i="62"/>
  <c r="AN6" i="62"/>
  <c r="AK6" i="62"/>
  <c r="AH6" i="62"/>
  <c r="S6" i="62"/>
  <c r="P6" i="62"/>
  <c r="BI6" i="62" s="1"/>
  <c r="N6" i="62"/>
  <c r="M6" i="62"/>
  <c r="O6" i="62" s="1"/>
  <c r="L6" i="62"/>
  <c r="I6" i="62"/>
  <c r="F6" i="62"/>
  <c r="CY5" i="62"/>
  <c r="CV5" i="62"/>
  <c r="BV5" i="62"/>
  <c r="BN5" i="62"/>
  <c r="AU5" i="62"/>
  <c r="AR5" i="62"/>
  <c r="AQ5" i="62"/>
  <c r="AP5" i="62"/>
  <c r="AO5" i="62"/>
  <c r="AN5" i="62"/>
  <c r="AK5" i="62"/>
  <c r="AH5" i="62"/>
  <c r="S5" i="62"/>
  <c r="P5" i="62"/>
  <c r="N5" i="62"/>
  <c r="BM5" i="62" s="1"/>
  <c r="M5" i="62"/>
  <c r="L5" i="62"/>
  <c r="I5" i="62"/>
  <c r="F5" i="62"/>
  <c r="BV4" i="62"/>
  <c r="BN4" i="62"/>
  <c r="AU4" i="62"/>
  <c r="AR4" i="62"/>
  <c r="AQ4" i="62"/>
  <c r="AP4" i="62"/>
  <c r="AO4" i="62"/>
  <c r="AN4" i="62"/>
  <c r="AK4" i="62"/>
  <c r="AH4" i="62"/>
  <c r="S4" i="62"/>
  <c r="P4" i="62"/>
  <c r="N4" i="62"/>
  <c r="BH4" i="62" s="1"/>
  <c r="M4" i="62"/>
  <c r="L4" i="62"/>
  <c r="I4" i="62"/>
  <c r="BN3" i="62"/>
  <c r="AU3" i="62"/>
  <c r="AR3" i="62"/>
  <c r="AP3" i="62"/>
  <c r="AO3" i="62"/>
  <c r="AQ3" i="62" s="1"/>
  <c r="AN3" i="62"/>
  <c r="AK3" i="62"/>
  <c r="AH3" i="62"/>
  <c r="S3" i="62"/>
  <c r="P3" i="62"/>
  <c r="N3" i="62"/>
  <c r="BM3" i="62" s="1"/>
  <c r="M3" i="62"/>
  <c r="L3" i="62"/>
  <c r="I3" i="62"/>
  <c r="F3" i="62"/>
  <c r="N114" i="61"/>
  <c r="K114" i="61"/>
  <c r="H114" i="61"/>
  <c r="E114" i="61"/>
  <c r="N113" i="61"/>
  <c r="K113" i="61"/>
  <c r="H113" i="61"/>
  <c r="E113" i="61"/>
  <c r="N112" i="61"/>
  <c r="K112" i="61"/>
  <c r="H112" i="61"/>
  <c r="E112" i="61"/>
  <c r="N111" i="61"/>
  <c r="K111" i="61"/>
  <c r="H111" i="61"/>
  <c r="E111" i="61"/>
  <c r="N110" i="61"/>
  <c r="K110" i="61"/>
  <c r="H110" i="61"/>
  <c r="E110" i="61"/>
  <c r="N109" i="61"/>
  <c r="K109" i="61"/>
  <c r="H109" i="61"/>
  <c r="E109" i="61"/>
  <c r="N108" i="61"/>
  <c r="K108" i="61"/>
  <c r="H108" i="61"/>
  <c r="E108" i="61"/>
  <c r="N107" i="61"/>
  <c r="K107" i="61"/>
  <c r="H107" i="61"/>
  <c r="E107" i="61"/>
  <c r="N106" i="61"/>
  <c r="K106" i="61"/>
  <c r="H106" i="61"/>
  <c r="E106" i="61"/>
  <c r="N105" i="61"/>
  <c r="K105" i="61"/>
  <c r="H105" i="61"/>
  <c r="E105" i="61"/>
  <c r="N104" i="61"/>
  <c r="K104" i="61"/>
  <c r="H104" i="61"/>
  <c r="E104" i="61"/>
  <c r="N103" i="61"/>
  <c r="K103" i="61"/>
  <c r="H103" i="61"/>
  <c r="E103" i="61"/>
  <c r="N102" i="61"/>
  <c r="K102" i="61"/>
  <c r="H102" i="61"/>
  <c r="E102" i="61"/>
  <c r="N101" i="61"/>
  <c r="K101" i="61"/>
  <c r="H101" i="61"/>
  <c r="E101" i="61"/>
  <c r="N100" i="61"/>
  <c r="K100" i="61"/>
  <c r="H100" i="61"/>
  <c r="E100" i="61"/>
  <c r="N99" i="61"/>
  <c r="K99" i="61"/>
  <c r="H99" i="61"/>
  <c r="E99" i="61"/>
  <c r="CY20" i="61"/>
  <c r="CV20" i="61"/>
  <c r="CY19" i="61"/>
  <c r="CV19" i="61"/>
  <c r="CY18" i="61"/>
  <c r="CV18" i="61"/>
  <c r="AX18" i="61"/>
  <c r="AR18" i="61"/>
  <c r="AN18" i="61"/>
  <c r="AK18" i="61"/>
  <c r="AH18" i="61"/>
  <c r="AA18" i="61"/>
  <c r="Z18" i="61"/>
  <c r="Y18" i="61"/>
  <c r="X18" i="61"/>
  <c r="W18" i="61"/>
  <c r="V18" i="61"/>
  <c r="U18" i="61"/>
  <c r="T18" i="61"/>
  <c r="R18" i="61"/>
  <c r="BP18" i="61" s="1"/>
  <c r="Q18" i="61"/>
  <c r="CP12" i="61" s="1"/>
  <c r="K18" i="61"/>
  <c r="J18" i="61"/>
  <c r="H18" i="61"/>
  <c r="G18" i="61"/>
  <c r="E18" i="61"/>
  <c r="D18" i="61"/>
  <c r="CY17" i="61"/>
  <c r="CV17" i="61"/>
  <c r="BN17" i="61"/>
  <c r="AU17" i="61"/>
  <c r="AR17" i="61"/>
  <c r="AP17" i="61"/>
  <c r="AO17" i="61"/>
  <c r="AN17" i="61"/>
  <c r="AK17" i="61"/>
  <c r="AH17" i="61"/>
  <c r="S17" i="61"/>
  <c r="P17" i="61"/>
  <c r="N17" i="61"/>
  <c r="BL17" i="61" s="1"/>
  <c r="M17" i="61"/>
  <c r="L17" i="61"/>
  <c r="I17" i="61"/>
  <c r="F17" i="61"/>
  <c r="CY16" i="61"/>
  <c r="CV16" i="61"/>
  <c r="BN16" i="61"/>
  <c r="AU16" i="61"/>
  <c r="AR16" i="61"/>
  <c r="AP16" i="61"/>
  <c r="AO16" i="61"/>
  <c r="AN16" i="61"/>
  <c r="AK16" i="61"/>
  <c r="AH16" i="61"/>
  <c r="S16" i="61"/>
  <c r="P16" i="61"/>
  <c r="N16" i="61"/>
  <c r="BW16" i="61" s="1"/>
  <c r="M16" i="61"/>
  <c r="L16" i="61"/>
  <c r="I16" i="61"/>
  <c r="F16" i="61"/>
  <c r="CY15" i="61"/>
  <c r="CV15" i="61"/>
  <c r="BN15" i="61"/>
  <c r="AU15" i="61"/>
  <c r="AR15" i="61"/>
  <c r="AQ15" i="61"/>
  <c r="AP15" i="61"/>
  <c r="AO15" i="61"/>
  <c r="AN15" i="61"/>
  <c r="AK15" i="61"/>
  <c r="AH15" i="61"/>
  <c r="S15" i="61"/>
  <c r="P15" i="61"/>
  <c r="N15" i="61"/>
  <c r="BH15" i="61" s="1"/>
  <c r="M15" i="61"/>
  <c r="L15" i="61"/>
  <c r="I15" i="61"/>
  <c r="F15" i="61"/>
  <c r="CY14" i="61"/>
  <c r="CV14" i="61"/>
  <c r="BN14" i="61"/>
  <c r="AU14" i="61"/>
  <c r="AR14" i="61"/>
  <c r="AP14" i="61"/>
  <c r="AO14" i="61"/>
  <c r="AQ14" i="61" s="1"/>
  <c r="AN14" i="61"/>
  <c r="AK14" i="61"/>
  <c r="AH14" i="61"/>
  <c r="S14" i="61"/>
  <c r="BV14" i="61" s="1"/>
  <c r="P14" i="61"/>
  <c r="N14" i="61"/>
  <c r="BL14" i="61" s="1"/>
  <c r="M14" i="61"/>
  <c r="L14" i="61"/>
  <c r="I14" i="61"/>
  <c r="F14" i="61"/>
  <c r="CY13" i="61"/>
  <c r="CV13" i="61"/>
  <c r="BN13" i="61"/>
  <c r="AU13" i="61"/>
  <c r="AR13" i="61"/>
  <c r="AP13" i="61"/>
  <c r="AO13" i="61"/>
  <c r="AQ13" i="61" s="1"/>
  <c r="AN13" i="61"/>
  <c r="AK13" i="61"/>
  <c r="AH13" i="61"/>
  <c r="S13" i="61"/>
  <c r="BV13" i="61" s="1"/>
  <c r="P13" i="61"/>
  <c r="N13" i="61"/>
  <c r="BW13" i="61" s="1"/>
  <c r="M13" i="61"/>
  <c r="L13" i="61"/>
  <c r="I13" i="61"/>
  <c r="F13" i="61"/>
  <c r="CY12" i="61"/>
  <c r="CV12" i="61"/>
  <c r="BV12" i="61"/>
  <c r="BN12" i="61"/>
  <c r="AU12" i="61"/>
  <c r="AR12" i="61"/>
  <c r="AP12" i="61"/>
  <c r="AO12" i="61"/>
  <c r="AN12" i="61"/>
  <c r="AK12" i="61"/>
  <c r="AH12" i="61"/>
  <c r="S12" i="61"/>
  <c r="P12" i="61"/>
  <c r="N12" i="61"/>
  <c r="BM12" i="61" s="1"/>
  <c r="M12" i="61"/>
  <c r="L12" i="61"/>
  <c r="I12" i="61"/>
  <c r="F12" i="61"/>
  <c r="CY11" i="61"/>
  <c r="CV11" i="61"/>
  <c r="BN11" i="61"/>
  <c r="AU11" i="61"/>
  <c r="AR11" i="61"/>
  <c r="AP11" i="61"/>
  <c r="AO11" i="61"/>
  <c r="AN11" i="61"/>
  <c r="AK11" i="61"/>
  <c r="AH11" i="61"/>
  <c r="S11" i="61"/>
  <c r="BV11" i="61" s="1"/>
  <c r="P11" i="61"/>
  <c r="N11" i="61"/>
  <c r="BL11" i="61" s="1"/>
  <c r="M11" i="61"/>
  <c r="L11" i="61"/>
  <c r="I11" i="61"/>
  <c r="F11" i="61"/>
  <c r="CY10" i="61"/>
  <c r="CV10" i="61"/>
  <c r="BN10" i="61"/>
  <c r="AU10" i="61"/>
  <c r="AR10" i="61"/>
  <c r="AP10" i="61"/>
  <c r="AQ10" i="61" s="1"/>
  <c r="AO10" i="61"/>
  <c r="AN10" i="61"/>
  <c r="AK10" i="61"/>
  <c r="AH10" i="61"/>
  <c r="S10" i="61"/>
  <c r="BV10" i="61" s="1"/>
  <c r="P10" i="61"/>
  <c r="N10" i="61"/>
  <c r="BL10" i="61" s="1"/>
  <c r="M10" i="61"/>
  <c r="L10" i="61"/>
  <c r="I10" i="61"/>
  <c r="F10" i="61"/>
  <c r="CY9" i="61"/>
  <c r="CV9" i="61"/>
  <c r="BN9" i="61"/>
  <c r="AU9" i="61"/>
  <c r="AR9" i="61"/>
  <c r="AP9" i="61"/>
  <c r="AO9" i="61"/>
  <c r="AQ9" i="61" s="1"/>
  <c r="AN9" i="61"/>
  <c r="AK9" i="61"/>
  <c r="AH9" i="61"/>
  <c r="S9" i="61"/>
  <c r="P9" i="61"/>
  <c r="N9" i="61"/>
  <c r="BL9" i="61" s="1"/>
  <c r="M9" i="61"/>
  <c r="L9" i="61"/>
  <c r="I9" i="61"/>
  <c r="F9" i="61"/>
  <c r="CY8" i="61"/>
  <c r="CV8" i="61"/>
  <c r="BN8" i="61"/>
  <c r="AU8" i="61"/>
  <c r="AR8" i="61"/>
  <c r="AP8" i="61"/>
  <c r="AO8" i="61"/>
  <c r="AQ8" i="61" s="1"/>
  <c r="AN8" i="61"/>
  <c r="AK8" i="61"/>
  <c r="AH8" i="61"/>
  <c r="S8" i="61"/>
  <c r="P8" i="61"/>
  <c r="N8" i="61"/>
  <c r="BW8" i="61" s="1"/>
  <c r="M8" i="61"/>
  <c r="L8" i="61"/>
  <c r="I8" i="61"/>
  <c r="F8" i="61"/>
  <c r="CY7" i="61"/>
  <c r="CV7" i="61"/>
  <c r="BN7" i="61"/>
  <c r="AU7" i="61"/>
  <c r="AR7" i="61"/>
  <c r="AP7" i="61"/>
  <c r="AO7" i="61"/>
  <c r="AQ7" i="61" s="1"/>
  <c r="AN7" i="61"/>
  <c r="AK7" i="61"/>
  <c r="AH7" i="61"/>
  <c r="S7" i="61"/>
  <c r="P7" i="61"/>
  <c r="N7" i="61"/>
  <c r="BH7" i="61" s="1"/>
  <c r="M7" i="61"/>
  <c r="L7" i="61"/>
  <c r="I7" i="61"/>
  <c r="F7" i="61"/>
  <c r="CY6" i="61"/>
  <c r="CV6" i="61"/>
  <c r="BN6" i="61"/>
  <c r="AU6" i="61"/>
  <c r="AR6" i="61"/>
  <c r="AP6" i="61"/>
  <c r="AO6" i="61"/>
  <c r="AN6" i="61"/>
  <c r="AK6" i="61"/>
  <c r="AH6" i="61"/>
  <c r="S6" i="61"/>
  <c r="P6" i="61"/>
  <c r="N6" i="61"/>
  <c r="M6" i="61"/>
  <c r="L6" i="61"/>
  <c r="I6" i="61"/>
  <c r="F6" i="61"/>
  <c r="CY5" i="61"/>
  <c r="CV5" i="61"/>
  <c r="BN5" i="61"/>
  <c r="AU5" i="61"/>
  <c r="AR5" i="61"/>
  <c r="AQ5" i="61"/>
  <c r="AP5" i="61"/>
  <c r="AO5" i="61"/>
  <c r="AN5" i="61"/>
  <c r="AK5" i="61"/>
  <c r="AH5" i="61"/>
  <c r="S5" i="61"/>
  <c r="P5" i="61"/>
  <c r="N5" i="61"/>
  <c r="BM5" i="61" s="1"/>
  <c r="M5" i="61"/>
  <c r="L5" i="61"/>
  <c r="I5" i="61"/>
  <c r="F5" i="61"/>
  <c r="BN4" i="61"/>
  <c r="AU4" i="61"/>
  <c r="AR4" i="61"/>
  <c r="AQ4" i="61"/>
  <c r="AP4" i="61"/>
  <c r="AO4" i="61"/>
  <c r="AN4" i="61"/>
  <c r="AK4" i="61"/>
  <c r="AH4" i="61"/>
  <c r="S4" i="61"/>
  <c r="BV4" i="61" s="1"/>
  <c r="P4" i="61"/>
  <c r="N4" i="61"/>
  <c r="BL4" i="61" s="1"/>
  <c r="M4" i="61"/>
  <c r="L4" i="61"/>
  <c r="I4" i="61"/>
  <c r="F4" i="61"/>
  <c r="BN3" i="61"/>
  <c r="AU3" i="61"/>
  <c r="AR3" i="61"/>
  <c r="AP3" i="61"/>
  <c r="AO3" i="61"/>
  <c r="AQ3" i="61" s="1"/>
  <c r="AN3" i="61"/>
  <c r="AK3" i="61"/>
  <c r="AH3" i="61"/>
  <c r="S3" i="61"/>
  <c r="BV3" i="61" s="1"/>
  <c r="P3" i="61"/>
  <c r="N3" i="61"/>
  <c r="M3" i="61"/>
  <c r="L3" i="61"/>
  <c r="I3" i="61"/>
  <c r="F3" i="61"/>
  <c r="N114" i="60"/>
  <c r="K114" i="60"/>
  <c r="H114" i="60"/>
  <c r="E114" i="60"/>
  <c r="N113" i="60"/>
  <c r="K113" i="60"/>
  <c r="H113" i="60"/>
  <c r="E113" i="60"/>
  <c r="N112" i="60"/>
  <c r="K112" i="60"/>
  <c r="H112" i="60"/>
  <c r="E112" i="60"/>
  <c r="N111" i="60"/>
  <c r="K111" i="60"/>
  <c r="H111" i="60"/>
  <c r="E111" i="60"/>
  <c r="N110" i="60"/>
  <c r="K110" i="60"/>
  <c r="H110" i="60"/>
  <c r="E110" i="60"/>
  <c r="N109" i="60"/>
  <c r="K109" i="60"/>
  <c r="H109" i="60"/>
  <c r="E109" i="60"/>
  <c r="N108" i="60"/>
  <c r="K108" i="60"/>
  <c r="H108" i="60"/>
  <c r="E108" i="60"/>
  <c r="N107" i="60"/>
  <c r="K107" i="60"/>
  <c r="H107" i="60"/>
  <c r="E107" i="60"/>
  <c r="N106" i="60"/>
  <c r="K106" i="60"/>
  <c r="H106" i="60"/>
  <c r="E106" i="60"/>
  <c r="N105" i="60"/>
  <c r="K105" i="60"/>
  <c r="H105" i="60"/>
  <c r="E105" i="60"/>
  <c r="N104" i="60"/>
  <c r="K104" i="60"/>
  <c r="H104" i="60"/>
  <c r="E104" i="60"/>
  <c r="N103" i="60"/>
  <c r="K103" i="60"/>
  <c r="H103" i="60"/>
  <c r="E103" i="60"/>
  <c r="N102" i="60"/>
  <c r="K102" i="60"/>
  <c r="H102" i="60"/>
  <c r="E102" i="60"/>
  <c r="N101" i="60"/>
  <c r="K101" i="60"/>
  <c r="H101" i="60"/>
  <c r="E101" i="60"/>
  <c r="N100" i="60"/>
  <c r="K100" i="60"/>
  <c r="H100" i="60"/>
  <c r="E100" i="60"/>
  <c r="N99" i="60"/>
  <c r="K99" i="60"/>
  <c r="H99" i="60"/>
  <c r="E99" i="60"/>
  <c r="CY20" i="60"/>
  <c r="CV20" i="60"/>
  <c r="CY19" i="60"/>
  <c r="CV19" i="60"/>
  <c r="CY18" i="60"/>
  <c r="CV18" i="60"/>
  <c r="AR18" i="60"/>
  <c r="AN18" i="60"/>
  <c r="AK18" i="60"/>
  <c r="AH18" i="60"/>
  <c r="Z18" i="60"/>
  <c r="Y18" i="60"/>
  <c r="X18" i="60"/>
  <c r="W18" i="60"/>
  <c r="V18" i="60"/>
  <c r="U18" i="60"/>
  <c r="T18" i="60"/>
  <c r="R18" i="60"/>
  <c r="BP18" i="60" s="1"/>
  <c r="Q18" i="60"/>
  <c r="CP16" i="60" s="1"/>
  <c r="K18" i="60"/>
  <c r="J18" i="60"/>
  <c r="H18" i="60"/>
  <c r="G18" i="60"/>
  <c r="E18" i="60"/>
  <c r="D18" i="60"/>
  <c r="CY17" i="60"/>
  <c r="CV17" i="60"/>
  <c r="BN17" i="60"/>
  <c r="AU17" i="60"/>
  <c r="AR17" i="60"/>
  <c r="AP17" i="60"/>
  <c r="AQ17" i="60" s="1"/>
  <c r="AO17" i="60"/>
  <c r="AN17" i="60"/>
  <c r="AK17" i="60"/>
  <c r="AH17" i="60"/>
  <c r="S17" i="60"/>
  <c r="P17" i="60"/>
  <c r="N17" i="60"/>
  <c r="BM17" i="60" s="1"/>
  <c r="M17" i="60"/>
  <c r="L17" i="60"/>
  <c r="I17" i="60"/>
  <c r="F17" i="60"/>
  <c r="CY16" i="60"/>
  <c r="CV16" i="60"/>
  <c r="BN16" i="60"/>
  <c r="AU16" i="60"/>
  <c r="AR16" i="60"/>
  <c r="AP16" i="60"/>
  <c r="AO16" i="60"/>
  <c r="AQ16" i="60" s="1"/>
  <c r="AN16" i="60"/>
  <c r="AK16" i="60"/>
  <c r="AH16" i="60"/>
  <c r="S16" i="60"/>
  <c r="P16" i="60"/>
  <c r="N16" i="60"/>
  <c r="BH16" i="60" s="1"/>
  <c r="M16" i="60"/>
  <c r="L16" i="60"/>
  <c r="I16" i="60"/>
  <c r="F16" i="60"/>
  <c r="CY15" i="60"/>
  <c r="CV15" i="60"/>
  <c r="BV15" i="60"/>
  <c r="BN15" i="60"/>
  <c r="AU15" i="60"/>
  <c r="AR15" i="60"/>
  <c r="AP15" i="60"/>
  <c r="AO15" i="60"/>
  <c r="AQ15" i="60" s="1"/>
  <c r="AN15" i="60"/>
  <c r="AK15" i="60"/>
  <c r="AH15" i="60"/>
  <c r="S15" i="60"/>
  <c r="P15" i="60"/>
  <c r="N15" i="60"/>
  <c r="BH15" i="60" s="1"/>
  <c r="M15" i="60"/>
  <c r="L15" i="60"/>
  <c r="I15" i="60"/>
  <c r="F15" i="60"/>
  <c r="CY14" i="60"/>
  <c r="CV14" i="60"/>
  <c r="BN14" i="60"/>
  <c r="AU14" i="60"/>
  <c r="AR14" i="60"/>
  <c r="AQ14" i="60"/>
  <c r="AP14" i="60"/>
  <c r="AO14" i="60"/>
  <c r="AN14" i="60"/>
  <c r="AK14" i="60"/>
  <c r="AH14" i="60"/>
  <c r="S14" i="60"/>
  <c r="BV14" i="60" s="1"/>
  <c r="P14" i="60"/>
  <c r="N14" i="60"/>
  <c r="BL14" i="60" s="1"/>
  <c r="M14" i="60"/>
  <c r="L14" i="60"/>
  <c r="I14" i="60"/>
  <c r="F14" i="60"/>
  <c r="CY13" i="60"/>
  <c r="CV13" i="60"/>
  <c r="BN13" i="60"/>
  <c r="AU13" i="60"/>
  <c r="AR13" i="60"/>
  <c r="AP13" i="60"/>
  <c r="AO13" i="60"/>
  <c r="AQ13" i="60" s="1"/>
  <c r="AN13" i="60"/>
  <c r="AK13" i="60"/>
  <c r="AH13" i="60"/>
  <c r="S13" i="60"/>
  <c r="BV13" i="60" s="1"/>
  <c r="P13" i="60"/>
  <c r="N13" i="60"/>
  <c r="BL13" i="60" s="1"/>
  <c r="M13" i="60"/>
  <c r="L13" i="60"/>
  <c r="I13" i="60"/>
  <c r="F13" i="60"/>
  <c r="CY12" i="60"/>
  <c r="CV12" i="60"/>
  <c r="BN12" i="60"/>
  <c r="AU12" i="60"/>
  <c r="AR12" i="60"/>
  <c r="AP12" i="60"/>
  <c r="AO12" i="60"/>
  <c r="AQ12" i="60" s="1"/>
  <c r="AN12" i="60"/>
  <c r="AK12" i="60"/>
  <c r="AH12" i="60"/>
  <c r="S12" i="60"/>
  <c r="P12" i="60"/>
  <c r="N12" i="60"/>
  <c r="BL12" i="60" s="1"/>
  <c r="M12" i="60"/>
  <c r="L12" i="60"/>
  <c r="I12" i="60"/>
  <c r="F12" i="60"/>
  <c r="CY11" i="60"/>
  <c r="CV11" i="60"/>
  <c r="BN11" i="60"/>
  <c r="AU11" i="60"/>
  <c r="AR11" i="60"/>
  <c r="AQ11" i="60"/>
  <c r="AP11" i="60"/>
  <c r="AO11" i="60"/>
  <c r="AN11" i="60"/>
  <c r="AK11" i="60"/>
  <c r="AH11" i="60"/>
  <c r="S11" i="60"/>
  <c r="BV11" i="60" s="1"/>
  <c r="P11" i="60"/>
  <c r="N11" i="60"/>
  <c r="BL11" i="60" s="1"/>
  <c r="M11" i="60"/>
  <c r="L11" i="60"/>
  <c r="I11" i="60"/>
  <c r="F11" i="60"/>
  <c r="CY10" i="60"/>
  <c r="CV10" i="60"/>
  <c r="BV10" i="60"/>
  <c r="BN10" i="60"/>
  <c r="AU10" i="60"/>
  <c r="AR10" i="60"/>
  <c r="AQ10" i="60"/>
  <c r="AP10" i="60"/>
  <c r="AO10" i="60"/>
  <c r="AN10" i="60"/>
  <c r="AK10" i="60"/>
  <c r="AH10" i="60"/>
  <c r="S10" i="60"/>
  <c r="P10" i="60"/>
  <c r="N10" i="60"/>
  <c r="BH10" i="60" s="1"/>
  <c r="M10" i="60"/>
  <c r="L10" i="60"/>
  <c r="I10" i="60"/>
  <c r="F10" i="60"/>
  <c r="CY9" i="60"/>
  <c r="CV9" i="60"/>
  <c r="BN9" i="60"/>
  <c r="AU9" i="60"/>
  <c r="AR9" i="60"/>
  <c r="AQ9" i="60"/>
  <c r="AP9" i="60"/>
  <c r="AO9" i="60"/>
  <c r="AN9" i="60"/>
  <c r="AK9" i="60"/>
  <c r="AH9" i="60"/>
  <c r="S9" i="60"/>
  <c r="P9" i="60"/>
  <c r="N9" i="60"/>
  <c r="BM9" i="60" s="1"/>
  <c r="M9" i="60"/>
  <c r="L9" i="60"/>
  <c r="I9" i="60"/>
  <c r="F9" i="60"/>
  <c r="CY8" i="60"/>
  <c r="CV8" i="60"/>
  <c r="BN8" i="60"/>
  <c r="AU8" i="60"/>
  <c r="AR8" i="60"/>
  <c r="AP8" i="60"/>
  <c r="AO8" i="60"/>
  <c r="AQ8" i="60" s="1"/>
  <c r="AN8" i="60"/>
  <c r="AK8" i="60"/>
  <c r="AH8" i="60"/>
  <c r="S8" i="60"/>
  <c r="P8" i="60"/>
  <c r="N8" i="60"/>
  <c r="BW8" i="60" s="1"/>
  <c r="M8" i="60"/>
  <c r="L8" i="60"/>
  <c r="I8" i="60"/>
  <c r="F8" i="60"/>
  <c r="CY7" i="60"/>
  <c r="CV7" i="60"/>
  <c r="BN7" i="60"/>
  <c r="AU7" i="60"/>
  <c r="AR7" i="60"/>
  <c r="AQ7" i="60"/>
  <c r="AP7" i="60"/>
  <c r="AO7" i="60"/>
  <c r="AN7" i="60"/>
  <c r="AK7" i="60"/>
  <c r="AH7" i="60"/>
  <c r="S7" i="60"/>
  <c r="BV7" i="60" s="1"/>
  <c r="P7" i="60"/>
  <c r="N7" i="60"/>
  <c r="BH7" i="60" s="1"/>
  <c r="M7" i="60"/>
  <c r="L7" i="60"/>
  <c r="I7" i="60"/>
  <c r="F7" i="60"/>
  <c r="CY6" i="60"/>
  <c r="CV6" i="60"/>
  <c r="BN6" i="60"/>
  <c r="AU6" i="60"/>
  <c r="AR6" i="60"/>
  <c r="AQ6" i="60"/>
  <c r="AP6" i="60"/>
  <c r="AO6" i="60"/>
  <c r="AN6" i="60"/>
  <c r="AK6" i="60"/>
  <c r="AH6" i="60"/>
  <c r="S6" i="60"/>
  <c r="BV6" i="60" s="1"/>
  <c r="P6" i="60"/>
  <c r="N6" i="60"/>
  <c r="BL6" i="60" s="1"/>
  <c r="M6" i="60"/>
  <c r="L6" i="60"/>
  <c r="I6" i="60"/>
  <c r="F6" i="60"/>
  <c r="CY5" i="60"/>
  <c r="CV5" i="60"/>
  <c r="BV5" i="60"/>
  <c r="BN5" i="60"/>
  <c r="AU5" i="60"/>
  <c r="AR5" i="60"/>
  <c r="AP5" i="60"/>
  <c r="AO5" i="60"/>
  <c r="AQ5" i="60" s="1"/>
  <c r="AN5" i="60"/>
  <c r="AK5" i="60"/>
  <c r="AH5" i="60"/>
  <c r="S5" i="60"/>
  <c r="P5" i="60"/>
  <c r="N5" i="60"/>
  <c r="BL5" i="60" s="1"/>
  <c r="M5" i="60"/>
  <c r="L5" i="60"/>
  <c r="I5" i="60"/>
  <c r="F5" i="60"/>
  <c r="BN4" i="60"/>
  <c r="AU4" i="60"/>
  <c r="AR4" i="60"/>
  <c r="AQ4" i="60"/>
  <c r="AP4" i="60"/>
  <c r="AO4" i="60"/>
  <c r="AN4" i="60"/>
  <c r="AK4" i="60"/>
  <c r="AH4" i="60"/>
  <c r="S4" i="60"/>
  <c r="BV4" i="60" s="1"/>
  <c r="P4" i="60"/>
  <c r="N4" i="60"/>
  <c r="BL4" i="60" s="1"/>
  <c r="M4" i="60"/>
  <c r="L4" i="60"/>
  <c r="I4" i="60"/>
  <c r="F4" i="60"/>
  <c r="BV3" i="60"/>
  <c r="BN3" i="60"/>
  <c r="AU3" i="60"/>
  <c r="AR3" i="60"/>
  <c r="AQ3" i="60"/>
  <c r="AP3" i="60"/>
  <c r="AO3" i="60"/>
  <c r="AN3" i="60"/>
  <c r="AK3" i="60"/>
  <c r="AH3" i="60"/>
  <c r="S3" i="60"/>
  <c r="P3" i="60"/>
  <c r="N3" i="60"/>
  <c r="BL3" i="60" s="1"/>
  <c r="M3" i="60"/>
  <c r="L3" i="60"/>
  <c r="I3" i="60"/>
  <c r="F3" i="60"/>
  <c r="BG22" i="56"/>
  <c r="BG21" i="56"/>
  <c r="BG23" i="56" s="1"/>
  <c r="B12" i="48" s="1"/>
  <c r="DE20" i="56"/>
  <c r="DD20" i="56"/>
  <c r="DC20" i="56"/>
  <c r="H12" i="48" s="1"/>
  <c r="DB20" i="56"/>
  <c r="G12" i="48" s="1"/>
  <c r="DB20" i="53"/>
  <c r="I12" i="48"/>
  <c r="J12" i="48"/>
  <c r="G11" i="48"/>
  <c r="F12" i="48"/>
  <c r="F11" i="48"/>
  <c r="E12" i="48"/>
  <c r="E11" i="48"/>
  <c r="D12" i="48"/>
  <c r="D11" i="48"/>
  <c r="C12" i="48"/>
  <c r="B11" i="48"/>
  <c r="C33" i="47"/>
  <c r="C21" i="47"/>
  <c r="C32" i="47"/>
  <c r="C26" i="47"/>
  <c r="C31" i="47"/>
  <c r="C28" i="47"/>
  <c r="B33" i="47"/>
  <c r="B30" i="47"/>
  <c r="B32" i="47"/>
  <c r="B26" i="47"/>
  <c r="B31" i="47"/>
  <c r="B28" i="47"/>
  <c r="P147" i="37"/>
  <c r="P148" i="37"/>
  <c r="P149" i="37"/>
  <c r="P150" i="37"/>
  <c r="P151" i="37"/>
  <c r="P152" i="37"/>
  <c r="P153" i="37"/>
  <c r="P154" i="37"/>
  <c r="P155" i="37"/>
  <c r="P156" i="37"/>
  <c r="P157" i="37"/>
  <c r="P158" i="37"/>
  <c r="P159" i="37"/>
  <c r="P160" i="37"/>
  <c r="P161" i="37"/>
  <c r="P162" i="37"/>
  <c r="J147" i="37"/>
  <c r="K147" i="37"/>
  <c r="L147" i="37"/>
  <c r="J148" i="37"/>
  <c r="K148" i="37"/>
  <c r="L148" i="37"/>
  <c r="J149" i="37"/>
  <c r="K149" i="37"/>
  <c r="L149" i="37"/>
  <c r="J150" i="37"/>
  <c r="K150" i="37"/>
  <c r="L150" i="37"/>
  <c r="J151" i="37"/>
  <c r="K151" i="37"/>
  <c r="L151" i="37"/>
  <c r="J152" i="37"/>
  <c r="K152" i="37"/>
  <c r="L152" i="37"/>
  <c r="J153" i="37"/>
  <c r="K153" i="37"/>
  <c r="L153" i="37"/>
  <c r="J154" i="37"/>
  <c r="K154" i="37"/>
  <c r="L154" i="37"/>
  <c r="J155" i="37"/>
  <c r="K155" i="37"/>
  <c r="L155" i="37"/>
  <c r="J156" i="37"/>
  <c r="K156" i="37"/>
  <c r="L156" i="37"/>
  <c r="J157" i="37"/>
  <c r="K157" i="37"/>
  <c r="L157" i="37"/>
  <c r="J158" i="37"/>
  <c r="K158" i="37"/>
  <c r="L158" i="37"/>
  <c r="J159" i="37"/>
  <c r="K159" i="37"/>
  <c r="L159" i="37"/>
  <c r="J160" i="37"/>
  <c r="K160" i="37"/>
  <c r="L160" i="37"/>
  <c r="J161" i="37"/>
  <c r="K161" i="37"/>
  <c r="L161" i="37"/>
  <c r="K162" i="37"/>
  <c r="L162" i="37"/>
  <c r="J162" i="37"/>
  <c r="C147" i="37"/>
  <c r="D147" i="37"/>
  <c r="E147" i="37"/>
  <c r="F147" i="37"/>
  <c r="C148" i="37"/>
  <c r="D148" i="37"/>
  <c r="E148" i="37"/>
  <c r="F148" i="37"/>
  <c r="C149" i="37"/>
  <c r="D149" i="37"/>
  <c r="E149" i="37"/>
  <c r="F149" i="37"/>
  <c r="C150" i="37"/>
  <c r="D150" i="37"/>
  <c r="E150" i="37"/>
  <c r="F150" i="37"/>
  <c r="C151" i="37"/>
  <c r="D151" i="37"/>
  <c r="E151" i="37"/>
  <c r="F151" i="37"/>
  <c r="C152" i="37"/>
  <c r="D152" i="37"/>
  <c r="E152" i="37"/>
  <c r="F152" i="37"/>
  <c r="C153" i="37"/>
  <c r="D153" i="37"/>
  <c r="E153" i="37"/>
  <c r="F153" i="37"/>
  <c r="C154" i="37"/>
  <c r="D154" i="37"/>
  <c r="E154" i="37"/>
  <c r="F154" i="37"/>
  <c r="C155" i="37"/>
  <c r="D155" i="37"/>
  <c r="E155" i="37"/>
  <c r="F155" i="37"/>
  <c r="C156" i="37"/>
  <c r="D156" i="37"/>
  <c r="E156" i="37"/>
  <c r="F156" i="37"/>
  <c r="C157" i="37"/>
  <c r="D157" i="37"/>
  <c r="E157" i="37"/>
  <c r="F157" i="37"/>
  <c r="C158" i="37"/>
  <c r="D158" i="37"/>
  <c r="E158" i="37"/>
  <c r="F158" i="37"/>
  <c r="C159" i="37"/>
  <c r="D159" i="37"/>
  <c r="E159" i="37"/>
  <c r="F159" i="37"/>
  <c r="C160" i="37"/>
  <c r="D160" i="37"/>
  <c r="E160" i="37"/>
  <c r="F160" i="37"/>
  <c r="C161" i="37"/>
  <c r="D161" i="37"/>
  <c r="E161" i="37"/>
  <c r="F161" i="37"/>
  <c r="D162" i="37"/>
  <c r="E162" i="37"/>
  <c r="F162" i="37"/>
  <c r="C162" i="37"/>
  <c r="T147" i="37"/>
  <c r="T148" i="37"/>
  <c r="T149" i="37"/>
  <c r="T150" i="37"/>
  <c r="T151" i="37"/>
  <c r="T152" i="37"/>
  <c r="T153" i="37"/>
  <c r="T154" i="37"/>
  <c r="T155" i="37"/>
  <c r="T156" i="37"/>
  <c r="T157" i="37"/>
  <c r="T158" i="37"/>
  <c r="T159" i="37"/>
  <c r="T160" i="37"/>
  <c r="T161" i="37"/>
  <c r="T162" i="37"/>
  <c r="S148" i="37"/>
  <c r="S149" i="37"/>
  <c r="S150" i="37"/>
  <c r="S151" i="37"/>
  <c r="S152" i="37"/>
  <c r="S153" i="37"/>
  <c r="S154" i="37"/>
  <c r="S155" i="37"/>
  <c r="S156" i="37"/>
  <c r="S157" i="37"/>
  <c r="S158" i="37"/>
  <c r="S159" i="37"/>
  <c r="S160" i="37"/>
  <c r="S161" i="37"/>
  <c r="S147" i="37"/>
  <c r="B147" i="37"/>
  <c r="G147" i="37"/>
  <c r="H147" i="37"/>
  <c r="I147" i="37"/>
  <c r="M147" i="37"/>
  <c r="N147" i="37"/>
  <c r="O147" i="37"/>
  <c r="Q147" i="37"/>
  <c r="R147" i="37"/>
  <c r="B148" i="37"/>
  <c r="G148" i="37"/>
  <c r="H148" i="37"/>
  <c r="I148" i="37"/>
  <c r="M148" i="37"/>
  <c r="N148" i="37"/>
  <c r="Q148" i="37"/>
  <c r="R148" i="37"/>
  <c r="B149" i="37"/>
  <c r="G149" i="37"/>
  <c r="H149" i="37"/>
  <c r="I149" i="37"/>
  <c r="M149" i="37"/>
  <c r="N149" i="37"/>
  <c r="O149" i="37"/>
  <c r="Q149" i="37"/>
  <c r="R149" i="37"/>
  <c r="B150" i="37"/>
  <c r="G150" i="37"/>
  <c r="H150" i="37"/>
  <c r="I150" i="37"/>
  <c r="M150" i="37"/>
  <c r="N150" i="37"/>
  <c r="O150" i="37"/>
  <c r="Q150" i="37"/>
  <c r="R150" i="37"/>
  <c r="B151" i="37"/>
  <c r="G151" i="37"/>
  <c r="H151" i="37"/>
  <c r="I151" i="37"/>
  <c r="M151" i="37"/>
  <c r="N151" i="37"/>
  <c r="Q151" i="37"/>
  <c r="R151" i="37"/>
  <c r="B152" i="37"/>
  <c r="G152" i="37"/>
  <c r="H152" i="37"/>
  <c r="I152" i="37"/>
  <c r="M152" i="37"/>
  <c r="N152" i="37"/>
  <c r="O152" i="37"/>
  <c r="Q152" i="37"/>
  <c r="R152" i="37"/>
  <c r="B153" i="37"/>
  <c r="G153" i="37"/>
  <c r="H153" i="37"/>
  <c r="I153" i="37"/>
  <c r="M153" i="37"/>
  <c r="N153" i="37"/>
  <c r="O153" i="37"/>
  <c r="Q153" i="37"/>
  <c r="R153" i="37"/>
  <c r="B154" i="37"/>
  <c r="G154" i="37"/>
  <c r="H154" i="37"/>
  <c r="I154" i="37"/>
  <c r="M154" i="37"/>
  <c r="N154" i="37"/>
  <c r="O154" i="37"/>
  <c r="Q154" i="37"/>
  <c r="R154" i="37"/>
  <c r="B155" i="37"/>
  <c r="G155" i="37"/>
  <c r="H155" i="37"/>
  <c r="I155" i="37"/>
  <c r="M155" i="37"/>
  <c r="N155" i="37"/>
  <c r="O155" i="37"/>
  <c r="Q155" i="37"/>
  <c r="R155" i="37"/>
  <c r="B156" i="37"/>
  <c r="G156" i="37"/>
  <c r="H156" i="37"/>
  <c r="I156" i="37"/>
  <c r="M156" i="37"/>
  <c r="N156" i="37"/>
  <c r="O156" i="37"/>
  <c r="Q156" i="37"/>
  <c r="R156" i="37"/>
  <c r="B157" i="37"/>
  <c r="G157" i="37"/>
  <c r="H157" i="37"/>
  <c r="I157" i="37"/>
  <c r="M157" i="37"/>
  <c r="N157" i="37"/>
  <c r="O157" i="37"/>
  <c r="Q157" i="37"/>
  <c r="R157" i="37"/>
  <c r="B158" i="37"/>
  <c r="G158" i="37"/>
  <c r="H158" i="37"/>
  <c r="I158" i="37"/>
  <c r="M158" i="37"/>
  <c r="N158" i="37"/>
  <c r="O158" i="37"/>
  <c r="Q158" i="37"/>
  <c r="R158" i="37"/>
  <c r="B159" i="37"/>
  <c r="G159" i="37"/>
  <c r="H159" i="37"/>
  <c r="I159" i="37"/>
  <c r="M159" i="37"/>
  <c r="N159" i="37"/>
  <c r="O159" i="37"/>
  <c r="Q159" i="37"/>
  <c r="R159" i="37"/>
  <c r="B160" i="37"/>
  <c r="G160" i="37"/>
  <c r="H160" i="37"/>
  <c r="I160" i="37"/>
  <c r="M160" i="37"/>
  <c r="N160" i="37"/>
  <c r="O160" i="37"/>
  <c r="Q160" i="37"/>
  <c r="R160" i="37"/>
  <c r="B161" i="37"/>
  <c r="G161" i="37"/>
  <c r="H161" i="37"/>
  <c r="I161" i="37"/>
  <c r="M161" i="37"/>
  <c r="N161" i="37"/>
  <c r="O161" i="37"/>
  <c r="Q161" i="37"/>
  <c r="R161" i="37"/>
  <c r="B162" i="37"/>
  <c r="G162" i="37"/>
  <c r="H162" i="37"/>
  <c r="I162" i="37"/>
  <c r="M162" i="37"/>
  <c r="N162" i="37"/>
  <c r="O162" i="37"/>
  <c r="Q162" i="37"/>
  <c r="R162" i="37"/>
  <c r="A148" i="37"/>
  <c r="A149" i="37"/>
  <c r="A150" i="37"/>
  <c r="A151" i="37"/>
  <c r="A152" i="37"/>
  <c r="A153" i="37"/>
  <c r="A154" i="37"/>
  <c r="A155" i="37"/>
  <c r="A156" i="37"/>
  <c r="A157" i="37"/>
  <c r="A158" i="37"/>
  <c r="A159" i="37"/>
  <c r="A160" i="37"/>
  <c r="A161" i="37"/>
  <c r="A147" i="37"/>
  <c r="N147" i="39"/>
  <c r="N148" i="39"/>
  <c r="N149" i="39"/>
  <c r="N150" i="39"/>
  <c r="N151" i="39"/>
  <c r="N152" i="39"/>
  <c r="N153" i="39"/>
  <c r="N154" i="39"/>
  <c r="N155" i="39"/>
  <c r="N156" i="39"/>
  <c r="N157" i="39"/>
  <c r="N158" i="39"/>
  <c r="N159" i="39"/>
  <c r="N160" i="39"/>
  <c r="N161" i="39"/>
  <c r="N162" i="39"/>
  <c r="K147" i="39"/>
  <c r="K148" i="39"/>
  <c r="K149" i="39"/>
  <c r="K150" i="39"/>
  <c r="K151" i="39"/>
  <c r="K152" i="39"/>
  <c r="K153" i="39"/>
  <c r="K154" i="39"/>
  <c r="K155" i="39"/>
  <c r="K156" i="39"/>
  <c r="K157" i="39"/>
  <c r="K158" i="39"/>
  <c r="K159" i="39"/>
  <c r="K160" i="39"/>
  <c r="K161" i="39"/>
  <c r="K162" i="39"/>
  <c r="H147" i="39"/>
  <c r="H148" i="39"/>
  <c r="H149" i="39"/>
  <c r="H150" i="39"/>
  <c r="H151" i="39"/>
  <c r="H152" i="39"/>
  <c r="H153" i="39"/>
  <c r="H154" i="39"/>
  <c r="H155" i="39"/>
  <c r="H156" i="39"/>
  <c r="H157" i="39"/>
  <c r="H158" i="39"/>
  <c r="H159" i="39"/>
  <c r="H160" i="39"/>
  <c r="H161" i="39"/>
  <c r="H162" i="39"/>
  <c r="E147" i="39"/>
  <c r="E148" i="39"/>
  <c r="E149" i="39"/>
  <c r="E150" i="39"/>
  <c r="E151" i="39"/>
  <c r="E152" i="39"/>
  <c r="E153" i="39"/>
  <c r="E154" i="39"/>
  <c r="E155" i="39"/>
  <c r="E156" i="39"/>
  <c r="E157" i="39"/>
  <c r="E158" i="39"/>
  <c r="E159" i="39"/>
  <c r="E160" i="39"/>
  <c r="E161" i="39"/>
  <c r="E162" i="39"/>
  <c r="B147" i="39"/>
  <c r="C147" i="39"/>
  <c r="D147" i="39"/>
  <c r="F147" i="39"/>
  <c r="G147" i="39"/>
  <c r="I147" i="39"/>
  <c r="J147" i="39"/>
  <c r="L147" i="39"/>
  <c r="M147" i="39"/>
  <c r="O147" i="39"/>
  <c r="P147" i="39"/>
  <c r="Q147" i="39"/>
  <c r="R147" i="39"/>
  <c r="S147" i="39"/>
  <c r="T147" i="39"/>
  <c r="U147" i="39"/>
  <c r="V147" i="39"/>
  <c r="W147" i="39"/>
  <c r="X147" i="39"/>
  <c r="Y147" i="39"/>
  <c r="Z147" i="39"/>
  <c r="B148" i="39"/>
  <c r="C148" i="39"/>
  <c r="D148" i="39"/>
  <c r="F148" i="39"/>
  <c r="G148" i="39"/>
  <c r="I148" i="39"/>
  <c r="J148" i="39"/>
  <c r="L148" i="39"/>
  <c r="M148" i="39"/>
  <c r="O148" i="39"/>
  <c r="P148" i="39"/>
  <c r="Q148" i="39"/>
  <c r="R148" i="39"/>
  <c r="S148" i="39"/>
  <c r="T148" i="39"/>
  <c r="U148" i="39"/>
  <c r="V148" i="39"/>
  <c r="W148" i="39"/>
  <c r="X148" i="39"/>
  <c r="Y148" i="39"/>
  <c r="Z148" i="39"/>
  <c r="B149" i="39"/>
  <c r="C149" i="39"/>
  <c r="D149" i="39"/>
  <c r="F149" i="39"/>
  <c r="G149" i="39"/>
  <c r="I149" i="39"/>
  <c r="J149" i="39"/>
  <c r="L149" i="39"/>
  <c r="M149" i="39"/>
  <c r="O149" i="39"/>
  <c r="P149" i="39"/>
  <c r="Q149" i="39"/>
  <c r="R149" i="39"/>
  <c r="S149" i="39"/>
  <c r="T149" i="39"/>
  <c r="U149" i="39"/>
  <c r="V149" i="39"/>
  <c r="W149" i="39"/>
  <c r="X149" i="39"/>
  <c r="Y149" i="39"/>
  <c r="Z149" i="39"/>
  <c r="B150" i="39"/>
  <c r="C150" i="39"/>
  <c r="D150" i="39"/>
  <c r="F150" i="39"/>
  <c r="G150" i="39"/>
  <c r="I150" i="39"/>
  <c r="J150" i="39"/>
  <c r="L150" i="39"/>
  <c r="M150" i="39"/>
  <c r="O150" i="39"/>
  <c r="P150" i="39"/>
  <c r="Q150" i="39"/>
  <c r="R150" i="39"/>
  <c r="S150" i="39"/>
  <c r="T150" i="39"/>
  <c r="U150" i="39"/>
  <c r="V150" i="39"/>
  <c r="W150" i="39"/>
  <c r="X150" i="39"/>
  <c r="Y150" i="39"/>
  <c r="Z150" i="39"/>
  <c r="B151" i="39"/>
  <c r="C151" i="39"/>
  <c r="D151" i="39"/>
  <c r="F151" i="39"/>
  <c r="G151" i="39"/>
  <c r="I151" i="39"/>
  <c r="J151" i="39"/>
  <c r="L151" i="39"/>
  <c r="M151" i="39"/>
  <c r="O151" i="39"/>
  <c r="P151" i="39"/>
  <c r="Q151" i="39"/>
  <c r="R151" i="39"/>
  <c r="S151" i="39"/>
  <c r="T151" i="39"/>
  <c r="U151" i="39"/>
  <c r="V151" i="39"/>
  <c r="W151" i="39"/>
  <c r="X151" i="39"/>
  <c r="Y151" i="39"/>
  <c r="Z151" i="39"/>
  <c r="B152" i="39"/>
  <c r="C152" i="39"/>
  <c r="D152" i="39"/>
  <c r="F152" i="39"/>
  <c r="G152" i="39"/>
  <c r="I152" i="39"/>
  <c r="J152" i="39"/>
  <c r="L152" i="39"/>
  <c r="M152" i="39"/>
  <c r="O152" i="39"/>
  <c r="P152" i="39"/>
  <c r="Q152" i="39"/>
  <c r="R152" i="39"/>
  <c r="S152" i="39"/>
  <c r="T152" i="39"/>
  <c r="U152" i="39"/>
  <c r="V152" i="39"/>
  <c r="W152" i="39"/>
  <c r="X152" i="39"/>
  <c r="Y152" i="39"/>
  <c r="Z152" i="39"/>
  <c r="B153" i="39"/>
  <c r="C153" i="39"/>
  <c r="D153" i="39"/>
  <c r="F153" i="39"/>
  <c r="G153" i="39"/>
  <c r="I153" i="39"/>
  <c r="J153" i="39"/>
  <c r="L153" i="39"/>
  <c r="M153" i="39"/>
  <c r="O153" i="39"/>
  <c r="P153" i="39"/>
  <c r="Q153" i="39"/>
  <c r="R153" i="39"/>
  <c r="S153" i="39"/>
  <c r="T153" i="39"/>
  <c r="U153" i="39"/>
  <c r="V153" i="39"/>
  <c r="W153" i="39"/>
  <c r="X153" i="39"/>
  <c r="Y153" i="39"/>
  <c r="Z153" i="39"/>
  <c r="B154" i="39"/>
  <c r="C154" i="39"/>
  <c r="D154" i="39"/>
  <c r="F154" i="39"/>
  <c r="G154" i="39"/>
  <c r="I154" i="39"/>
  <c r="J154" i="39"/>
  <c r="L154" i="39"/>
  <c r="M154" i="39"/>
  <c r="O154" i="39"/>
  <c r="P154" i="39"/>
  <c r="Q154" i="39"/>
  <c r="R154" i="39"/>
  <c r="S154" i="39"/>
  <c r="T154" i="39"/>
  <c r="U154" i="39"/>
  <c r="V154" i="39"/>
  <c r="W154" i="39"/>
  <c r="X154" i="39"/>
  <c r="Y154" i="39"/>
  <c r="Z154" i="39"/>
  <c r="B155" i="39"/>
  <c r="C155" i="39"/>
  <c r="D155" i="39"/>
  <c r="F155" i="39"/>
  <c r="G155" i="39"/>
  <c r="I155" i="39"/>
  <c r="J155" i="39"/>
  <c r="L155" i="39"/>
  <c r="M155" i="39"/>
  <c r="O155" i="39"/>
  <c r="P155" i="39"/>
  <c r="Q155" i="39"/>
  <c r="R155" i="39"/>
  <c r="S155" i="39"/>
  <c r="T155" i="39"/>
  <c r="U155" i="39"/>
  <c r="V155" i="39"/>
  <c r="W155" i="39"/>
  <c r="X155" i="39"/>
  <c r="Y155" i="39"/>
  <c r="Z155" i="39"/>
  <c r="B156" i="39"/>
  <c r="C156" i="39"/>
  <c r="D156" i="39"/>
  <c r="F156" i="39"/>
  <c r="G156" i="39"/>
  <c r="I156" i="39"/>
  <c r="J156" i="39"/>
  <c r="L156" i="39"/>
  <c r="M156" i="39"/>
  <c r="O156" i="39"/>
  <c r="P156" i="39"/>
  <c r="Q156" i="39"/>
  <c r="R156" i="39"/>
  <c r="S156" i="39"/>
  <c r="T156" i="39"/>
  <c r="U156" i="39"/>
  <c r="V156" i="39"/>
  <c r="W156" i="39"/>
  <c r="X156" i="39"/>
  <c r="Y156" i="39"/>
  <c r="Z156" i="39"/>
  <c r="B157" i="39"/>
  <c r="C157" i="39"/>
  <c r="D157" i="39"/>
  <c r="F157" i="39"/>
  <c r="G157" i="39"/>
  <c r="I157" i="39"/>
  <c r="J157" i="39"/>
  <c r="L157" i="39"/>
  <c r="M157" i="39"/>
  <c r="O157" i="39"/>
  <c r="P157" i="39"/>
  <c r="Q157" i="39"/>
  <c r="R157" i="39"/>
  <c r="S157" i="39"/>
  <c r="T157" i="39"/>
  <c r="U157" i="39"/>
  <c r="V157" i="39"/>
  <c r="W157" i="39"/>
  <c r="X157" i="39"/>
  <c r="Y157" i="39"/>
  <c r="Z157" i="39"/>
  <c r="B158" i="39"/>
  <c r="C158" i="39"/>
  <c r="D158" i="39"/>
  <c r="F158" i="39"/>
  <c r="G158" i="39"/>
  <c r="I158" i="39"/>
  <c r="J158" i="39"/>
  <c r="L158" i="39"/>
  <c r="M158" i="39"/>
  <c r="O158" i="39"/>
  <c r="P158" i="39"/>
  <c r="Q158" i="39"/>
  <c r="R158" i="39"/>
  <c r="S158" i="39"/>
  <c r="T158" i="39"/>
  <c r="U158" i="39"/>
  <c r="V158" i="39"/>
  <c r="W158" i="39"/>
  <c r="X158" i="39"/>
  <c r="Y158" i="39"/>
  <c r="Z158" i="39"/>
  <c r="B159" i="39"/>
  <c r="C159" i="39"/>
  <c r="D159" i="39"/>
  <c r="F159" i="39"/>
  <c r="G159" i="39"/>
  <c r="I159" i="39"/>
  <c r="J159" i="39"/>
  <c r="L159" i="39"/>
  <c r="M159" i="39"/>
  <c r="O159" i="39"/>
  <c r="P159" i="39"/>
  <c r="Q159" i="39"/>
  <c r="R159" i="39"/>
  <c r="S159" i="39"/>
  <c r="T159" i="39"/>
  <c r="U159" i="39"/>
  <c r="V159" i="39"/>
  <c r="W159" i="39"/>
  <c r="X159" i="39"/>
  <c r="Y159" i="39"/>
  <c r="Z159" i="39"/>
  <c r="B160" i="39"/>
  <c r="C160" i="39"/>
  <c r="D160" i="39"/>
  <c r="F160" i="39"/>
  <c r="G160" i="39"/>
  <c r="I160" i="39"/>
  <c r="J160" i="39"/>
  <c r="L160" i="39"/>
  <c r="M160" i="39"/>
  <c r="O160" i="39"/>
  <c r="P160" i="39"/>
  <c r="Q160" i="39"/>
  <c r="R160" i="39"/>
  <c r="S160" i="39"/>
  <c r="T160" i="39"/>
  <c r="U160" i="39"/>
  <c r="V160" i="39"/>
  <c r="W160" i="39"/>
  <c r="X160" i="39"/>
  <c r="Y160" i="39"/>
  <c r="Z160" i="39"/>
  <c r="B161" i="39"/>
  <c r="C161" i="39"/>
  <c r="D161" i="39"/>
  <c r="F161" i="39"/>
  <c r="G161" i="39"/>
  <c r="I161" i="39"/>
  <c r="J161" i="39"/>
  <c r="L161" i="39"/>
  <c r="M161" i="39"/>
  <c r="O161" i="39"/>
  <c r="P161" i="39"/>
  <c r="Q161" i="39"/>
  <c r="R161" i="39"/>
  <c r="S161" i="39"/>
  <c r="T161" i="39"/>
  <c r="U161" i="39"/>
  <c r="V161" i="39"/>
  <c r="W161" i="39"/>
  <c r="X161" i="39"/>
  <c r="Y161" i="39"/>
  <c r="Z161" i="39"/>
  <c r="B162" i="39"/>
  <c r="C162" i="39"/>
  <c r="D162" i="39"/>
  <c r="F162" i="39"/>
  <c r="G162" i="39"/>
  <c r="I162" i="39"/>
  <c r="J162" i="39"/>
  <c r="L162" i="39"/>
  <c r="M162" i="39"/>
  <c r="O162" i="39"/>
  <c r="P162" i="39"/>
  <c r="Q162" i="39"/>
  <c r="R162" i="39"/>
  <c r="S162" i="39"/>
  <c r="T162" i="39"/>
  <c r="U162" i="39"/>
  <c r="V162" i="39"/>
  <c r="W162" i="39"/>
  <c r="X162" i="39"/>
  <c r="Y162" i="39"/>
  <c r="Z162" i="39"/>
  <c r="A162" i="39"/>
  <c r="A148" i="39"/>
  <c r="A149" i="39"/>
  <c r="A150" i="39"/>
  <c r="A151" i="39"/>
  <c r="A152" i="39"/>
  <c r="A153" i="39"/>
  <c r="A154" i="39"/>
  <c r="A155" i="39"/>
  <c r="A156" i="39"/>
  <c r="A157" i="39"/>
  <c r="A158" i="39"/>
  <c r="A159" i="39"/>
  <c r="A160" i="39"/>
  <c r="A161" i="39"/>
  <c r="A147" i="39"/>
  <c r="A131" i="39"/>
  <c r="N114" i="59"/>
  <c r="K114" i="59"/>
  <c r="H114" i="59"/>
  <c r="E114" i="59"/>
  <c r="N113" i="59"/>
  <c r="K113" i="59"/>
  <c r="H113" i="59"/>
  <c r="E113" i="59"/>
  <c r="N112" i="59"/>
  <c r="K112" i="59"/>
  <c r="H112" i="59"/>
  <c r="E112" i="59"/>
  <c r="N111" i="59"/>
  <c r="K111" i="59"/>
  <c r="H111" i="59"/>
  <c r="E111" i="59"/>
  <c r="N110" i="59"/>
  <c r="K110" i="59"/>
  <c r="H110" i="59"/>
  <c r="E110" i="59"/>
  <c r="N109" i="59"/>
  <c r="K109" i="59"/>
  <c r="H109" i="59"/>
  <c r="E109" i="59"/>
  <c r="N108" i="59"/>
  <c r="K108" i="59"/>
  <c r="H108" i="59"/>
  <c r="E108" i="59"/>
  <c r="N107" i="59"/>
  <c r="K107" i="59"/>
  <c r="H107" i="59"/>
  <c r="E107" i="59"/>
  <c r="N106" i="59"/>
  <c r="K106" i="59"/>
  <c r="H106" i="59"/>
  <c r="E106" i="59"/>
  <c r="N105" i="59"/>
  <c r="K105" i="59"/>
  <c r="H105" i="59"/>
  <c r="E105" i="59"/>
  <c r="N104" i="59"/>
  <c r="K104" i="59"/>
  <c r="H104" i="59"/>
  <c r="E104" i="59"/>
  <c r="N103" i="59"/>
  <c r="K103" i="59"/>
  <c r="H103" i="59"/>
  <c r="E103" i="59"/>
  <c r="N102" i="59"/>
  <c r="K102" i="59"/>
  <c r="H102" i="59"/>
  <c r="E102" i="59"/>
  <c r="N101" i="59"/>
  <c r="K101" i="59"/>
  <c r="H101" i="59"/>
  <c r="E101" i="59"/>
  <c r="N100" i="59"/>
  <c r="K100" i="59"/>
  <c r="H100" i="59"/>
  <c r="E100" i="59"/>
  <c r="N99" i="59"/>
  <c r="K99" i="59"/>
  <c r="H99" i="59"/>
  <c r="E99" i="59"/>
  <c r="CY20" i="59"/>
  <c r="CV20" i="59"/>
  <c r="CY19" i="59"/>
  <c r="CV19" i="59"/>
  <c r="CY18" i="59"/>
  <c r="CV18" i="59"/>
  <c r="AR18" i="59"/>
  <c r="AN18" i="59"/>
  <c r="AK18" i="59"/>
  <c r="AH18" i="59"/>
  <c r="AA18" i="59"/>
  <c r="Z18" i="59"/>
  <c r="Y18" i="59"/>
  <c r="X18" i="59"/>
  <c r="W18" i="59"/>
  <c r="V18" i="59"/>
  <c r="U18" i="59"/>
  <c r="T18" i="59"/>
  <c r="R18" i="59"/>
  <c r="BP18" i="59" s="1"/>
  <c r="Q18" i="59"/>
  <c r="CP12" i="59" s="1"/>
  <c r="K18" i="59"/>
  <c r="J18" i="59"/>
  <c r="H18" i="59"/>
  <c r="G18" i="59"/>
  <c r="E18" i="59"/>
  <c r="D18" i="59"/>
  <c r="CY17" i="59"/>
  <c r="CV17" i="59"/>
  <c r="BN17" i="59"/>
  <c r="AU17" i="59"/>
  <c r="AR17" i="59"/>
  <c r="AP17" i="59"/>
  <c r="AQ17" i="59" s="1"/>
  <c r="AO17" i="59"/>
  <c r="AN17" i="59"/>
  <c r="AK17" i="59"/>
  <c r="AH17" i="59"/>
  <c r="S17" i="59"/>
  <c r="P17" i="59"/>
  <c r="N17" i="59"/>
  <c r="BW17" i="59" s="1"/>
  <c r="M17" i="59"/>
  <c r="L17" i="59"/>
  <c r="I17" i="59"/>
  <c r="F17" i="59"/>
  <c r="CY16" i="59"/>
  <c r="CV16" i="59"/>
  <c r="BN16" i="59"/>
  <c r="AU16" i="59"/>
  <c r="AR16" i="59"/>
  <c r="AP16" i="59"/>
  <c r="AO16" i="59"/>
  <c r="AQ16" i="59" s="1"/>
  <c r="AN16" i="59"/>
  <c r="AK16" i="59"/>
  <c r="AH16" i="59"/>
  <c r="S16" i="59"/>
  <c r="P16" i="59"/>
  <c r="N16" i="59"/>
  <c r="BW16" i="59" s="1"/>
  <c r="M16" i="59"/>
  <c r="L16" i="59"/>
  <c r="I16" i="59"/>
  <c r="F16" i="59"/>
  <c r="CY15" i="59"/>
  <c r="CV15" i="59"/>
  <c r="BN15" i="59"/>
  <c r="AU15" i="59"/>
  <c r="AR15" i="59"/>
  <c r="AQ15" i="59"/>
  <c r="AP15" i="59"/>
  <c r="AO15" i="59"/>
  <c r="AN15" i="59"/>
  <c r="AK15" i="59"/>
  <c r="AH15" i="59"/>
  <c r="S15" i="59"/>
  <c r="BV15" i="59" s="1"/>
  <c r="P15" i="59"/>
  <c r="N15" i="59"/>
  <c r="BM15" i="59" s="1"/>
  <c r="M15" i="59"/>
  <c r="L15" i="59"/>
  <c r="I15" i="59"/>
  <c r="F15" i="59"/>
  <c r="CY14" i="59"/>
  <c r="CV14" i="59"/>
  <c r="BN14" i="59"/>
  <c r="BH14" i="59"/>
  <c r="AU14" i="59"/>
  <c r="AR14" i="59"/>
  <c r="AQ14" i="59"/>
  <c r="AP14" i="59"/>
  <c r="AO14" i="59"/>
  <c r="AN14" i="59"/>
  <c r="AK14" i="59"/>
  <c r="AH14" i="59"/>
  <c r="S14" i="59"/>
  <c r="P14" i="59"/>
  <c r="N14" i="59"/>
  <c r="BL14" i="59" s="1"/>
  <c r="M14" i="59"/>
  <c r="L14" i="59"/>
  <c r="I14" i="59"/>
  <c r="F14" i="59"/>
  <c r="CY13" i="59"/>
  <c r="CV13" i="59"/>
  <c r="BN13" i="59"/>
  <c r="AU13" i="59"/>
  <c r="AR13" i="59"/>
  <c r="AP13" i="59"/>
  <c r="AO13" i="59"/>
  <c r="AQ13" i="59" s="1"/>
  <c r="AN13" i="59"/>
  <c r="AK13" i="59"/>
  <c r="AH13" i="59"/>
  <c r="S13" i="59"/>
  <c r="BV13" i="59" s="1"/>
  <c r="P13" i="59"/>
  <c r="N13" i="59"/>
  <c r="BH13" i="59" s="1"/>
  <c r="M13" i="59"/>
  <c r="L13" i="59"/>
  <c r="I13" i="59"/>
  <c r="F13" i="59"/>
  <c r="CY12" i="59"/>
  <c r="CV12" i="59"/>
  <c r="BN12" i="59"/>
  <c r="AU12" i="59"/>
  <c r="AR12" i="59"/>
  <c r="AP12" i="59"/>
  <c r="AO12" i="59"/>
  <c r="AQ12" i="59" s="1"/>
  <c r="AN12" i="59"/>
  <c r="AK12" i="59"/>
  <c r="AH12" i="59"/>
  <c r="S12" i="59"/>
  <c r="BV12" i="59" s="1"/>
  <c r="P12" i="59"/>
  <c r="N12" i="59"/>
  <c r="M12" i="59"/>
  <c r="L12" i="59"/>
  <c r="I12" i="59"/>
  <c r="F12" i="59"/>
  <c r="CY11" i="59"/>
  <c r="CV11" i="59"/>
  <c r="BN11" i="59"/>
  <c r="AU11" i="59"/>
  <c r="AR11" i="59"/>
  <c r="AP11" i="59"/>
  <c r="AO11" i="59"/>
  <c r="AQ11" i="59" s="1"/>
  <c r="AN11" i="59"/>
  <c r="AK11" i="59"/>
  <c r="AH11" i="59"/>
  <c r="S11" i="59"/>
  <c r="BV11" i="59" s="1"/>
  <c r="P11" i="59"/>
  <c r="N11" i="59"/>
  <c r="BM11" i="59" s="1"/>
  <c r="M11" i="59"/>
  <c r="O11" i="59" s="1"/>
  <c r="L11" i="59"/>
  <c r="I11" i="59"/>
  <c r="F11" i="59"/>
  <c r="CY10" i="59"/>
  <c r="CV10" i="59"/>
  <c r="BV10" i="59"/>
  <c r="BN10" i="59"/>
  <c r="BL10" i="59"/>
  <c r="AU10" i="59"/>
  <c r="AR10" i="59"/>
  <c r="AP10" i="59"/>
  <c r="AO10" i="59"/>
  <c r="AN10" i="59"/>
  <c r="AK10" i="59"/>
  <c r="AH10" i="59"/>
  <c r="S10" i="59"/>
  <c r="P10" i="59"/>
  <c r="N10" i="59"/>
  <c r="M10" i="59"/>
  <c r="L10" i="59"/>
  <c r="I10" i="59"/>
  <c r="F10" i="59"/>
  <c r="CY9" i="59"/>
  <c r="CV9" i="59"/>
  <c r="BN9" i="59"/>
  <c r="AU9" i="59"/>
  <c r="AR9" i="59"/>
  <c r="AP9" i="59"/>
  <c r="AQ9" i="59" s="1"/>
  <c r="AO9" i="59"/>
  <c r="AN9" i="59"/>
  <c r="AK9" i="59"/>
  <c r="AH9" i="59"/>
  <c r="S9" i="59"/>
  <c r="P9" i="59"/>
  <c r="N9" i="59"/>
  <c r="BL9" i="59" s="1"/>
  <c r="M9" i="59"/>
  <c r="L9" i="59"/>
  <c r="I9" i="59"/>
  <c r="F9" i="59"/>
  <c r="CY8" i="59"/>
  <c r="CV8" i="59"/>
  <c r="BN8" i="59"/>
  <c r="AU8" i="59"/>
  <c r="AR8" i="59"/>
  <c r="AP8" i="59"/>
  <c r="AQ8" i="59" s="1"/>
  <c r="AO8" i="59"/>
  <c r="AN8" i="59"/>
  <c r="AK8" i="59"/>
  <c r="AH8" i="59"/>
  <c r="S8" i="59"/>
  <c r="P8" i="59"/>
  <c r="N8" i="59"/>
  <c r="BW8" i="59" s="1"/>
  <c r="M8" i="59"/>
  <c r="L8" i="59"/>
  <c r="I8" i="59"/>
  <c r="F8" i="59"/>
  <c r="CY7" i="59"/>
  <c r="CV7" i="59"/>
  <c r="BN7" i="59"/>
  <c r="AU7" i="59"/>
  <c r="AR7" i="59"/>
  <c r="AQ7" i="59"/>
  <c r="AP7" i="59"/>
  <c r="AO7" i="59"/>
  <c r="AN7" i="59"/>
  <c r="AK7" i="59"/>
  <c r="AH7" i="59"/>
  <c r="S7" i="59"/>
  <c r="P7" i="59"/>
  <c r="N7" i="59"/>
  <c r="M7" i="59"/>
  <c r="L7" i="59"/>
  <c r="I7" i="59"/>
  <c r="F7" i="59"/>
  <c r="CY6" i="59"/>
  <c r="CV6" i="59"/>
  <c r="BN6" i="59"/>
  <c r="AU6" i="59"/>
  <c r="AR6" i="59"/>
  <c r="AP6" i="59"/>
  <c r="AO6" i="59"/>
  <c r="AQ6" i="59" s="1"/>
  <c r="AN6" i="59"/>
  <c r="AK6" i="59"/>
  <c r="AH6" i="59"/>
  <c r="S6" i="59"/>
  <c r="P6" i="59"/>
  <c r="N6" i="59"/>
  <c r="BL6" i="59" s="1"/>
  <c r="M6" i="59"/>
  <c r="L6" i="59"/>
  <c r="I6" i="59"/>
  <c r="F6" i="59"/>
  <c r="CY5" i="59"/>
  <c r="CV5" i="59"/>
  <c r="BN5" i="59"/>
  <c r="AU5" i="59"/>
  <c r="AR5" i="59"/>
  <c r="AQ5" i="59"/>
  <c r="AP5" i="59"/>
  <c r="AO5" i="59"/>
  <c r="AN5" i="59"/>
  <c r="AK5" i="59"/>
  <c r="AH5" i="59"/>
  <c r="S5" i="59"/>
  <c r="P5" i="59"/>
  <c r="N5" i="59"/>
  <c r="M5" i="59"/>
  <c r="L5" i="59"/>
  <c r="I5" i="59"/>
  <c r="F5" i="59"/>
  <c r="BN4" i="59"/>
  <c r="BM4" i="59"/>
  <c r="AU4" i="59"/>
  <c r="AR4" i="59"/>
  <c r="AQ4" i="59"/>
  <c r="AP4" i="59"/>
  <c r="AO4" i="59"/>
  <c r="AN4" i="59"/>
  <c r="AK4" i="59"/>
  <c r="AH4" i="59"/>
  <c r="S4" i="59"/>
  <c r="P4" i="59"/>
  <c r="N4" i="59"/>
  <c r="M4" i="59"/>
  <c r="L4" i="59"/>
  <c r="I4" i="59"/>
  <c r="F4" i="59"/>
  <c r="BN3" i="59"/>
  <c r="AU3" i="59"/>
  <c r="AR3" i="59"/>
  <c r="AP3" i="59"/>
  <c r="AO3" i="59"/>
  <c r="AQ3" i="59" s="1"/>
  <c r="AN3" i="59"/>
  <c r="AK3" i="59"/>
  <c r="AH3" i="59"/>
  <c r="S3" i="59"/>
  <c r="P3" i="59"/>
  <c r="N3" i="59"/>
  <c r="BM3" i="59" s="1"/>
  <c r="M3" i="59"/>
  <c r="L3" i="59"/>
  <c r="I3" i="59"/>
  <c r="F3" i="59"/>
  <c r="N114" i="58"/>
  <c r="K114" i="58"/>
  <c r="H114" i="58"/>
  <c r="E114" i="58"/>
  <c r="N113" i="58"/>
  <c r="K113" i="58"/>
  <c r="H113" i="58"/>
  <c r="E113" i="58"/>
  <c r="N112" i="58"/>
  <c r="K112" i="58"/>
  <c r="H112" i="58"/>
  <c r="E112" i="58"/>
  <c r="N111" i="58"/>
  <c r="K111" i="58"/>
  <c r="H111" i="58"/>
  <c r="E111" i="58"/>
  <c r="N110" i="58"/>
  <c r="K110" i="58"/>
  <c r="H110" i="58"/>
  <c r="E110" i="58"/>
  <c r="N109" i="58"/>
  <c r="K109" i="58"/>
  <c r="H109" i="58"/>
  <c r="E109" i="58"/>
  <c r="N108" i="58"/>
  <c r="K108" i="58"/>
  <c r="H108" i="58"/>
  <c r="E108" i="58"/>
  <c r="N107" i="58"/>
  <c r="K107" i="58"/>
  <c r="H107" i="58"/>
  <c r="E107" i="58"/>
  <c r="N106" i="58"/>
  <c r="K106" i="58"/>
  <c r="H106" i="58"/>
  <c r="E106" i="58"/>
  <c r="N105" i="58"/>
  <c r="K105" i="58"/>
  <c r="H105" i="58"/>
  <c r="E105" i="58"/>
  <c r="N104" i="58"/>
  <c r="K104" i="58"/>
  <c r="H104" i="58"/>
  <c r="E104" i="58"/>
  <c r="N103" i="58"/>
  <c r="K103" i="58"/>
  <c r="H103" i="58"/>
  <c r="E103" i="58"/>
  <c r="N102" i="58"/>
  <c r="K102" i="58"/>
  <c r="H102" i="58"/>
  <c r="E102" i="58"/>
  <c r="N101" i="58"/>
  <c r="K101" i="58"/>
  <c r="H101" i="58"/>
  <c r="E101" i="58"/>
  <c r="N100" i="58"/>
  <c r="K100" i="58"/>
  <c r="H100" i="58"/>
  <c r="E100" i="58"/>
  <c r="N99" i="58"/>
  <c r="K99" i="58"/>
  <c r="H99" i="58"/>
  <c r="E99" i="58"/>
  <c r="CY20" i="58"/>
  <c r="CV20" i="58"/>
  <c r="CY19" i="58"/>
  <c r="CV19" i="58"/>
  <c r="CY18" i="58"/>
  <c r="CV18" i="58"/>
  <c r="AN18" i="58"/>
  <c r="AK18" i="58"/>
  <c r="AR18" i="58"/>
  <c r="AA18" i="58"/>
  <c r="Z18" i="58"/>
  <c r="Y18" i="58"/>
  <c r="X18" i="58"/>
  <c r="W18" i="58"/>
  <c r="V18" i="58"/>
  <c r="U18" i="58"/>
  <c r="T18" i="58"/>
  <c r="R18" i="58"/>
  <c r="BP18" i="58" s="1"/>
  <c r="Q18" i="58"/>
  <c r="CP17" i="58" s="1"/>
  <c r="K18" i="58"/>
  <c r="J18" i="58"/>
  <c r="H18" i="58"/>
  <c r="G18" i="58"/>
  <c r="E18" i="58"/>
  <c r="D18" i="58"/>
  <c r="CY17" i="58"/>
  <c r="CV17" i="58"/>
  <c r="BN17" i="58"/>
  <c r="AU17" i="58"/>
  <c r="AR17" i="58"/>
  <c r="AQ17" i="58"/>
  <c r="AP17" i="58"/>
  <c r="AO17" i="58"/>
  <c r="AN17" i="58"/>
  <c r="AK17" i="58"/>
  <c r="AH17" i="58"/>
  <c r="S17" i="58"/>
  <c r="P17" i="58"/>
  <c r="BI17" i="58" s="1"/>
  <c r="N17" i="58"/>
  <c r="M17" i="58"/>
  <c r="L17" i="58"/>
  <c r="I17" i="58"/>
  <c r="F17" i="58"/>
  <c r="CY16" i="58"/>
  <c r="CV16" i="58"/>
  <c r="BN16" i="58"/>
  <c r="AU16" i="58"/>
  <c r="AR16" i="58"/>
  <c r="AP16" i="58"/>
  <c r="AO16" i="58"/>
  <c r="AQ16" i="58" s="1"/>
  <c r="AN16" i="58"/>
  <c r="AK16" i="58"/>
  <c r="AH16" i="58"/>
  <c r="S16" i="58"/>
  <c r="BV16" i="58" s="1"/>
  <c r="P16" i="58"/>
  <c r="N16" i="58"/>
  <c r="BH16" i="58" s="1"/>
  <c r="M16" i="58"/>
  <c r="L16" i="58"/>
  <c r="I16" i="58"/>
  <c r="F16" i="58"/>
  <c r="CY15" i="58"/>
  <c r="CV15" i="58"/>
  <c r="BN15" i="58"/>
  <c r="AU15" i="58"/>
  <c r="AR15" i="58"/>
  <c r="AP15" i="58"/>
  <c r="AO15" i="58"/>
  <c r="AQ15" i="58" s="1"/>
  <c r="AN15" i="58"/>
  <c r="AK15" i="58"/>
  <c r="AH15" i="58"/>
  <c r="S15" i="58"/>
  <c r="P15" i="58"/>
  <c r="N15" i="58"/>
  <c r="BH15" i="58" s="1"/>
  <c r="M15" i="58"/>
  <c r="L15" i="58"/>
  <c r="I15" i="58"/>
  <c r="F15" i="58"/>
  <c r="CY14" i="58"/>
  <c r="CV14" i="58"/>
  <c r="BN14" i="58"/>
  <c r="AU14" i="58"/>
  <c r="AR14" i="58"/>
  <c r="AP14" i="58"/>
  <c r="AO14" i="58"/>
  <c r="AQ14" i="58" s="1"/>
  <c r="AN14" i="58"/>
  <c r="AK14" i="58"/>
  <c r="AH14" i="58"/>
  <c r="S14" i="58"/>
  <c r="P14" i="58"/>
  <c r="N14" i="58"/>
  <c r="BL14" i="58" s="1"/>
  <c r="M14" i="58"/>
  <c r="L14" i="58"/>
  <c r="I14" i="58"/>
  <c r="F14" i="58"/>
  <c r="CY13" i="58"/>
  <c r="CV13" i="58"/>
  <c r="BN13" i="58"/>
  <c r="AU13" i="58"/>
  <c r="AR13" i="58"/>
  <c r="AP13" i="58"/>
  <c r="AO13" i="58"/>
  <c r="AQ13" i="58" s="1"/>
  <c r="AN13" i="58"/>
  <c r="AK13" i="58"/>
  <c r="AH13" i="58"/>
  <c r="S13" i="58"/>
  <c r="BV13" i="58" s="1"/>
  <c r="P13" i="58"/>
  <c r="N13" i="58"/>
  <c r="BW13" i="58" s="1"/>
  <c r="M13" i="58"/>
  <c r="L13" i="58"/>
  <c r="I13" i="58"/>
  <c r="F13" i="58"/>
  <c r="CY12" i="58"/>
  <c r="CV12" i="58"/>
  <c r="BN12" i="58"/>
  <c r="AU12" i="58"/>
  <c r="AR12" i="58"/>
  <c r="AP12" i="58"/>
  <c r="AQ12" i="58" s="1"/>
  <c r="AO12" i="58"/>
  <c r="AN12" i="58"/>
  <c r="AK12" i="58"/>
  <c r="AH12" i="58"/>
  <c r="S12" i="58"/>
  <c r="P12" i="58"/>
  <c r="N12" i="58"/>
  <c r="M12" i="58"/>
  <c r="L12" i="58"/>
  <c r="I12" i="58"/>
  <c r="F12" i="58"/>
  <c r="CY11" i="58"/>
  <c r="CV11" i="58"/>
  <c r="BN11" i="58"/>
  <c r="AU11" i="58"/>
  <c r="AR11" i="58"/>
  <c r="AP11" i="58"/>
  <c r="AQ11" i="58" s="1"/>
  <c r="AO11" i="58"/>
  <c r="AN11" i="58"/>
  <c r="AK11" i="58"/>
  <c r="AH11" i="58"/>
  <c r="S11" i="58"/>
  <c r="P11" i="58"/>
  <c r="N11" i="58"/>
  <c r="BM11" i="58" s="1"/>
  <c r="M11" i="58"/>
  <c r="L11" i="58"/>
  <c r="I11" i="58"/>
  <c r="F11" i="58"/>
  <c r="CY10" i="58"/>
  <c r="CV10" i="58"/>
  <c r="BN10" i="58"/>
  <c r="AU10" i="58"/>
  <c r="AR10" i="58"/>
  <c r="AP10" i="58"/>
  <c r="AO10" i="58"/>
  <c r="AQ10" i="58" s="1"/>
  <c r="AN10" i="58"/>
  <c r="AK10" i="58"/>
  <c r="AH10" i="58"/>
  <c r="S10" i="58"/>
  <c r="BV10" i="58" s="1"/>
  <c r="P10" i="58"/>
  <c r="N10" i="58"/>
  <c r="BH10" i="58" s="1"/>
  <c r="M10" i="58"/>
  <c r="L10" i="58"/>
  <c r="I10" i="58"/>
  <c r="F10" i="58"/>
  <c r="CY9" i="58"/>
  <c r="CV9" i="58"/>
  <c r="BN9" i="58"/>
  <c r="AU9" i="58"/>
  <c r="AR9" i="58"/>
  <c r="AQ9" i="58"/>
  <c r="AP9" i="58"/>
  <c r="AO9" i="58"/>
  <c r="AN9" i="58"/>
  <c r="AK9" i="58"/>
  <c r="AH9" i="58"/>
  <c r="S9" i="58"/>
  <c r="P9" i="58"/>
  <c r="N9" i="58"/>
  <c r="M9" i="58"/>
  <c r="L9" i="58"/>
  <c r="I9" i="58"/>
  <c r="F9" i="58"/>
  <c r="CY8" i="58"/>
  <c r="CV8" i="58"/>
  <c r="BN8" i="58"/>
  <c r="AU8" i="58"/>
  <c r="AR8" i="58"/>
  <c r="AP8" i="58"/>
  <c r="AO8" i="58"/>
  <c r="AQ8" i="58" s="1"/>
  <c r="AN8" i="58"/>
  <c r="AK8" i="58"/>
  <c r="AH8" i="58"/>
  <c r="S8" i="58"/>
  <c r="BV8" i="58" s="1"/>
  <c r="P8" i="58"/>
  <c r="N8" i="58"/>
  <c r="M8" i="58"/>
  <c r="L8" i="58"/>
  <c r="I8" i="58"/>
  <c r="F8" i="58"/>
  <c r="CY7" i="58"/>
  <c r="CV7" i="58"/>
  <c r="BN7" i="58"/>
  <c r="AU7" i="58"/>
  <c r="AR7" i="58"/>
  <c r="AP7" i="58"/>
  <c r="AO7" i="58"/>
  <c r="AQ7" i="58" s="1"/>
  <c r="AN7" i="58"/>
  <c r="AK7" i="58"/>
  <c r="AH7" i="58"/>
  <c r="S7" i="58"/>
  <c r="P7" i="58"/>
  <c r="N7" i="58"/>
  <c r="BH7" i="58" s="1"/>
  <c r="M7" i="58"/>
  <c r="L7" i="58"/>
  <c r="I7" i="58"/>
  <c r="F7" i="58"/>
  <c r="CY6" i="58"/>
  <c r="CV6" i="58"/>
  <c r="BV6" i="58"/>
  <c r="BN6" i="58"/>
  <c r="AU6" i="58"/>
  <c r="AR6" i="58"/>
  <c r="AQ6" i="58"/>
  <c r="AP6" i="58"/>
  <c r="AO6" i="58"/>
  <c r="AN6" i="58"/>
  <c r="AK6" i="58"/>
  <c r="AH6" i="58"/>
  <c r="S6" i="58"/>
  <c r="P6" i="58"/>
  <c r="N6" i="58"/>
  <c r="BL6" i="58" s="1"/>
  <c r="M6" i="58"/>
  <c r="L6" i="58"/>
  <c r="I6" i="58"/>
  <c r="F6" i="58"/>
  <c r="CY5" i="58"/>
  <c r="CV5" i="58"/>
  <c r="BN5" i="58"/>
  <c r="AU5" i="58"/>
  <c r="AR5" i="58"/>
  <c r="AP5" i="58"/>
  <c r="AO5" i="58"/>
  <c r="AQ5" i="58" s="1"/>
  <c r="AN5" i="58"/>
  <c r="AK5" i="58"/>
  <c r="AH5" i="58"/>
  <c r="S5" i="58"/>
  <c r="BV5" i="58" s="1"/>
  <c r="P5" i="58"/>
  <c r="N5" i="58"/>
  <c r="BM5" i="58" s="1"/>
  <c r="M5" i="58"/>
  <c r="L5" i="58"/>
  <c r="I5" i="58"/>
  <c r="F5" i="58"/>
  <c r="BN4" i="58"/>
  <c r="AU4" i="58"/>
  <c r="AR4" i="58"/>
  <c r="AP4" i="58"/>
  <c r="AO4" i="58"/>
  <c r="AQ4" i="58" s="1"/>
  <c r="AN4" i="58"/>
  <c r="AK4" i="58"/>
  <c r="AH4" i="58"/>
  <c r="S4" i="58"/>
  <c r="BV4" i="58" s="1"/>
  <c r="P4" i="58"/>
  <c r="N4" i="58"/>
  <c r="BW4" i="58" s="1"/>
  <c r="M4" i="58"/>
  <c r="L4" i="58"/>
  <c r="I4" i="58"/>
  <c r="F4" i="58"/>
  <c r="BV3" i="58"/>
  <c r="BN3" i="58"/>
  <c r="AU3" i="58"/>
  <c r="AR3" i="58"/>
  <c r="AP3" i="58"/>
  <c r="AQ3" i="58" s="1"/>
  <c r="AO3" i="58"/>
  <c r="AN3" i="58"/>
  <c r="AK3" i="58"/>
  <c r="AH3" i="58"/>
  <c r="S3" i="58"/>
  <c r="P3" i="58"/>
  <c r="N3" i="58"/>
  <c r="M3" i="58"/>
  <c r="L3" i="58"/>
  <c r="I3" i="58"/>
  <c r="F3" i="58"/>
  <c r="N114" i="57"/>
  <c r="K114" i="57"/>
  <c r="H114" i="57"/>
  <c r="E114" i="57"/>
  <c r="N113" i="57"/>
  <c r="K113" i="57"/>
  <c r="H113" i="57"/>
  <c r="E113" i="57"/>
  <c r="N112" i="57"/>
  <c r="K112" i="57"/>
  <c r="H112" i="57"/>
  <c r="E112" i="57"/>
  <c r="N111" i="57"/>
  <c r="K111" i="57"/>
  <c r="H111" i="57"/>
  <c r="E111" i="57"/>
  <c r="N110" i="57"/>
  <c r="K110" i="57"/>
  <c r="H110" i="57"/>
  <c r="E110" i="57"/>
  <c r="N109" i="57"/>
  <c r="K109" i="57"/>
  <c r="H109" i="57"/>
  <c r="E109" i="57"/>
  <c r="N108" i="57"/>
  <c r="K108" i="57"/>
  <c r="H108" i="57"/>
  <c r="E108" i="57"/>
  <c r="N107" i="57"/>
  <c r="K107" i="57"/>
  <c r="H107" i="57"/>
  <c r="E107" i="57"/>
  <c r="N106" i="57"/>
  <c r="K106" i="57"/>
  <c r="H106" i="57"/>
  <c r="E106" i="57"/>
  <c r="N105" i="57"/>
  <c r="K105" i="57"/>
  <c r="H105" i="57"/>
  <c r="E105" i="57"/>
  <c r="N104" i="57"/>
  <c r="K104" i="57"/>
  <c r="H104" i="57"/>
  <c r="E104" i="57"/>
  <c r="N103" i="57"/>
  <c r="K103" i="57"/>
  <c r="H103" i="57"/>
  <c r="E103" i="57"/>
  <c r="N102" i="57"/>
  <c r="K102" i="57"/>
  <c r="H102" i="57"/>
  <c r="E102" i="57"/>
  <c r="N101" i="57"/>
  <c r="K101" i="57"/>
  <c r="H101" i="57"/>
  <c r="E101" i="57"/>
  <c r="N100" i="57"/>
  <c r="K100" i="57"/>
  <c r="H100" i="57"/>
  <c r="E100" i="57"/>
  <c r="N99" i="57"/>
  <c r="K99" i="57"/>
  <c r="H99" i="57"/>
  <c r="E99" i="57"/>
  <c r="CY20" i="57"/>
  <c r="CV20" i="57"/>
  <c r="CY19" i="57"/>
  <c r="CV19" i="57"/>
  <c r="CY18" i="57"/>
  <c r="CV18" i="57"/>
  <c r="AU18" i="57"/>
  <c r="AR18" i="57"/>
  <c r="AN18" i="57"/>
  <c r="AK18" i="57"/>
  <c r="AA18" i="57"/>
  <c r="Z18" i="57"/>
  <c r="Y18" i="57"/>
  <c r="W18" i="57"/>
  <c r="V18" i="57"/>
  <c r="U18" i="57"/>
  <c r="T18" i="57"/>
  <c r="R18" i="57"/>
  <c r="BP18" i="57" s="1"/>
  <c r="Q18" i="57"/>
  <c r="CP17" i="57" s="1"/>
  <c r="K18" i="57"/>
  <c r="J18" i="57"/>
  <c r="H18" i="57"/>
  <c r="G18" i="57"/>
  <c r="E18" i="57"/>
  <c r="D18" i="57"/>
  <c r="CY17" i="57"/>
  <c r="CV17" i="57"/>
  <c r="BN17" i="57"/>
  <c r="AU17" i="57"/>
  <c r="AR17" i="57"/>
  <c r="AP17" i="57"/>
  <c r="AO17" i="57"/>
  <c r="AN17" i="57"/>
  <c r="AK17" i="57"/>
  <c r="AH17" i="57"/>
  <c r="S17" i="57"/>
  <c r="P17" i="57"/>
  <c r="N17" i="57"/>
  <c r="BL17" i="57" s="1"/>
  <c r="M17" i="57"/>
  <c r="L17" i="57"/>
  <c r="I17" i="57"/>
  <c r="F17" i="57"/>
  <c r="CY16" i="57"/>
  <c r="CV16" i="57"/>
  <c r="BW16" i="57"/>
  <c r="BN16" i="57"/>
  <c r="AU16" i="57"/>
  <c r="AR16" i="57"/>
  <c r="AQ16" i="57"/>
  <c r="AP16" i="57"/>
  <c r="AO16" i="57"/>
  <c r="AN16" i="57"/>
  <c r="AK16" i="57"/>
  <c r="AH16" i="57"/>
  <c r="S16" i="57"/>
  <c r="P16" i="57"/>
  <c r="N16" i="57"/>
  <c r="M16" i="57"/>
  <c r="L16" i="57"/>
  <c r="I16" i="57"/>
  <c r="F16" i="57"/>
  <c r="CY15" i="57"/>
  <c r="CV15" i="57"/>
  <c r="BN15" i="57"/>
  <c r="AU15" i="57"/>
  <c r="AR15" i="57"/>
  <c r="AQ15" i="57"/>
  <c r="AP15" i="57"/>
  <c r="AO15" i="57"/>
  <c r="AN15" i="57"/>
  <c r="AK15" i="57"/>
  <c r="AH15" i="57"/>
  <c r="S15" i="57"/>
  <c r="BV15" i="57" s="1"/>
  <c r="P15" i="57"/>
  <c r="N15" i="57"/>
  <c r="BH15" i="57" s="1"/>
  <c r="M15" i="57"/>
  <c r="L15" i="57"/>
  <c r="I15" i="57"/>
  <c r="F15" i="57"/>
  <c r="CY14" i="57"/>
  <c r="CV14" i="57"/>
  <c r="BN14" i="57"/>
  <c r="AU14" i="57"/>
  <c r="AR14" i="57"/>
  <c r="AQ14" i="57"/>
  <c r="AP14" i="57"/>
  <c r="AO14" i="57"/>
  <c r="AN14" i="57"/>
  <c r="AK14" i="57"/>
  <c r="AH14" i="57"/>
  <c r="S14" i="57"/>
  <c r="P14" i="57"/>
  <c r="N14" i="57"/>
  <c r="BL14" i="57" s="1"/>
  <c r="M14" i="57"/>
  <c r="L14" i="57"/>
  <c r="I14" i="57"/>
  <c r="F14" i="57"/>
  <c r="CY13" i="57"/>
  <c r="CV13" i="57"/>
  <c r="BN13" i="57"/>
  <c r="AU13" i="57"/>
  <c r="AR13" i="57"/>
  <c r="AP13" i="57"/>
  <c r="AO13" i="57"/>
  <c r="AQ13" i="57" s="1"/>
  <c r="AN13" i="57"/>
  <c r="AK13" i="57"/>
  <c r="AH13" i="57"/>
  <c r="S13" i="57"/>
  <c r="BV13" i="57" s="1"/>
  <c r="P13" i="57"/>
  <c r="N13" i="57"/>
  <c r="BH13" i="57" s="1"/>
  <c r="M13" i="57"/>
  <c r="L13" i="57"/>
  <c r="I13" i="57"/>
  <c r="F13" i="57"/>
  <c r="CY12" i="57"/>
  <c r="CV12" i="57"/>
  <c r="BV12" i="57"/>
  <c r="BN12" i="57"/>
  <c r="AU12" i="57"/>
  <c r="AR12" i="57"/>
  <c r="AP12" i="57"/>
  <c r="AO12" i="57"/>
  <c r="AQ12" i="57" s="1"/>
  <c r="AN12" i="57"/>
  <c r="AK12" i="57"/>
  <c r="AH12" i="57"/>
  <c r="S12" i="57"/>
  <c r="P12" i="57"/>
  <c r="N12" i="57"/>
  <c r="BL12" i="57" s="1"/>
  <c r="M12" i="57"/>
  <c r="L12" i="57"/>
  <c r="I12" i="57"/>
  <c r="F12" i="57"/>
  <c r="CY11" i="57"/>
  <c r="CV11" i="57"/>
  <c r="BN11" i="57"/>
  <c r="AU11" i="57"/>
  <c r="AR11" i="57"/>
  <c r="AP11" i="57"/>
  <c r="AQ11" i="57" s="1"/>
  <c r="AO11" i="57"/>
  <c r="AN11" i="57"/>
  <c r="AK11" i="57"/>
  <c r="AH11" i="57"/>
  <c r="S11" i="57"/>
  <c r="BV11" i="57" s="1"/>
  <c r="P11" i="57"/>
  <c r="N11" i="57"/>
  <c r="BM11" i="57" s="1"/>
  <c r="M11" i="57"/>
  <c r="L11" i="57"/>
  <c r="I11" i="57"/>
  <c r="F11" i="57"/>
  <c r="CY10" i="57"/>
  <c r="CV10" i="57"/>
  <c r="BN10" i="57"/>
  <c r="AU10" i="57"/>
  <c r="AR10" i="57"/>
  <c r="AP10" i="57"/>
  <c r="AO10" i="57"/>
  <c r="AQ10" i="57" s="1"/>
  <c r="AN10" i="57"/>
  <c r="AK10" i="57"/>
  <c r="AH10" i="57"/>
  <c r="S10" i="57"/>
  <c r="BV10" i="57" s="1"/>
  <c r="P10" i="57"/>
  <c r="N10" i="57"/>
  <c r="M10" i="57"/>
  <c r="L10" i="57"/>
  <c r="I10" i="57"/>
  <c r="F10" i="57"/>
  <c r="CY9" i="57"/>
  <c r="CV9" i="57"/>
  <c r="BN9" i="57"/>
  <c r="AU9" i="57"/>
  <c r="AR9" i="57"/>
  <c r="AP9" i="57"/>
  <c r="AO9" i="57"/>
  <c r="AQ9" i="57" s="1"/>
  <c r="AN9" i="57"/>
  <c r="AK9" i="57"/>
  <c r="AH9" i="57"/>
  <c r="S9" i="57"/>
  <c r="P9" i="57"/>
  <c r="N9" i="57"/>
  <c r="BW9" i="57" s="1"/>
  <c r="M9" i="57"/>
  <c r="L9" i="57"/>
  <c r="I9" i="57"/>
  <c r="F9" i="57"/>
  <c r="CY8" i="57"/>
  <c r="CV8" i="57"/>
  <c r="BN8" i="57"/>
  <c r="AU8" i="57"/>
  <c r="AR8" i="57"/>
  <c r="AQ8" i="57"/>
  <c r="AP8" i="57"/>
  <c r="AO8" i="57"/>
  <c r="AN8" i="57"/>
  <c r="AK8" i="57"/>
  <c r="AH8" i="57"/>
  <c r="S8" i="57"/>
  <c r="P8" i="57"/>
  <c r="N8" i="57"/>
  <c r="M8" i="57"/>
  <c r="L8" i="57"/>
  <c r="I8" i="57"/>
  <c r="F8" i="57"/>
  <c r="CY7" i="57"/>
  <c r="CV7" i="57"/>
  <c r="BN7" i="57"/>
  <c r="AU7" i="57"/>
  <c r="AR7" i="57"/>
  <c r="AQ7" i="57"/>
  <c r="AP7" i="57"/>
  <c r="AO7" i="57"/>
  <c r="AN7" i="57"/>
  <c r="AK7" i="57"/>
  <c r="AH7" i="57"/>
  <c r="S7" i="57"/>
  <c r="BV7" i="57" s="1"/>
  <c r="P7" i="57"/>
  <c r="N7" i="57"/>
  <c r="BH7" i="57" s="1"/>
  <c r="M7" i="57"/>
  <c r="L7" i="57"/>
  <c r="I7" i="57"/>
  <c r="F7" i="57"/>
  <c r="CY6" i="57"/>
  <c r="CV6" i="57"/>
  <c r="BW6" i="57"/>
  <c r="BN6" i="57"/>
  <c r="AU6" i="57"/>
  <c r="AR6" i="57"/>
  <c r="AQ6" i="57"/>
  <c r="AP6" i="57"/>
  <c r="AO6" i="57"/>
  <c r="AN6" i="57"/>
  <c r="AK6" i="57"/>
  <c r="AH6" i="57"/>
  <c r="S6" i="57"/>
  <c r="P6" i="57"/>
  <c r="BI6" i="57" s="1"/>
  <c r="N6" i="57"/>
  <c r="M6" i="57"/>
  <c r="L6" i="57"/>
  <c r="I6" i="57"/>
  <c r="F6" i="57"/>
  <c r="CY5" i="57"/>
  <c r="CV5" i="57"/>
  <c r="BN5" i="57"/>
  <c r="AU5" i="57"/>
  <c r="AR5" i="57"/>
  <c r="AQ5" i="57"/>
  <c r="AP5" i="57"/>
  <c r="AO5" i="57"/>
  <c r="AN5" i="57"/>
  <c r="AK5" i="57"/>
  <c r="AH5" i="57"/>
  <c r="S5" i="57"/>
  <c r="BV5" i="57" s="1"/>
  <c r="P5" i="57"/>
  <c r="N5" i="57"/>
  <c r="BM5" i="57" s="1"/>
  <c r="M5" i="57"/>
  <c r="L5" i="57"/>
  <c r="I5" i="57"/>
  <c r="F5" i="57"/>
  <c r="BN4" i="57"/>
  <c r="AU4" i="57"/>
  <c r="AR4" i="57"/>
  <c r="AQ4" i="57"/>
  <c r="AP4" i="57"/>
  <c r="AO4" i="57"/>
  <c r="AN4" i="57"/>
  <c r="AK4" i="57"/>
  <c r="AH4" i="57"/>
  <c r="S4" i="57"/>
  <c r="BV4" i="57" s="1"/>
  <c r="P4" i="57"/>
  <c r="N4" i="57"/>
  <c r="BW4" i="57" s="1"/>
  <c r="M4" i="57"/>
  <c r="L4" i="57"/>
  <c r="I4" i="57"/>
  <c r="F4" i="57"/>
  <c r="BN3" i="57"/>
  <c r="AU3" i="57"/>
  <c r="AR3" i="57"/>
  <c r="AP3" i="57"/>
  <c r="AO3" i="57"/>
  <c r="AQ3" i="57" s="1"/>
  <c r="AN3" i="57"/>
  <c r="AK3" i="57"/>
  <c r="AH3" i="57"/>
  <c r="S3" i="57"/>
  <c r="P3" i="57"/>
  <c r="N3" i="57"/>
  <c r="M3" i="57"/>
  <c r="L3" i="57"/>
  <c r="I3" i="57"/>
  <c r="F3" i="57"/>
  <c r="N114" i="56"/>
  <c r="K114" i="56"/>
  <c r="H114" i="56"/>
  <c r="E114" i="56"/>
  <c r="N113" i="56"/>
  <c r="K113" i="56"/>
  <c r="H113" i="56"/>
  <c r="E113" i="56"/>
  <c r="N112" i="56"/>
  <c r="K112" i="56"/>
  <c r="H112" i="56"/>
  <c r="E112" i="56"/>
  <c r="N111" i="56"/>
  <c r="K111" i="56"/>
  <c r="H111" i="56"/>
  <c r="E111" i="56"/>
  <c r="N110" i="56"/>
  <c r="K110" i="56"/>
  <c r="H110" i="56"/>
  <c r="E110" i="56"/>
  <c r="N109" i="56"/>
  <c r="K109" i="56"/>
  <c r="H109" i="56"/>
  <c r="E109" i="56"/>
  <c r="N108" i="56"/>
  <c r="K108" i="56"/>
  <c r="H108" i="56"/>
  <c r="E108" i="56"/>
  <c r="N107" i="56"/>
  <c r="K107" i="56"/>
  <c r="H107" i="56"/>
  <c r="E107" i="56"/>
  <c r="N106" i="56"/>
  <c r="K106" i="56"/>
  <c r="H106" i="56"/>
  <c r="E106" i="56"/>
  <c r="N105" i="56"/>
  <c r="K105" i="56"/>
  <c r="H105" i="56"/>
  <c r="E105" i="56"/>
  <c r="N104" i="56"/>
  <c r="K104" i="56"/>
  <c r="H104" i="56"/>
  <c r="E104" i="56"/>
  <c r="N103" i="56"/>
  <c r="K103" i="56"/>
  <c r="H103" i="56"/>
  <c r="E103" i="56"/>
  <c r="N102" i="56"/>
  <c r="K102" i="56"/>
  <c r="H102" i="56"/>
  <c r="E102" i="56"/>
  <c r="N101" i="56"/>
  <c r="K101" i="56"/>
  <c r="H101" i="56"/>
  <c r="E101" i="56"/>
  <c r="N100" i="56"/>
  <c r="K100" i="56"/>
  <c r="H100" i="56"/>
  <c r="E100" i="56"/>
  <c r="N99" i="56"/>
  <c r="K99" i="56"/>
  <c r="H99" i="56"/>
  <c r="E99" i="56"/>
  <c r="CY20" i="56"/>
  <c r="CV20" i="56"/>
  <c r="CY19" i="56"/>
  <c r="CV19" i="56"/>
  <c r="CY18" i="56"/>
  <c r="CV18" i="56"/>
  <c r="AN18" i="56"/>
  <c r="AK18" i="56"/>
  <c r="AH18" i="56"/>
  <c r="AR18" i="56"/>
  <c r="AA18" i="56"/>
  <c r="BP3" i="56" s="1"/>
  <c r="Z18" i="56"/>
  <c r="CD19" i="56" s="1"/>
  <c r="Y18" i="56"/>
  <c r="X18" i="56"/>
  <c r="W18" i="56"/>
  <c r="V18" i="56"/>
  <c r="U18" i="56"/>
  <c r="T18" i="56"/>
  <c r="R18" i="56"/>
  <c r="BP18" i="56" s="1"/>
  <c r="Q18" i="56"/>
  <c r="CP15" i="56" s="1"/>
  <c r="H18" i="56"/>
  <c r="G18" i="56"/>
  <c r="E18" i="56"/>
  <c r="D18" i="56"/>
  <c r="CY17" i="56"/>
  <c r="CV17" i="56"/>
  <c r="BN17" i="56"/>
  <c r="AU17" i="56"/>
  <c r="AR17" i="56"/>
  <c r="AP17" i="56"/>
  <c r="AQ17" i="56" s="1"/>
  <c r="AO17" i="56"/>
  <c r="AN17" i="56"/>
  <c r="AK17" i="56"/>
  <c r="AH17" i="56"/>
  <c r="S17" i="56"/>
  <c r="BV17" i="56" s="1"/>
  <c r="P17" i="56"/>
  <c r="N17" i="56"/>
  <c r="BL17" i="56" s="1"/>
  <c r="M17" i="56"/>
  <c r="L17" i="56"/>
  <c r="I17" i="56"/>
  <c r="F17" i="56"/>
  <c r="CY16" i="56"/>
  <c r="CV16" i="56"/>
  <c r="BN16" i="56"/>
  <c r="AU16" i="56"/>
  <c r="AR16" i="56"/>
  <c r="AP16" i="56"/>
  <c r="AO16" i="56"/>
  <c r="AQ16" i="56" s="1"/>
  <c r="AN16" i="56"/>
  <c r="AK16" i="56"/>
  <c r="AH16" i="56"/>
  <c r="S16" i="56"/>
  <c r="BV16" i="56" s="1"/>
  <c r="P16" i="56"/>
  <c r="N16" i="56"/>
  <c r="BW16" i="56" s="1"/>
  <c r="M16" i="56"/>
  <c r="L16" i="56"/>
  <c r="I16" i="56"/>
  <c r="F16" i="56"/>
  <c r="CY15" i="56"/>
  <c r="CV15" i="56"/>
  <c r="BN15" i="56"/>
  <c r="AU15" i="56"/>
  <c r="AR15" i="56"/>
  <c r="AP15" i="56"/>
  <c r="AO15" i="56"/>
  <c r="AQ15" i="56" s="1"/>
  <c r="AN15" i="56"/>
  <c r="AK15" i="56"/>
  <c r="AH15" i="56"/>
  <c r="S15" i="56"/>
  <c r="BV15" i="56" s="1"/>
  <c r="P15" i="56"/>
  <c r="N15" i="56"/>
  <c r="M15" i="56"/>
  <c r="L15" i="56"/>
  <c r="I15" i="56"/>
  <c r="F15" i="56"/>
  <c r="CY14" i="56"/>
  <c r="CV14" i="56"/>
  <c r="BN14" i="56"/>
  <c r="AU14" i="56"/>
  <c r="AR14" i="56"/>
  <c r="AQ14" i="56"/>
  <c r="AP14" i="56"/>
  <c r="AO14" i="56"/>
  <c r="AN14" i="56"/>
  <c r="AK14" i="56"/>
  <c r="AH14" i="56"/>
  <c r="S14" i="56"/>
  <c r="BV14" i="56" s="1"/>
  <c r="P14" i="56"/>
  <c r="N14" i="56"/>
  <c r="BL14" i="56" s="1"/>
  <c r="M14" i="56"/>
  <c r="L14" i="56"/>
  <c r="I14" i="56"/>
  <c r="F14" i="56"/>
  <c r="CY13" i="56"/>
  <c r="CV13" i="56"/>
  <c r="BN13" i="56"/>
  <c r="AU13" i="56"/>
  <c r="AR13" i="56"/>
  <c r="AP13" i="56"/>
  <c r="AO13" i="56"/>
  <c r="AQ13" i="56" s="1"/>
  <c r="AN13" i="56"/>
  <c r="AK13" i="56"/>
  <c r="AH13" i="56"/>
  <c r="S13" i="56"/>
  <c r="BV13" i="56" s="1"/>
  <c r="P13" i="56"/>
  <c r="N13" i="56"/>
  <c r="BW13" i="56" s="1"/>
  <c r="M13" i="56"/>
  <c r="L13" i="56"/>
  <c r="I13" i="56"/>
  <c r="F13" i="56"/>
  <c r="CY12" i="56"/>
  <c r="CV12" i="56"/>
  <c r="BN12" i="56"/>
  <c r="AU12" i="56"/>
  <c r="AR12" i="56"/>
  <c r="AP12" i="56"/>
  <c r="AO12" i="56"/>
  <c r="AQ12" i="56" s="1"/>
  <c r="AN12" i="56"/>
  <c r="AK12" i="56"/>
  <c r="AH12" i="56"/>
  <c r="S12" i="56"/>
  <c r="P12" i="56"/>
  <c r="N12" i="56"/>
  <c r="M12" i="56"/>
  <c r="L12" i="56"/>
  <c r="I12" i="56"/>
  <c r="F12" i="56"/>
  <c r="CY11" i="56"/>
  <c r="CV11" i="56"/>
  <c r="BN11" i="56"/>
  <c r="AU11" i="56"/>
  <c r="AR11" i="56"/>
  <c r="AQ11" i="56"/>
  <c r="AP11" i="56"/>
  <c r="AO11" i="56"/>
  <c r="AN11" i="56"/>
  <c r="AK11" i="56"/>
  <c r="AH11" i="56"/>
  <c r="S11" i="56"/>
  <c r="P11" i="56"/>
  <c r="N11" i="56"/>
  <c r="BM11" i="56" s="1"/>
  <c r="M11" i="56"/>
  <c r="L11" i="56"/>
  <c r="I11" i="56"/>
  <c r="F11" i="56"/>
  <c r="CY10" i="56"/>
  <c r="CV10" i="56"/>
  <c r="BN10" i="56"/>
  <c r="AU10" i="56"/>
  <c r="AR10" i="56"/>
  <c r="AP10" i="56"/>
  <c r="AO10" i="56"/>
  <c r="AQ10" i="56" s="1"/>
  <c r="AN10" i="56"/>
  <c r="AK10" i="56"/>
  <c r="AH10" i="56"/>
  <c r="S10" i="56"/>
  <c r="BV10" i="56" s="1"/>
  <c r="P10" i="56"/>
  <c r="N10" i="56"/>
  <c r="BH10" i="56" s="1"/>
  <c r="M10" i="56"/>
  <c r="L10" i="56"/>
  <c r="I10" i="56"/>
  <c r="F10" i="56"/>
  <c r="CY9" i="56"/>
  <c r="CV9" i="56"/>
  <c r="BN9" i="56"/>
  <c r="AU9" i="56"/>
  <c r="AR9" i="56"/>
  <c r="AP9" i="56"/>
  <c r="AQ9" i="56" s="1"/>
  <c r="AO9" i="56"/>
  <c r="AN9" i="56"/>
  <c r="AK9" i="56"/>
  <c r="AH9" i="56"/>
  <c r="S9" i="56"/>
  <c r="BV9" i="56" s="1"/>
  <c r="P9" i="56"/>
  <c r="N9" i="56"/>
  <c r="BM9" i="56" s="1"/>
  <c r="M9" i="56"/>
  <c r="L9" i="56"/>
  <c r="I9" i="56"/>
  <c r="F9" i="56"/>
  <c r="CY8" i="56"/>
  <c r="CV8" i="56"/>
  <c r="BN8" i="56"/>
  <c r="AU8" i="56"/>
  <c r="AR8" i="56"/>
  <c r="AP8" i="56"/>
  <c r="AO8" i="56"/>
  <c r="AQ8" i="56" s="1"/>
  <c r="AN8" i="56"/>
  <c r="AK8" i="56"/>
  <c r="AH8" i="56"/>
  <c r="S8" i="56"/>
  <c r="BV8" i="56" s="1"/>
  <c r="P8" i="56"/>
  <c r="N8" i="56"/>
  <c r="BH8" i="56" s="1"/>
  <c r="M8" i="56"/>
  <c r="L8" i="56"/>
  <c r="I8" i="56"/>
  <c r="F8" i="56"/>
  <c r="CY7" i="56"/>
  <c r="CV7" i="56"/>
  <c r="BN7" i="56"/>
  <c r="BL7" i="56"/>
  <c r="AU7" i="56"/>
  <c r="AR7" i="56"/>
  <c r="AP7" i="56"/>
  <c r="AO7" i="56"/>
  <c r="AQ7" i="56" s="1"/>
  <c r="AN7" i="56"/>
  <c r="AK7" i="56"/>
  <c r="AH7" i="56"/>
  <c r="S7" i="56"/>
  <c r="P7" i="56"/>
  <c r="N7" i="56"/>
  <c r="M7" i="56"/>
  <c r="L7" i="56"/>
  <c r="I7" i="56"/>
  <c r="F7" i="56"/>
  <c r="CY6" i="56"/>
  <c r="CV6" i="56"/>
  <c r="BW6" i="56"/>
  <c r="BN6" i="56"/>
  <c r="AU6" i="56"/>
  <c r="AR6" i="56"/>
  <c r="AQ6" i="56"/>
  <c r="AP6" i="56"/>
  <c r="AO6" i="56"/>
  <c r="AN6" i="56"/>
  <c r="AK6" i="56"/>
  <c r="AH6" i="56"/>
  <c r="S6" i="56"/>
  <c r="P6" i="56"/>
  <c r="N6" i="56"/>
  <c r="BL6" i="56" s="1"/>
  <c r="M6" i="56"/>
  <c r="L6" i="56"/>
  <c r="I6" i="56"/>
  <c r="F6" i="56"/>
  <c r="CY5" i="56"/>
  <c r="CV5" i="56"/>
  <c r="BV5" i="56"/>
  <c r="BN5" i="56"/>
  <c r="AU5" i="56"/>
  <c r="AR5" i="56"/>
  <c r="AP5" i="56"/>
  <c r="AO5" i="56"/>
  <c r="AN5" i="56"/>
  <c r="AK5" i="56"/>
  <c r="AH5" i="56"/>
  <c r="S5" i="56"/>
  <c r="P5" i="56"/>
  <c r="N5" i="56"/>
  <c r="M5" i="56"/>
  <c r="L5" i="56"/>
  <c r="I5" i="56"/>
  <c r="F5" i="56"/>
  <c r="BV4" i="56"/>
  <c r="BN4" i="56"/>
  <c r="AU4" i="56"/>
  <c r="AR4" i="56"/>
  <c r="AP4" i="56"/>
  <c r="AO4" i="56"/>
  <c r="AN4" i="56"/>
  <c r="AK4" i="56"/>
  <c r="AH4" i="56"/>
  <c r="S4" i="56"/>
  <c r="P4" i="56"/>
  <c r="N4" i="56"/>
  <c r="M4" i="56"/>
  <c r="L4" i="56"/>
  <c r="I4" i="56"/>
  <c r="F4" i="56"/>
  <c r="BN3" i="56"/>
  <c r="AU3" i="56"/>
  <c r="AR3" i="56"/>
  <c r="AQ3" i="56"/>
  <c r="AP3" i="56"/>
  <c r="AO3" i="56"/>
  <c r="AN3" i="56"/>
  <c r="AK3" i="56"/>
  <c r="AH3" i="56"/>
  <c r="S3" i="56"/>
  <c r="BV3" i="56" s="1"/>
  <c r="P3" i="56"/>
  <c r="N3" i="56"/>
  <c r="BL3" i="56" s="1"/>
  <c r="M3" i="56"/>
  <c r="L3" i="56"/>
  <c r="I3" i="56"/>
  <c r="F3" i="56"/>
  <c r="N114" i="55"/>
  <c r="K114" i="55"/>
  <c r="H114" i="55"/>
  <c r="E114" i="55"/>
  <c r="N113" i="55"/>
  <c r="K113" i="55"/>
  <c r="H113" i="55"/>
  <c r="E113" i="55"/>
  <c r="N112" i="55"/>
  <c r="K112" i="55"/>
  <c r="H112" i="55"/>
  <c r="E112" i="55"/>
  <c r="N111" i="55"/>
  <c r="K111" i="55"/>
  <c r="H111" i="55"/>
  <c r="E111" i="55"/>
  <c r="N110" i="55"/>
  <c r="K110" i="55"/>
  <c r="H110" i="55"/>
  <c r="E110" i="55"/>
  <c r="N109" i="55"/>
  <c r="K109" i="55"/>
  <c r="H109" i="55"/>
  <c r="E109" i="55"/>
  <c r="N108" i="55"/>
  <c r="K108" i="55"/>
  <c r="H108" i="55"/>
  <c r="E108" i="55"/>
  <c r="N107" i="55"/>
  <c r="K107" i="55"/>
  <c r="H107" i="55"/>
  <c r="E107" i="55"/>
  <c r="N106" i="55"/>
  <c r="K106" i="55"/>
  <c r="H106" i="55"/>
  <c r="E106" i="55"/>
  <c r="N105" i="55"/>
  <c r="K105" i="55"/>
  <c r="H105" i="55"/>
  <c r="E105" i="55"/>
  <c r="N104" i="55"/>
  <c r="K104" i="55"/>
  <c r="H104" i="55"/>
  <c r="E104" i="55"/>
  <c r="N103" i="55"/>
  <c r="K103" i="55"/>
  <c r="H103" i="55"/>
  <c r="E103" i="55"/>
  <c r="N102" i="55"/>
  <c r="K102" i="55"/>
  <c r="H102" i="55"/>
  <c r="E102" i="55"/>
  <c r="N101" i="55"/>
  <c r="K101" i="55"/>
  <c r="H101" i="55"/>
  <c r="E101" i="55"/>
  <c r="N100" i="55"/>
  <c r="K100" i="55"/>
  <c r="H100" i="55"/>
  <c r="E100" i="55"/>
  <c r="N99" i="55"/>
  <c r="K99" i="55"/>
  <c r="H99" i="55"/>
  <c r="E99" i="55"/>
  <c r="CY20" i="55"/>
  <c r="CV20" i="55"/>
  <c r="CY19" i="55"/>
  <c r="CV19" i="55"/>
  <c r="CY18" i="55"/>
  <c r="CV18" i="55"/>
  <c r="AR18" i="55"/>
  <c r="AN18" i="55"/>
  <c r="AK18" i="55"/>
  <c r="AH18" i="55"/>
  <c r="AA18" i="55"/>
  <c r="Z18" i="55"/>
  <c r="Y18" i="55"/>
  <c r="X18" i="55"/>
  <c r="W18" i="55"/>
  <c r="V18" i="55"/>
  <c r="U18" i="55"/>
  <c r="T18" i="55"/>
  <c r="R18" i="55"/>
  <c r="BP18" i="55" s="1"/>
  <c r="Q18" i="55"/>
  <c r="CP17" i="55" s="1"/>
  <c r="K18" i="55"/>
  <c r="J18" i="55"/>
  <c r="H18" i="55"/>
  <c r="G18" i="55"/>
  <c r="E18" i="55"/>
  <c r="D18" i="55"/>
  <c r="CY17" i="55"/>
  <c r="CV17" i="55"/>
  <c r="BN17" i="55"/>
  <c r="AU17" i="55"/>
  <c r="AR17" i="55"/>
  <c r="AP17" i="55"/>
  <c r="AQ17" i="55" s="1"/>
  <c r="AO17" i="55"/>
  <c r="AN17" i="55"/>
  <c r="AK17" i="55"/>
  <c r="AH17" i="55"/>
  <c r="S17" i="55"/>
  <c r="P17" i="55"/>
  <c r="N17" i="55"/>
  <c r="M17" i="55"/>
  <c r="L17" i="55"/>
  <c r="I17" i="55"/>
  <c r="F17" i="55"/>
  <c r="CY16" i="55"/>
  <c r="CV16" i="55"/>
  <c r="BN16" i="55"/>
  <c r="BH16" i="55"/>
  <c r="AU16" i="55"/>
  <c r="AR16" i="55"/>
  <c r="AP16" i="55"/>
  <c r="AO16" i="55"/>
  <c r="AQ16" i="55" s="1"/>
  <c r="AN16" i="55"/>
  <c r="AK16" i="55"/>
  <c r="AH16" i="55"/>
  <c r="S16" i="55"/>
  <c r="P16" i="55"/>
  <c r="BI16" i="55" s="1"/>
  <c r="N16" i="55"/>
  <c r="BW16" i="55" s="1"/>
  <c r="M16" i="55"/>
  <c r="O16" i="55" s="1"/>
  <c r="L16" i="55"/>
  <c r="I16" i="55"/>
  <c r="F16" i="55"/>
  <c r="CY15" i="55"/>
  <c r="CV15" i="55"/>
  <c r="BN15" i="55"/>
  <c r="AU15" i="55"/>
  <c r="AR15" i="55"/>
  <c r="AQ15" i="55"/>
  <c r="AP15" i="55"/>
  <c r="AO15" i="55"/>
  <c r="AN15" i="55"/>
  <c r="AK15" i="55"/>
  <c r="AH15" i="55"/>
  <c r="S15" i="55"/>
  <c r="P15" i="55"/>
  <c r="N15" i="55"/>
  <c r="BH15" i="55" s="1"/>
  <c r="M15" i="55"/>
  <c r="L15" i="55"/>
  <c r="I15" i="55"/>
  <c r="F15" i="55"/>
  <c r="CY14" i="55"/>
  <c r="CV14" i="55"/>
  <c r="BN14" i="55"/>
  <c r="AU14" i="55"/>
  <c r="AR14" i="55"/>
  <c r="AQ14" i="55"/>
  <c r="AP14" i="55"/>
  <c r="AO14" i="55"/>
  <c r="AN14" i="55"/>
  <c r="AK14" i="55"/>
  <c r="AH14" i="55"/>
  <c r="S14" i="55"/>
  <c r="P14" i="55"/>
  <c r="N14" i="55"/>
  <c r="BL14" i="55" s="1"/>
  <c r="M14" i="55"/>
  <c r="L14" i="55"/>
  <c r="I14" i="55"/>
  <c r="F14" i="55"/>
  <c r="CY13" i="55"/>
  <c r="CV13" i="55"/>
  <c r="BV13" i="55"/>
  <c r="BN13" i="55"/>
  <c r="AU13" i="55"/>
  <c r="AR13" i="55"/>
  <c r="AP13" i="55"/>
  <c r="AO13" i="55"/>
  <c r="AQ13" i="55" s="1"/>
  <c r="AN13" i="55"/>
  <c r="AK13" i="55"/>
  <c r="AH13" i="55"/>
  <c r="S13" i="55"/>
  <c r="P13" i="55"/>
  <c r="N13" i="55"/>
  <c r="BW13" i="55" s="1"/>
  <c r="M13" i="55"/>
  <c r="L13" i="55"/>
  <c r="I13" i="55"/>
  <c r="F13" i="55"/>
  <c r="CY12" i="55"/>
  <c r="CV12" i="55"/>
  <c r="BV12" i="55"/>
  <c r="BN12" i="55"/>
  <c r="AU12" i="55"/>
  <c r="AR12" i="55"/>
  <c r="AP12" i="55"/>
  <c r="AO12" i="55"/>
  <c r="AQ12" i="55" s="1"/>
  <c r="AN12" i="55"/>
  <c r="AK12" i="55"/>
  <c r="AH12" i="55"/>
  <c r="S12" i="55"/>
  <c r="P12" i="55"/>
  <c r="N12" i="55"/>
  <c r="M12" i="55"/>
  <c r="L12" i="55"/>
  <c r="I12" i="55"/>
  <c r="F12" i="55"/>
  <c r="CY11" i="55"/>
  <c r="CV11" i="55"/>
  <c r="BN11" i="55"/>
  <c r="AU11" i="55"/>
  <c r="AR11" i="55"/>
  <c r="AP11" i="55"/>
  <c r="AO11" i="55"/>
  <c r="AQ11" i="55" s="1"/>
  <c r="AN11" i="55"/>
  <c r="AK11" i="55"/>
  <c r="AH11" i="55"/>
  <c r="S11" i="55"/>
  <c r="BV11" i="55" s="1"/>
  <c r="P11" i="55"/>
  <c r="N11" i="55"/>
  <c r="BM11" i="55" s="1"/>
  <c r="M11" i="55"/>
  <c r="O11" i="55" s="1"/>
  <c r="L11" i="55"/>
  <c r="I11" i="55"/>
  <c r="F11" i="55"/>
  <c r="CY10" i="55"/>
  <c r="CV10" i="55"/>
  <c r="BN10" i="55"/>
  <c r="AU10" i="55"/>
  <c r="AR10" i="55"/>
  <c r="AP10" i="55"/>
  <c r="AO10" i="55"/>
  <c r="AQ10" i="55" s="1"/>
  <c r="AN10" i="55"/>
  <c r="AK10" i="55"/>
  <c r="AH10" i="55"/>
  <c r="S10" i="55"/>
  <c r="BV10" i="55" s="1"/>
  <c r="P10" i="55"/>
  <c r="N10" i="55"/>
  <c r="M10" i="55"/>
  <c r="L10" i="55"/>
  <c r="I10" i="55"/>
  <c r="F10" i="55"/>
  <c r="CY9" i="55"/>
  <c r="CV9" i="55"/>
  <c r="BN9" i="55"/>
  <c r="AU9" i="55"/>
  <c r="AR9" i="55"/>
  <c r="AP9" i="55"/>
  <c r="AQ9" i="55" s="1"/>
  <c r="AO9" i="55"/>
  <c r="AN9" i="55"/>
  <c r="AK9" i="55"/>
  <c r="AH9" i="55"/>
  <c r="S9" i="55"/>
  <c r="P9" i="55"/>
  <c r="N9" i="55"/>
  <c r="BW9" i="55" s="1"/>
  <c r="M9" i="55"/>
  <c r="L9" i="55"/>
  <c r="I9" i="55"/>
  <c r="F9" i="55"/>
  <c r="CY8" i="55"/>
  <c r="CV8" i="55"/>
  <c r="BN8" i="55"/>
  <c r="BH8" i="55"/>
  <c r="AU8" i="55"/>
  <c r="AR8" i="55"/>
  <c r="AP8" i="55"/>
  <c r="AQ8" i="55" s="1"/>
  <c r="AO8" i="55"/>
  <c r="AN8" i="55"/>
  <c r="AK8" i="55"/>
  <c r="AH8" i="55"/>
  <c r="S8" i="55"/>
  <c r="P8" i="55"/>
  <c r="BI8" i="55" s="1"/>
  <c r="N8" i="55"/>
  <c r="M8" i="55"/>
  <c r="L8" i="55"/>
  <c r="I8" i="55"/>
  <c r="F8" i="55"/>
  <c r="CY7" i="55"/>
  <c r="CV7" i="55"/>
  <c r="BN7" i="55"/>
  <c r="AU7" i="55"/>
  <c r="AR7" i="55"/>
  <c r="AQ7" i="55"/>
  <c r="AP7" i="55"/>
  <c r="AO7" i="55"/>
  <c r="AN7" i="55"/>
  <c r="AK7" i="55"/>
  <c r="AH7" i="55"/>
  <c r="S7" i="55"/>
  <c r="P7" i="55"/>
  <c r="N7" i="55"/>
  <c r="BH7" i="55" s="1"/>
  <c r="M7" i="55"/>
  <c r="L7" i="55"/>
  <c r="I7" i="55"/>
  <c r="F7" i="55"/>
  <c r="CY6" i="55"/>
  <c r="CV6" i="55"/>
  <c r="BN6" i="55"/>
  <c r="AU6" i="55"/>
  <c r="AR6" i="55"/>
  <c r="AP6" i="55"/>
  <c r="AO6" i="55"/>
  <c r="AQ6" i="55" s="1"/>
  <c r="AN6" i="55"/>
  <c r="AK6" i="55"/>
  <c r="AH6" i="55"/>
  <c r="S6" i="55"/>
  <c r="P6" i="55"/>
  <c r="N6" i="55"/>
  <c r="BL6" i="55" s="1"/>
  <c r="M6" i="55"/>
  <c r="L6" i="55"/>
  <c r="I6" i="55"/>
  <c r="F6" i="55"/>
  <c r="CY5" i="55"/>
  <c r="CV5" i="55"/>
  <c r="BN5" i="55"/>
  <c r="AU5" i="55"/>
  <c r="AR5" i="55"/>
  <c r="AQ5" i="55"/>
  <c r="AP5" i="55"/>
  <c r="AO5" i="55"/>
  <c r="AN5" i="55"/>
  <c r="AK5" i="55"/>
  <c r="AH5" i="55"/>
  <c r="S5" i="55"/>
  <c r="P5" i="55"/>
  <c r="N5" i="55"/>
  <c r="BM5" i="55" s="1"/>
  <c r="M5" i="55"/>
  <c r="L5" i="55"/>
  <c r="I5" i="55"/>
  <c r="F5" i="55"/>
  <c r="BN4" i="55"/>
  <c r="AU4" i="55"/>
  <c r="AR4" i="55"/>
  <c r="AQ4" i="55"/>
  <c r="AP4" i="55"/>
  <c r="AO4" i="55"/>
  <c r="AN4" i="55"/>
  <c r="AK4" i="55"/>
  <c r="AH4" i="55"/>
  <c r="S4" i="55"/>
  <c r="P4" i="55"/>
  <c r="N4" i="55"/>
  <c r="BH4" i="55" s="1"/>
  <c r="M4" i="55"/>
  <c r="L4" i="55"/>
  <c r="I4" i="55"/>
  <c r="F4" i="55"/>
  <c r="BN3" i="55"/>
  <c r="AU3" i="55"/>
  <c r="AR3" i="55"/>
  <c r="AP3" i="55"/>
  <c r="AO3" i="55"/>
  <c r="AQ3" i="55" s="1"/>
  <c r="AN3" i="55"/>
  <c r="AK3" i="55"/>
  <c r="AH3" i="55"/>
  <c r="S3" i="55"/>
  <c r="P3" i="55"/>
  <c r="N3" i="55"/>
  <c r="M3" i="55"/>
  <c r="L3" i="55"/>
  <c r="I3" i="55"/>
  <c r="F3" i="55"/>
  <c r="N114" i="54"/>
  <c r="K114" i="54"/>
  <c r="H114" i="54"/>
  <c r="E114" i="54"/>
  <c r="N113" i="54"/>
  <c r="K113" i="54"/>
  <c r="H113" i="54"/>
  <c r="E113" i="54"/>
  <c r="N112" i="54"/>
  <c r="K112" i="54"/>
  <c r="H112" i="54"/>
  <c r="E112" i="54"/>
  <c r="N111" i="54"/>
  <c r="K111" i="54"/>
  <c r="H111" i="54"/>
  <c r="E111" i="54"/>
  <c r="N110" i="54"/>
  <c r="K110" i="54"/>
  <c r="H110" i="54"/>
  <c r="E110" i="54"/>
  <c r="N109" i="54"/>
  <c r="K109" i="54"/>
  <c r="H109" i="54"/>
  <c r="E109" i="54"/>
  <c r="N108" i="54"/>
  <c r="K108" i="54"/>
  <c r="H108" i="54"/>
  <c r="E108" i="54"/>
  <c r="N107" i="54"/>
  <c r="K107" i="54"/>
  <c r="H107" i="54"/>
  <c r="E107" i="54"/>
  <c r="N106" i="54"/>
  <c r="K106" i="54"/>
  <c r="H106" i="54"/>
  <c r="E106" i="54"/>
  <c r="N105" i="54"/>
  <c r="K105" i="54"/>
  <c r="H105" i="54"/>
  <c r="E105" i="54"/>
  <c r="N104" i="54"/>
  <c r="K104" i="54"/>
  <c r="H104" i="54"/>
  <c r="E104" i="54"/>
  <c r="N103" i="54"/>
  <c r="K103" i="54"/>
  <c r="H103" i="54"/>
  <c r="E103" i="54"/>
  <c r="N102" i="54"/>
  <c r="K102" i="54"/>
  <c r="H102" i="54"/>
  <c r="E102" i="54"/>
  <c r="N101" i="54"/>
  <c r="K101" i="54"/>
  <c r="H101" i="54"/>
  <c r="E101" i="54"/>
  <c r="N100" i="54"/>
  <c r="K100" i="54"/>
  <c r="H100" i="54"/>
  <c r="E100" i="54"/>
  <c r="N99" i="54"/>
  <c r="K99" i="54"/>
  <c r="H99" i="54"/>
  <c r="E99" i="54"/>
  <c r="CY20" i="54"/>
  <c r="CV20" i="54"/>
  <c r="CY19" i="54"/>
  <c r="CV19" i="54"/>
  <c r="CY18" i="54"/>
  <c r="CV18" i="54"/>
  <c r="AK18" i="54"/>
  <c r="AA18" i="54"/>
  <c r="Z18" i="54"/>
  <c r="Y18" i="54"/>
  <c r="X18" i="54"/>
  <c r="W18" i="54"/>
  <c r="V18" i="54"/>
  <c r="U18" i="54"/>
  <c r="T18" i="54"/>
  <c r="R18" i="54"/>
  <c r="Q18" i="54"/>
  <c r="K18" i="54"/>
  <c r="J18" i="54"/>
  <c r="H18" i="54"/>
  <c r="G18" i="54"/>
  <c r="E18" i="54"/>
  <c r="D18" i="54"/>
  <c r="CY17" i="54"/>
  <c r="CV17" i="54"/>
  <c r="BN17" i="54"/>
  <c r="AU17" i="54"/>
  <c r="AR17" i="54"/>
  <c r="AP17" i="54"/>
  <c r="AO17" i="54"/>
  <c r="AN17" i="54"/>
  <c r="AK17" i="54"/>
  <c r="AH17" i="54"/>
  <c r="S17" i="54"/>
  <c r="BV17" i="54" s="1"/>
  <c r="P17" i="54"/>
  <c r="N17" i="54"/>
  <c r="BL17" i="54" s="1"/>
  <c r="M17" i="54"/>
  <c r="L17" i="54"/>
  <c r="I17" i="54"/>
  <c r="F17" i="54"/>
  <c r="CY16" i="54"/>
  <c r="CV16" i="54"/>
  <c r="BN16" i="54"/>
  <c r="AU16" i="54"/>
  <c r="AR16" i="54"/>
  <c r="AP16" i="54"/>
  <c r="AO16" i="54"/>
  <c r="AQ16" i="54" s="1"/>
  <c r="AN16" i="54"/>
  <c r="AK16" i="54"/>
  <c r="AH16" i="54"/>
  <c r="S16" i="54"/>
  <c r="P16" i="54"/>
  <c r="N16" i="54"/>
  <c r="BL16" i="54" s="1"/>
  <c r="M16" i="54"/>
  <c r="L16" i="54"/>
  <c r="I16" i="54"/>
  <c r="F16" i="54"/>
  <c r="CY15" i="54"/>
  <c r="CV15" i="54"/>
  <c r="BN15" i="54"/>
  <c r="AU15" i="54"/>
  <c r="AR15" i="54"/>
  <c r="AP15" i="54"/>
  <c r="AO15" i="54"/>
  <c r="AQ15" i="54" s="1"/>
  <c r="AN15" i="54"/>
  <c r="AK15" i="54"/>
  <c r="AH15" i="54"/>
  <c r="S15" i="54"/>
  <c r="BV15" i="54" s="1"/>
  <c r="P15" i="54"/>
  <c r="N15" i="54"/>
  <c r="BH15" i="54" s="1"/>
  <c r="M15" i="54"/>
  <c r="L15" i="54"/>
  <c r="I15" i="54"/>
  <c r="F15" i="54"/>
  <c r="CY14" i="54"/>
  <c r="CV14" i="54"/>
  <c r="BN14" i="54"/>
  <c r="AU14" i="54"/>
  <c r="AR14" i="54"/>
  <c r="AP14" i="54"/>
  <c r="AO14" i="54"/>
  <c r="AQ14" i="54" s="1"/>
  <c r="AN14" i="54"/>
  <c r="AK14" i="54"/>
  <c r="AH14" i="54"/>
  <c r="S14" i="54"/>
  <c r="BV14" i="54" s="1"/>
  <c r="P14" i="54"/>
  <c r="N14" i="54"/>
  <c r="BL14" i="54" s="1"/>
  <c r="M14" i="54"/>
  <c r="L14" i="54"/>
  <c r="I14" i="54"/>
  <c r="F14" i="54"/>
  <c r="CY13" i="54"/>
  <c r="CV13" i="54"/>
  <c r="BN13" i="54"/>
  <c r="AU13" i="54"/>
  <c r="AR13" i="54"/>
  <c r="AP13" i="54"/>
  <c r="AO13" i="54"/>
  <c r="AQ13" i="54" s="1"/>
  <c r="AN13" i="54"/>
  <c r="AK13" i="54"/>
  <c r="AH13" i="54"/>
  <c r="S13" i="54"/>
  <c r="BV13" i="54" s="1"/>
  <c r="P13" i="54"/>
  <c r="N13" i="54"/>
  <c r="BM13" i="54" s="1"/>
  <c r="M13" i="54"/>
  <c r="L13" i="54"/>
  <c r="I13" i="54"/>
  <c r="F13" i="54"/>
  <c r="CY12" i="54"/>
  <c r="CV12" i="54"/>
  <c r="BV12" i="54"/>
  <c r="BN12" i="54"/>
  <c r="AU12" i="54"/>
  <c r="AR12" i="54"/>
  <c r="AP12" i="54"/>
  <c r="AO12" i="54"/>
  <c r="AN12" i="54"/>
  <c r="AK12" i="54"/>
  <c r="AH12" i="54"/>
  <c r="S12" i="54"/>
  <c r="P12" i="54"/>
  <c r="N12" i="54"/>
  <c r="BM12" i="54" s="1"/>
  <c r="M12" i="54"/>
  <c r="L12" i="54"/>
  <c r="I12" i="54"/>
  <c r="F12" i="54"/>
  <c r="CY11" i="54"/>
  <c r="CV11" i="54"/>
  <c r="BV11" i="54"/>
  <c r="BN11" i="54"/>
  <c r="AU11" i="54"/>
  <c r="AR11" i="54"/>
  <c r="AP11" i="54"/>
  <c r="AO11" i="54"/>
  <c r="AN11" i="54"/>
  <c r="AK11" i="54"/>
  <c r="AH11" i="54"/>
  <c r="S11" i="54"/>
  <c r="P11" i="54"/>
  <c r="N11" i="54"/>
  <c r="BL11" i="54" s="1"/>
  <c r="M11" i="54"/>
  <c r="L11" i="54"/>
  <c r="I11" i="54"/>
  <c r="F11" i="54"/>
  <c r="CY10" i="54"/>
  <c r="CV10" i="54"/>
  <c r="BN10" i="54"/>
  <c r="AU10" i="54"/>
  <c r="AR10" i="54"/>
  <c r="AP10" i="54"/>
  <c r="AO10" i="54"/>
  <c r="AQ10" i="54" s="1"/>
  <c r="AN10" i="54"/>
  <c r="AK10" i="54"/>
  <c r="AH10" i="54"/>
  <c r="S10" i="54"/>
  <c r="BV10" i="54" s="1"/>
  <c r="P10" i="54"/>
  <c r="N10" i="54"/>
  <c r="BM10" i="54" s="1"/>
  <c r="M10" i="54"/>
  <c r="L10" i="54"/>
  <c r="I10" i="54"/>
  <c r="F10" i="54"/>
  <c r="CY9" i="54"/>
  <c r="CV9" i="54"/>
  <c r="BN9" i="54"/>
  <c r="AU9" i="54"/>
  <c r="AR9" i="54"/>
  <c r="AP9" i="54"/>
  <c r="AO9" i="54"/>
  <c r="AN9" i="54"/>
  <c r="AK9" i="54"/>
  <c r="AH9" i="54"/>
  <c r="S9" i="54"/>
  <c r="BV9" i="54" s="1"/>
  <c r="P9" i="54"/>
  <c r="N9" i="54"/>
  <c r="M9" i="54"/>
  <c r="L9" i="54"/>
  <c r="I9" i="54"/>
  <c r="F9" i="54"/>
  <c r="CY8" i="54"/>
  <c r="CV8" i="54"/>
  <c r="BN8" i="54"/>
  <c r="AU8" i="54"/>
  <c r="AR8" i="54"/>
  <c r="AP8" i="54"/>
  <c r="AO8" i="54"/>
  <c r="AN8" i="54"/>
  <c r="AK8" i="54"/>
  <c r="AH8" i="54"/>
  <c r="P8" i="54"/>
  <c r="N8" i="54"/>
  <c r="BL8" i="54" s="1"/>
  <c r="M8" i="54"/>
  <c r="L8" i="54"/>
  <c r="I8" i="54"/>
  <c r="F8" i="54"/>
  <c r="CY7" i="54"/>
  <c r="CV7" i="54"/>
  <c r="BN7" i="54"/>
  <c r="AU7" i="54"/>
  <c r="AR7" i="54"/>
  <c r="AP7" i="54"/>
  <c r="AO7" i="54"/>
  <c r="AQ7" i="54" s="1"/>
  <c r="AN7" i="54"/>
  <c r="AK7" i="54"/>
  <c r="AH7" i="54"/>
  <c r="S7" i="54"/>
  <c r="BV7" i="54" s="1"/>
  <c r="P7" i="54"/>
  <c r="N7" i="54"/>
  <c r="BH7" i="54" s="1"/>
  <c r="M7" i="54"/>
  <c r="L7" i="54"/>
  <c r="I7" i="54"/>
  <c r="F7" i="54"/>
  <c r="CY6" i="54"/>
  <c r="CV6" i="54"/>
  <c r="BN6" i="54"/>
  <c r="AU6" i="54"/>
  <c r="AR6" i="54"/>
  <c r="AP6" i="54"/>
  <c r="AO6" i="54"/>
  <c r="AQ6" i="54" s="1"/>
  <c r="AN6" i="54"/>
  <c r="AK6" i="54"/>
  <c r="AH6" i="54"/>
  <c r="S6" i="54"/>
  <c r="BV6" i="54" s="1"/>
  <c r="P6" i="54"/>
  <c r="N6" i="54"/>
  <c r="BM6" i="54" s="1"/>
  <c r="M6" i="54"/>
  <c r="L6" i="54"/>
  <c r="I6" i="54"/>
  <c r="F6" i="54"/>
  <c r="CY5" i="54"/>
  <c r="CV5" i="54"/>
  <c r="BN5" i="54"/>
  <c r="AU5" i="54"/>
  <c r="AR5" i="54"/>
  <c r="AP5" i="54"/>
  <c r="AO5" i="54"/>
  <c r="AN5" i="54"/>
  <c r="AK5" i="54"/>
  <c r="AH5" i="54"/>
  <c r="S5" i="54"/>
  <c r="BV5" i="54" s="1"/>
  <c r="P5" i="54"/>
  <c r="N5" i="54"/>
  <c r="M5" i="54"/>
  <c r="L5" i="54"/>
  <c r="I5" i="54"/>
  <c r="F5" i="54"/>
  <c r="BN4" i="54"/>
  <c r="AU4" i="54"/>
  <c r="AR4" i="54"/>
  <c r="AP4" i="54"/>
  <c r="AO4" i="54"/>
  <c r="AN4" i="54"/>
  <c r="AK4" i="54"/>
  <c r="AH4" i="54"/>
  <c r="S4" i="54"/>
  <c r="P4" i="54"/>
  <c r="N4" i="54"/>
  <c r="BW4" i="54" s="1"/>
  <c r="M4" i="54"/>
  <c r="L4" i="54"/>
  <c r="I4" i="54"/>
  <c r="F4" i="54"/>
  <c r="BN3" i="54"/>
  <c r="AU3" i="54"/>
  <c r="AR3" i="54"/>
  <c r="AP3" i="54"/>
  <c r="AO3" i="54"/>
  <c r="AQ3" i="54" s="1"/>
  <c r="AN3" i="54"/>
  <c r="AK3" i="54"/>
  <c r="AH3" i="54"/>
  <c r="S3" i="54"/>
  <c r="BV3" i="54" s="1"/>
  <c r="P3" i="54"/>
  <c r="N3" i="54"/>
  <c r="BM3" i="54" s="1"/>
  <c r="M3" i="54"/>
  <c r="L3" i="54"/>
  <c r="I3" i="54"/>
  <c r="F3" i="54"/>
  <c r="AV4" i="39"/>
  <c r="AW4" i="39"/>
  <c r="AX4" i="39"/>
  <c r="AY4" i="39"/>
  <c r="AZ4" i="39"/>
  <c r="BA4" i="39"/>
  <c r="BB4" i="39"/>
  <c r="BC4" i="39"/>
  <c r="AV5" i="39"/>
  <c r="AW5" i="39"/>
  <c r="AX5" i="39"/>
  <c r="AY5" i="39"/>
  <c r="AZ5" i="39"/>
  <c r="BA5" i="39"/>
  <c r="BB5" i="39"/>
  <c r="BC5" i="39"/>
  <c r="AV6" i="39"/>
  <c r="AW6" i="39"/>
  <c r="AX6" i="39"/>
  <c r="AY6" i="39"/>
  <c r="AZ6" i="39"/>
  <c r="BA6" i="39"/>
  <c r="BB6" i="39"/>
  <c r="BC6" i="39"/>
  <c r="AV7" i="39"/>
  <c r="AW7" i="39"/>
  <c r="AX7" i="39"/>
  <c r="AY7" i="39"/>
  <c r="AZ7" i="39"/>
  <c r="BA7" i="39"/>
  <c r="BB7" i="39"/>
  <c r="BC7" i="39"/>
  <c r="AV8" i="39"/>
  <c r="AW8" i="39"/>
  <c r="AX8" i="39"/>
  <c r="AY8" i="39"/>
  <c r="AZ8" i="39"/>
  <c r="BA8" i="39"/>
  <c r="BB8" i="39"/>
  <c r="BC8" i="39"/>
  <c r="AV9" i="39"/>
  <c r="AW9" i="39"/>
  <c r="AX9" i="39"/>
  <c r="AY9" i="39"/>
  <c r="AZ9" i="39"/>
  <c r="BA9" i="39"/>
  <c r="BB9" i="39"/>
  <c r="BC9" i="39"/>
  <c r="AV10" i="39"/>
  <c r="AW10" i="39"/>
  <c r="AX10" i="39"/>
  <c r="AY10" i="39"/>
  <c r="AZ10" i="39"/>
  <c r="BA10" i="39"/>
  <c r="BB10" i="39"/>
  <c r="BC10" i="39"/>
  <c r="AV11" i="39"/>
  <c r="AW11" i="39"/>
  <c r="AX11" i="39"/>
  <c r="AY11" i="39"/>
  <c r="AZ11" i="39"/>
  <c r="BA11" i="39"/>
  <c r="BB11" i="39"/>
  <c r="BC11" i="39"/>
  <c r="AV12" i="39"/>
  <c r="AW12" i="39"/>
  <c r="AX12" i="39"/>
  <c r="AY12" i="39"/>
  <c r="AZ12" i="39"/>
  <c r="BA12" i="39"/>
  <c r="BB12" i="39"/>
  <c r="BC12" i="39"/>
  <c r="AV13" i="39"/>
  <c r="AW13" i="39"/>
  <c r="AX13" i="39"/>
  <c r="AY13" i="39"/>
  <c r="AZ13" i="39"/>
  <c r="BA13" i="39"/>
  <c r="BB13" i="39"/>
  <c r="BC13" i="39"/>
  <c r="AV14" i="39"/>
  <c r="AW14" i="39"/>
  <c r="AX14" i="39"/>
  <c r="AY14" i="39"/>
  <c r="AZ14" i="39"/>
  <c r="BA14" i="39"/>
  <c r="BB14" i="39"/>
  <c r="BC14" i="39"/>
  <c r="AV15" i="39"/>
  <c r="AW15" i="39"/>
  <c r="AX15" i="39"/>
  <c r="AY15" i="39"/>
  <c r="AZ15" i="39"/>
  <c r="BA15" i="39"/>
  <c r="BB15" i="39"/>
  <c r="BC15" i="39"/>
  <c r="AV16" i="39"/>
  <c r="AW16" i="39"/>
  <c r="AX16" i="39"/>
  <c r="AY16" i="39"/>
  <c r="AZ16" i="39"/>
  <c r="BA16" i="39"/>
  <c r="BB16" i="39"/>
  <c r="BC16" i="39"/>
  <c r="AV17" i="39"/>
  <c r="AW17" i="39"/>
  <c r="AX17" i="39"/>
  <c r="AY17" i="39"/>
  <c r="AZ17" i="39"/>
  <c r="BA17" i="39"/>
  <c r="BB17" i="39"/>
  <c r="BC17" i="39"/>
  <c r="AW3" i="39"/>
  <c r="AX3" i="39"/>
  <c r="AY3" i="39"/>
  <c r="AZ3" i="39"/>
  <c r="BA3" i="39"/>
  <c r="BB3" i="39"/>
  <c r="BC3" i="39"/>
  <c r="AV3" i="39"/>
  <c r="AS4" i="39"/>
  <c r="AT4" i="39"/>
  <c r="AS5" i="39"/>
  <c r="AT5" i="39"/>
  <c r="AS6" i="39"/>
  <c r="AT6" i="39"/>
  <c r="AS7" i="39"/>
  <c r="AT7" i="39"/>
  <c r="AS8" i="39"/>
  <c r="AT8" i="39"/>
  <c r="AS9" i="39"/>
  <c r="AT9" i="39"/>
  <c r="AS10" i="39"/>
  <c r="AT10" i="39"/>
  <c r="AS11" i="39"/>
  <c r="AT11" i="39"/>
  <c r="AS12" i="39"/>
  <c r="AT12" i="39"/>
  <c r="AS13" i="39"/>
  <c r="AT13" i="39"/>
  <c r="AS14" i="39"/>
  <c r="AT14" i="39"/>
  <c r="AS15" i="39"/>
  <c r="AT15" i="39"/>
  <c r="AS16" i="39"/>
  <c r="AT16" i="39"/>
  <c r="AS17" i="39"/>
  <c r="AT17" i="39"/>
  <c r="AT3" i="39"/>
  <c r="AS3" i="39"/>
  <c r="AL4" i="39"/>
  <c r="AM4" i="39"/>
  <c r="AL5" i="39"/>
  <c r="AM5" i="39"/>
  <c r="AL6" i="39"/>
  <c r="AM6" i="39"/>
  <c r="AL7" i="39"/>
  <c r="AM7" i="39"/>
  <c r="AL8" i="39"/>
  <c r="AM8" i="39"/>
  <c r="AL9" i="39"/>
  <c r="AM9" i="39"/>
  <c r="AL10" i="39"/>
  <c r="AM10" i="39"/>
  <c r="AL11" i="39"/>
  <c r="AM11" i="39"/>
  <c r="AL12" i="39"/>
  <c r="AM12" i="39"/>
  <c r="AL13" i="39"/>
  <c r="AM13" i="39"/>
  <c r="AL14" i="39"/>
  <c r="AM14" i="39"/>
  <c r="AL15" i="39"/>
  <c r="AM15" i="39"/>
  <c r="AL16" i="39"/>
  <c r="AM16" i="39"/>
  <c r="AL17" i="39"/>
  <c r="AM17" i="39"/>
  <c r="AM3" i="39"/>
  <c r="AL3" i="39"/>
  <c r="AI4" i="39"/>
  <c r="AJ4" i="39"/>
  <c r="AI5" i="39"/>
  <c r="AJ5" i="39"/>
  <c r="AI6" i="39"/>
  <c r="AJ6" i="39"/>
  <c r="AI7" i="39"/>
  <c r="AJ7" i="39"/>
  <c r="AI8" i="39"/>
  <c r="AJ8" i="39"/>
  <c r="AI9" i="39"/>
  <c r="AJ9" i="39"/>
  <c r="AI10" i="39"/>
  <c r="AJ10" i="39"/>
  <c r="AI11" i="39"/>
  <c r="AJ11" i="39"/>
  <c r="AI12" i="39"/>
  <c r="AJ12" i="39"/>
  <c r="AI13" i="39"/>
  <c r="AJ13" i="39"/>
  <c r="AI14" i="39"/>
  <c r="AJ14" i="39"/>
  <c r="AI15" i="39"/>
  <c r="AJ15" i="39"/>
  <c r="AI16" i="39"/>
  <c r="AJ16" i="39"/>
  <c r="AI17" i="39"/>
  <c r="AJ17" i="39"/>
  <c r="AJ3" i="39"/>
  <c r="AI3" i="39"/>
  <c r="AF4" i="39"/>
  <c r="AG4" i="39"/>
  <c r="AF5" i="39"/>
  <c r="AG5" i="39"/>
  <c r="AF6" i="39"/>
  <c r="AG6" i="39"/>
  <c r="AF7" i="39"/>
  <c r="AG7" i="39"/>
  <c r="AF8" i="39"/>
  <c r="AG8" i="39"/>
  <c r="AF9" i="39"/>
  <c r="AG9" i="39"/>
  <c r="AF10" i="39"/>
  <c r="AG10" i="39"/>
  <c r="AF11" i="39"/>
  <c r="AG11" i="39"/>
  <c r="AF12" i="39"/>
  <c r="AG12" i="39"/>
  <c r="AF13" i="39"/>
  <c r="AG13" i="39"/>
  <c r="AF14" i="39"/>
  <c r="AG14" i="39"/>
  <c r="AF15" i="39"/>
  <c r="AG15" i="39"/>
  <c r="AF16" i="39"/>
  <c r="AG16" i="39"/>
  <c r="AF17" i="39"/>
  <c r="AG17" i="39"/>
  <c r="AG3" i="39"/>
  <c r="AF3" i="39"/>
  <c r="J11" i="48"/>
  <c r="I11" i="48"/>
  <c r="H11" i="48"/>
  <c r="C11" i="48"/>
  <c r="C30" i="47"/>
  <c r="C29" i="47"/>
  <c r="B29" i="47"/>
  <c r="P131" i="37"/>
  <c r="P132" i="37"/>
  <c r="P133" i="37"/>
  <c r="P134" i="37"/>
  <c r="P135" i="37"/>
  <c r="P136" i="37"/>
  <c r="P137" i="37"/>
  <c r="P138" i="37"/>
  <c r="P139" i="37"/>
  <c r="P140" i="37"/>
  <c r="P141" i="37"/>
  <c r="P142" i="37"/>
  <c r="P143" i="37"/>
  <c r="P144" i="37"/>
  <c r="P145" i="37"/>
  <c r="P146" i="37"/>
  <c r="J132" i="37"/>
  <c r="K132" i="37"/>
  <c r="L132" i="37"/>
  <c r="J133" i="37"/>
  <c r="K133" i="37"/>
  <c r="L133" i="37"/>
  <c r="J134" i="37"/>
  <c r="K134" i="37"/>
  <c r="L134" i="37"/>
  <c r="J135" i="37"/>
  <c r="K135" i="37"/>
  <c r="L135" i="37"/>
  <c r="J136" i="37"/>
  <c r="K136" i="37"/>
  <c r="L136" i="37"/>
  <c r="J137" i="37"/>
  <c r="K137" i="37"/>
  <c r="L137" i="37"/>
  <c r="J138" i="37"/>
  <c r="K138" i="37"/>
  <c r="L138" i="37"/>
  <c r="J139" i="37"/>
  <c r="K139" i="37"/>
  <c r="L139" i="37"/>
  <c r="J140" i="37"/>
  <c r="K140" i="37"/>
  <c r="L140" i="37"/>
  <c r="J141" i="37"/>
  <c r="K141" i="37"/>
  <c r="L141" i="37"/>
  <c r="J142" i="37"/>
  <c r="K142" i="37"/>
  <c r="L142" i="37"/>
  <c r="J143" i="37"/>
  <c r="K143" i="37"/>
  <c r="L143" i="37"/>
  <c r="J144" i="37"/>
  <c r="K144" i="37"/>
  <c r="L144" i="37"/>
  <c r="J145" i="37"/>
  <c r="K145" i="37"/>
  <c r="L145" i="37"/>
  <c r="J146" i="37"/>
  <c r="K146" i="37"/>
  <c r="L146" i="37"/>
  <c r="K131" i="37"/>
  <c r="L131" i="37"/>
  <c r="J131" i="37"/>
  <c r="C131" i="37"/>
  <c r="D131" i="37"/>
  <c r="E131" i="37"/>
  <c r="F131" i="37"/>
  <c r="C132" i="37"/>
  <c r="D132" i="37"/>
  <c r="E132" i="37"/>
  <c r="F132" i="37"/>
  <c r="C133" i="37"/>
  <c r="D133" i="37"/>
  <c r="E133" i="37"/>
  <c r="F133" i="37"/>
  <c r="C134" i="37"/>
  <c r="D134" i="37"/>
  <c r="E134" i="37"/>
  <c r="F134" i="37"/>
  <c r="C135" i="37"/>
  <c r="D135" i="37"/>
  <c r="E135" i="37"/>
  <c r="F135" i="37"/>
  <c r="C136" i="37"/>
  <c r="D136" i="37"/>
  <c r="E136" i="37"/>
  <c r="F136" i="37"/>
  <c r="C137" i="37"/>
  <c r="D137" i="37"/>
  <c r="E137" i="37"/>
  <c r="F137" i="37"/>
  <c r="C138" i="37"/>
  <c r="D138" i="37"/>
  <c r="E138" i="37"/>
  <c r="F138" i="37"/>
  <c r="C139" i="37"/>
  <c r="D139" i="37"/>
  <c r="E139" i="37"/>
  <c r="F139" i="37"/>
  <c r="C140" i="37"/>
  <c r="D140" i="37"/>
  <c r="E140" i="37"/>
  <c r="F140" i="37"/>
  <c r="C141" i="37"/>
  <c r="D141" i="37"/>
  <c r="E141" i="37"/>
  <c r="F141" i="37"/>
  <c r="C142" i="37"/>
  <c r="D142" i="37"/>
  <c r="E142" i="37"/>
  <c r="F142" i="37"/>
  <c r="C143" i="37"/>
  <c r="D143" i="37"/>
  <c r="E143" i="37"/>
  <c r="F143" i="37"/>
  <c r="C144" i="37"/>
  <c r="D144" i="37"/>
  <c r="E144" i="37"/>
  <c r="F144" i="37"/>
  <c r="C145" i="37"/>
  <c r="D145" i="37"/>
  <c r="E145" i="37"/>
  <c r="F145" i="37"/>
  <c r="D146" i="37"/>
  <c r="E146" i="37"/>
  <c r="F146" i="37"/>
  <c r="C146" i="37"/>
  <c r="B131" i="37"/>
  <c r="G131" i="37"/>
  <c r="H131" i="37"/>
  <c r="I131" i="37"/>
  <c r="M131" i="37"/>
  <c r="N131" i="37"/>
  <c r="O131" i="37"/>
  <c r="Q131" i="37"/>
  <c r="R131" i="37"/>
  <c r="B132" i="37"/>
  <c r="G132" i="37"/>
  <c r="H132" i="37"/>
  <c r="I132" i="37"/>
  <c r="M132" i="37"/>
  <c r="N132" i="37"/>
  <c r="Q132" i="37"/>
  <c r="R132" i="37"/>
  <c r="B133" i="37"/>
  <c r="G133" i="37"/>
  <c r="H133" i="37"/>
  <c r="I133" i="37"/>
  <c r="M133" i="37"/>
  <c r="N133" i="37"/>
  <c r="O133" i="37"/>
  <c r="Q133" i="37"/>
  <c r="R133" i="37"/>
  <c r="B134" i="37"/>
  <c r="G134" i="37"/>
  <c r="H134" i="37"/>
  <c r="I134" i="37"/>
  <c r="M134" i="37"/>
  <c r="N134" i="37"/>
  <c r="O134" i="37"/>
  <c r="Q134" i="37"/>
  <c r="R134" i="37"/>
  <c r="B135" i="37"/>
  <c r="G135" i="37"/>
  <c r="H135" i="37"/>
  <c r="I135" i="37"/>
  <c r="M135" i="37"/>
  <c r="N135" i="37"/>
  <c r="Q135" i="37"/>
  <c r="R135" i="37"/>
  <c r="B136" i="37"/>
  <c r="G136" i="37"/>
  <c r="H136" i="37"/>
  <c r="I136" i="37"/>
  <c r="M136" i="37"/>
  <c r="N136" i="37"/>
  <c r="O136" i="37"/>
  <c r="Q136" i="37"/>
  <c r="R136" i="37"/>
  <c r="B137" i="37"/>
  <c r="G137" i="37"/>
  <c r="H137" i="37"/>
  <c r="I137" i="37"/>
  <c r="M137" i="37"/>
  <c r="N137" i="37"/>
  <c r="O137" i="37"/>
  <c r="Q137" i="37"/>
  <c r="R137" i="37"/>
  <c r="B138" i="37"/>
  <c r="G138" i="37"/>
  <c r="H138" i="37"/>
  <c r="I138" i="37"/>
  <c r="M138" i="37"/>
  <c r="N138" i="37"/>
  <c r="O138" i="37"/>
  <c r="Q138" i="37"/>
  <c r="R138" i="37"/>
  <c r="B139" i="37"/>
  <c r="G139" i="37"/>
  <c r="H139" i="37"/>
  <c r="I139" i="37"/>
  <c r="M139" i="37"/>
  <c r="N139" i="37"/>
  <c r="O139" i="37"/>
  <c r="Q139" i="37"/>
  <c r="R139" i="37"/>
  <c r="B140" i="37"/>
  <c r="G140" i="37"/>
  <c r="H140" i="37"/>
  <c r="I140" i="37"/>
  <c r="M140" i="37"/>
  <c r="N140" i="37"/>
  <c r="O140" i="37"/>
  <c r="Q140" i="37"/>
  <c r="R140" i="37"/>
  <c r="B141" i="37"/>
  <c r="G141" i="37"/>
  <c r="H141" i="37"/>
  <c r="I141" i="37"/>
  <c r="M141" i="37"/>
  <c r="N141" i="37"/>
  <c r="O141" i="37"/>
  <c r="Q141" i="37"/>
  <c r="R141" i="37"/>
  <c r="B142" i="37"/>
  <c r="G142" i="37"/>
  <c r="H142" i="37"/>
  <c r="I142" i="37"/>
  <c r="M142" i="37"/>
  <c r="N142" i="37"/>
  <c r="O142" i="37"/>
  <c r="Q142" i="37"/>
  <c r="R142" i="37"/>
  <c r="B143" i="37"/>
  <c r="G143" i="37"/>
  <c r="H143" i="37"/>
  <c r="I143" i="37"/>
  <c r="M143" i="37"/>
  <c r="N143" i="37"/>
  <c r="O143" i="37"/>
  <c r="Q143" i="37"/>
  <c r="R143" i="37"/>
  <c r="B144" i="37"/>
  <c r="G144" i="37"/>
  <c r="H144" i="37"/>
  <c r="I144" i="37"/>
  <c r="M144" i="37"/>
  <c r="N144" i="37"/>
  <c r="O144" i="37"/>
  <c r="Q144" i="37"/>
  <c r="R144" i="37"/>
  <c r="B145" i="37"/>
  <c r="G145" i="37"/>
  <c r="H145" i="37"/>
  <c r="I145" i="37"/>
  <c r="M145" i="37"/>
  <c r="N145" i="37"/>
  <c r="O145" i="37"/>
  <c r="Q145" i="37"/>
  <c r="R145" i="37"/>
  <c r="B146" i="37"/>
  <c r="G146" i="37"/>
  <c r="H146" i="37"/>
  <c r="I146" i="37"/>
  <c r="M146" i="37"/>
  <c r="N146" i="37"/>
  <c r="O146" i="37"/>
  <c r="Q146" i="37"/>
  <c r="R146" i="37"/>
  <c r="A132" i="37"/>
  <c r="A133" i="37"/>
  <c r="A134" i="37"/>
  <c r="A135" i="37"/>
  <c r="A136" i="37"/>
  <c r="A137" i="37"/>
  <c r="A138" i="37"/>
  <c r="A139" i="37"/>
  <c r="A140" i="37"/>
  <c r="A141" i="37"/>
  <c r="A142" i="37"/>
  <c r="A143" i="37"/>
  <c r="A144" i="37"/>
  <c r="A145" i="37"/>
  <c r="A131" i="37"/>
  <c r="A115" i="37"/>
  <c r="N132" i="39"/>
  <c r="N133" i="39"/>
  <c r="N134" i="39"/>
  <c r="N135" i="39"/>
  <c r="N136" i="39"/>
  <c r="N137" i="39"/>
  <c r="N138" i="39"/>
  <c r="N139" i="39"/>
  <c r="N140" i="39"/>
  <c r="N141" i="39"/>
  <c r="N142" i="39"/>
  <c r="N143" i="39"/>
  <c r="N144" i="39"/>
  <c r="N145" i="39"/>
  <c r="N146" i="39"/>
  <c r="N131" i="39"/>
  <c r="K132" i="39"/>
  <c r="K133" i="39"/>
  <c r="K134" i="39"/>
  <c r="K135" i="39"/>
  <c r="K136" i="39"/>
  <c r="K137" i="39"/>
  <c r="K138" i="39"/>
  <c r="K139" i="39"/>
  <c r="K140" i="39"/>
  <c r="K141" i="39"/>
  <c r="K142" i="39"/>
  <c r="K143" i="39"/>
  <c r="K144" i="39"/>
  <c r="K145" i="39"/>
  <c r="K146" i="39"/>
  <c r="K131" i="39"/>
  <c r="H132" i="39"/>
  <c r="H133" i="39"/>
  <c r="H134" i="39"/>
  <c r="H135" i="39"/>
  <c r="H136" i="39"/>
  <c r="H137" i="39"/>
  <c r="H138" i="39"/>
  <c r="H139" i="39"/>
  <c r="H140" i="39"/>
  <c r="H141" i="39"/>
  <c r="H142" i="39"/>
  <c r="H143" i="39"/>
  <c r="H144" i="39"/>
  <c r="H145" i="39"/>
  <c r="H146" i="39"/>
  <c r="H131" i="39"/>
  <c r="E132" i="39"/>
  <c r="E133" i="39"/>
  <c r="E134" i="39"/>
  <c r="E135" i="39"/>
  <c r="E136" i="39"/>
  <c r="E137" i="39"/>
  <c r="E138" i="39"/>
  <c r="E139" i="39"/>
  <c r="E140" i="39"/>
  <c r="E141" i="39"/>
  <c r="E142" i="39"/>
  <c r="E143" i="39"/>
  <c r="E144" i="39"/>
  <c r="E145" i="39"/>
  <c r="E146" i="39"/>
  <c r="E131" i="39"/>
  <c r="A132" i="39"/>
  <c r="B132" i="39"/>
  <c r="C132" i="39"/>
  <c r="D132" i="39"/>
  <c r="F132" i="39"/>
  <c r="G132" i="39"/>
  <c r="I132" i="39"/>
  <c r="J132" i="39"/>
  <c r="L132" i="39"/>
  <c r="M132" i="39"/>
  <c r="O132" i="39"/>
  <c r="P132" i="39"/>
  <c r="Q132" i="39"/>
  <c r="R132" i="39"/>
  <c r="S132" i="39"/>
  <c r="T132" i="39"/>
  <c r="U132" i="39"/>
  <c r="V132" i="39"/>
  <c r="W132" i="39"/>
  <c r="X132" i="39"/>
  <c r="Y132" i="39"/>
  <c r="Z132" i="39"/>
  <c r="A133" i="39"/>
  <c r="B133" i="39"/>
  <c r="C133" i="39"/>
  <c r="D133" i="39"/>
  <c r="F133" i="39"/>
  <c r="G133" i="39"/>
  <c r="I133" i="39"/>
  <c r="J133" i="39"/>
  <c r="L133" i="39"/>
  <c r="M133" i="39"/>
  <c r="O133" i="39"/>
  <c r="P133" i="39"/>
  <c r="Q133" i="39"/>
  <c r="R133" i="39"/>
  <c r="S133" i="39"/>
  <c r="T133" i="39"/>
  <c r="U133" i="39"/>
  <c r="V133" i="39"/>
  <c r="W133" i="39"/>
  <c r="X133" i="39"/>
  <c r="Y133" i="39"/>
  <c r="Z133" i="39"/>
  <c r="A134" i="39"/>
  <c r="B134" i="39"/>
  <c r="C134" i="39"/>
  <c r="D134" i="39"/>
  <c r="F134" i="39"/>
  <c r="G134" i="39"/>
  <c r="I134" i="39"/>
  <c r="J134" i="39"/>
  <c r="L134" i="39"/>
  <c r="M134" i="39"/>
  <c r="O134" i="39"/>
  <c r="P134" i="39"/>
  <c r="Q134" i="39"/>
  <c r="R134" i="39"/>
  <c r="S134" i="39"/>
  <c r="T134" i="39"/>
  <c r="U134" i="39"/>
  <c r="V134" i="39"/>
  <c r="W134" i="39"/>
  <c r="X134" i="39"/>
  <c r="Y134" i="39"/>
  <c r="Z134" i="39"/>
  <c r="A135" i="39"/>
  <c r="B135" i="39"/>
  <c r="C135" i="39"/>
  <c r="D135" i="39"/>
  <c r="F135" i="39"/>
  <c r="G135" i="39"/>
  <c r="I135" i="39"/>
  <c r="J135" i="39"/>
  <c r="L135" i="39"/>
  <c r="M135" i="39"/>
  <c r="O135" i="39"/>
  <c r="P135" i="39"/>
  <c r="Q135" i="39"/>
  <c r="R135" i="39"/>
  <c r="S135" i="39"/>
  <c r="T135" i="39"/>
  <c r="U135" i="39"/>
  <c r="V135" i="39"/>
  <c r="W135" i="39"/>
  <c r="X135" i="39"/>
  <c r="Y135" i="39"/>
  <c r="Z135" i="39"/>
  <c r="A136" i="39"/>
  <c r="B136" i="39"/>
  <c r="C136" i="39"/>
  <c r="D136" i="39"/>
  <c r="F136" i="39"/>
  <c r="G136" i="39"/>
  <c r="I136" i="39"/>
  <c r="J136" i="39"/>
  <c r="L136" i="39"/>
  <c r="M136" i="39"/>
  <c r="O136" i="39"/>
  <c r="P136" i="39"/>
  <c r="Q136" i="39"/>
  <c r="R136" i="39"/>
  <c r="S136" i="39"/>
  <c r="T136" i="39"/>
  <c r="U136" i="39"/>
  <c r="V136" i="39"/>
  <c r="W136" i="39"/>
  <c r="X136" i="39"/>
  <c r="Y136" i="39"/>
  <c r="Z136" i="39"/>
  <c r="A137" i="39"/>
  <c r="B137" i="39"/>
  <c r="C137" i="39"/>
  <c r="D137" i="39"/>
  <c r="F137" i="39"/>
  <c r="G137" i="39"/>
  <c r="I137" i="39"/>
  <c r="J137" i="39"/>
  <c r="L137" i="39"/>
  <c r="M137" i="39"/>
  <c r="O137" i="39"/>
  <c r="P137" i="39"/>
  <c r="Q137" i="39"/>
  <c r="R137" i="39"/>
  <c r="S137" i="39"/>
  <c r="T137" i="39"/>
  <c r="U137" i="39"/>
  <c r="V137" i="39"/>
  <c r="W137" i="39"/>
  <c r="X137" i="39"/>
  <c r="Y137" i="39"/>
  <c r="Z137" i="39"/>
  <c r="A138" i="39"/>
  <c r="B138" i="39"/>
  <c r="C138" i="39"/>
  <c r="D138" i="39"/>
  <c r="F138" i="39"/>
  <c r="G138" i="39"/>
  <c r="I138" i="39"/>
  <c r="J138" i="39"/>
  <c r="L138" i="39"/>
  <c r="M138" i="39"/>
  <c r="O138" i="39"/>
  <c r="P138" i="39"/>
  <c r="Q138" i="39"/>
  <c r="R138" i="39"/>
  <c r="S138" i="39"/>
  <c r="T138" i="39"/>
  <c r="U138" i="39"/>
  <c r="V138" i="39"/>
  <c r="W138" i="39"/>
  <c r="X138" i="39"/>
  <c r="Y138" i="39"/>
  <c r="Z138" i="39"/>
  <c r="A139" i="39"/>
  <c r="B139" i="39"/>
  <c r="C139" i="39"/>
  <c r="D139" i="39"/>
  <c r="F139" i="39"/>
  <c r="G139" i="39"/>
  <c r="I139" i="39"/>
  <c r="J139" i="39"/>
  <c r="L139" i="39"/>
  <c r="M139" i="39"/>
  <c r="O139" i="39"/>
  <c r="P139" i="39"/>
  <c r="Q139" i="39"/>
  <c r="R139" i="39"/>
  <c r="S139" i="39"/>
  <c r="T139" i="39"/>
  <c r="U139" i="39"/>
  <c r="V139" i="39"/>
  <c r="W139" i="39"/>
  <c r="X139" i="39"/>
  <c r="Y139" i="39"/>
  <c r="Z139" i="39"/>
  <c r="A140" i="39"/>
  <c r="B140" i="39"/>
  <c r="C140" i="39"/>
  <c r="D140" i="39"/>
  <c r="F140" i="39"/>
  <c r="G140" i="39"/>
  <c r="I140" i="39"/>
  <c r="J140" i="39"/>
  <c r="L140" i="39"/>
  <c r="M140" i="39"/>
  <c r="O140" i="39"/>
  <c r="P140" i="39"/>
  <c r="Q140" i="39"/>
  <c r="R140" i="39"/>
  <c r="S140" i="39"/>
  <c r="T140" i="39"/>
  <c r="U140" i="39"/>
  <c r="V140" i="39"/>
  <c r="W140" i="39"/>
  <c r="X140" i="39"/>
  <c r="Y140" i="39"/>
  <c r="Z140" i="39"/>
  <c r="A141" i="39"/>
  <c r="B141" i="39"/>
  <c r="C141" i="39"/>
  <c r="D141" i="39"/>
  <c r="F141" i="39"/>
  <c r="G141" i="39"/>
  <c r="I141" i="39"/>
  <c r="J141" i="39"/>
  <c r="L141" i="39"/>
  <c r="M141" i="39"/>
  <c r="O141" i="39"/>
  <c r="P141" i="39"/>
  <c r="Q141" i="39"/>
  <c r="R141" i="39"/>
  <c r="S141" i="39"/>
  <c r="T141" i="39"/>
  <c r="U141" i="39"/>
  <c r="V141" i="39"/>
  <c r="W141" i="39"/>
  <c r="X141" i="39"/>
  <c r="Y141" i="39"/>
  <c r="Z141" i="39"/>
  <c r="A142" i="39"/>
  <c r="B142" i="39"/>
  <c r="C142" i="39"/>
  <c r="D142" i="39"/>
  <c r="F142" i="39"/>
  <c r="G142" i="39"/>
  <c r="I142" i="39"/>
  <c r="J142" i="39"/>
  <c r="L142" i="39"/>
  <c r="M142" i="39"/>
  <c r="O142" i="39"/>
  <c r="P142" i="39"/>
  <c r="Q142" i="39"/>
  <c r="R142" i="39"/>
  <c r="S142" i="39"/>
  <c r="T142" i="39"/>
  <c r="U142" i="39"/>
  <c r="V142" i="39"/>
  <c r="W142" i="39"/>
  <c r="X142" i="39"/>
  <c r="Y142" i="39"/>
  <c r="Z142" i="39"/>
  <c r="A143" i="39"/>
  <c r="B143" i="39"/>
  <c r="C143" i="39"/>
  <c r="D143" i="39"/>
  <c r="F143" i="39"/>
  <c r="G143" i="39"/>
  <c r="I143" i="39"/>
  <c r="J143" i="39"/>
  <c r="L143" i="39"/>
  <c r="M143" i="39"/>
  <c r="O143" i="39"/>
  <c r="P143" i="39"/>
  <c r="Q143" i="39"/>
  <c r="R143" i="39"/>
  <c r="S143" i="39"/>
  <c r="T143" i="39"/>
  <c r="U143" i="39"/>
  <c r="V143" i="39"/>
  <c r="W143" i="39"/>
  <c r="X143" i="39"/>
  <c r="Y143" i="39"/>
  <c r="Z143" i="39"/>
  <c r="A144" i="39"/>
  <c r="B144" i="39"/>
  <c r="C144" i="39"/>
  <c r="D144" i="39"/>
  <c r="F144" i="39"/>
  <c r="G144" i="39"/>
  <c r="I144" i="39"/>
  <c r="J144" i="39"/>
  <c r="L144" i="39"/>
  <c r="M144" i="39"/>
  <c r="O144" i="39"/>
  <c r="P144" i="39"/>
  <c r="Q144" i="39"/>
  <c r="R144" i="39"/>
  <c r="S144" i="39"/>
  <c r="T144" i="39"/>
  <c r="U144" i="39"/>
  <c r="V144" i="39"/>
  <c r="W144" i="39"/>
  <c r="X144" i="39"/>
  <c r="Y144" i="39"/>
  <c r="Z144" i="39"/>
  <c r="A145" i="39"/>
  <c r="B145" i="39"/>
  <c r="C145" i="39"/>
  <c r="D145" i="39"/>
  <c r="F145" i="39"/>
  <c r="G145" i="39"/>
  <c r="I145" i="39"/>
  <c r="J145" i="39"/>
  <c r="L145" i="39"/>
  <c r="M145" i="39"/>
  <c r="O145" i="39"/>
  <c r="P145" i="39"/>
  <c r="Q145" i="39"/>
  <c r="R145" i="39"/>
  <c r="S145" i="39"/>
  <c r="T145" i="39"/>
  <c r="U145" i="39"/>
  <c r="V145" i="39"/>
  <c r="W145" i="39"/>
  <c r="X145" i="39"/>
  <c r="Y145" i="39"/>
  <c r="Z145" i="39"/>
  <c r="A146" i="39"/>
  <c r="B146" i="39"/>
  <c r="C146" i="39"/>
  <c r="D146" i="39"/>
  <c r="F146" i="39"/>
  <c r="G146" i="39"/>
  <c r="I146" i="39"/>
  <c r="J146" i="39"/>
  <c r="L146" i="39"/>
  <c r="M146" i="39"/>
  <c r="O146" i="39"/>
  <c r="P146" i="39"/>
  <c r="Q146" i="39"/>
  <c r="R146" i="39"/>
  <c r="S146" i="39"/>
  <c r="T146" i="39"/>
  <c r="U146" i="39"/>
  <c r="V146" i="39"/>
  <c r="W146" i="39"/>
  <c r="X146" i="39"/>
  <c r="Y146" i="39"/>
  <c r="Z146" i="39"/>
  <c r="B131" i="39"/>
  <c r="C131" i="39"/>
  <c r="D131" i="39"/>
  <c r="F131" i="39"/>
  <c r="G131" i="39"/>
  <c r="I131" i="39"/>
  <c r="J131" i="39"/>
  <c r="L131" i="39"/>
  <c r="M131" i="39"/>
  <c r="O131" i="39"/>
  <c r="P131" i="39"/>
  <c r="Q131" i="39"/>
  <c r="R131" i="39"/>
  <c r="S131" i="39"/>
  <c r="T131" i="39"/>
  <c r="U131" i="39"/>
  <c r="V131" i="39"/>
  <c r="W131" i="39"/>
  <c r="X131" i="39"/>
  <c r="Y131" i="39"/>
  <c r="Z131" i="39"/>
  <c r="A115" i="39"/>
  <c r="BG23" i="53"/>
  <c r="BG23" i="52"/>
  <c r="BG22" i="53"/>
  <c r="BG22" i="52"/>
  <c r="BG21" i="53"/>
  <c r="DE20" i="53"/>
  <c r="DE20" i="52"/>
  <c r="DD20" i="53"/>
  <c r="DD20" i="52"/>
  <c r="DC20" i="53"/>
  <c r="DC20" i="52"/>
  <c r="N114" i="53"/>
  <c r="K114" i="53"/>
  <c r="H114" i="53"/>
  <c r="E114" i="53"/>
  <c r="N113" i="53"/>
  <c r="K113" i="53"/>
  <c r="H113" i="53"/>
  <c r="E113" i="53"/>
  <c r="N112" i="53"/>
  <c r="K112" i="53"/>
  <c r="H112" i="53"/>
  <c r="E112" i="53"/>
  <c r="N111" i="53"/>
  <c r="K111" i="53"/>
  <c r="H111" i="53"/>
  <c r="E111" i="53"/>
  <c r="N110" i="53"/>
  <c r="K110" i="53"/>
  <c r="H110" i="53"/>
  <c r="E110" i="53"/>
  <c r="N109" i="53"/>
  <c r="K109" i="53"/>
  <c r="H109" i="53"/>
  <c r="E109" i="53"/>
  <c r="N108" i="53"/>
  <c r="K108" i="53"/>
  <c r="H108" i="53"/>
  <c r="E108" i="53"/>
  <c r="N107" i="53"/>
  <c r="K107" i="53"/>
  <c r="H107" i="53"/>
  <c r="E107" i="53"/>
  <c r="N106" i="53"/>
  <c r="K106" i="53"/>
  <c r="H106" i="53"/>
  <c r="E106" i="53"/>
  <c r="N105" i="53"/>
  <c r="K105" i="53"/>
  <c r="H105" i="53"/>
  <c r="E105" i="53"/>
  <c r="N104" i="53"/>
  <c r="K104" i="53"/>
  <c r="H104" i="53"/>
  <c r="E104" i="53"/>
  <c r="N103" i="53"/>
  <c r="K103" i="53"/>
  <c r="H103" i="53"/>
  <c r="E103" i="53"/>
  <c r="N102" i="53"/>
  <c r="K102" i="53"/>
  <c r="H102" i="53"/>
  <c r="E102" i="53"/>
  <c r="N101" i="53"/>
  <c r="K101" i="53"/>
  <c r="H101" i="53"/>
  <c r="E101" i="53"/>
  <c r="N100" i="53"/>
  <c r="K100" i="53"/>
  <c r="H100" i="53"/>
  <c r="E100" i="53"/>
  <c r="N99" i="53"/>
  <c r="K99" i="53"/>
  <c r="H99" i="53"/>
  <c r="E99" i="53"/>
  <c r="CY20" i="53"/>
  <c r="CV20" i="53"/>
  <c r="CY19" i="53"/>
  <c r="CV19" i="53"/>
  <c r="CY18" i="53"/>
  <c r="CV18" i="53"/>
  <c r="AR18" i="53"/>
  <c r="AN18" i="53"/>
  <c r="AH18" i="53"/>
  <c r="Z18" i="53"/>
  <c r="Y18" i="53"/>
  <c r="X18" i="53"/>
  <c r="W18" i="53"/>
  <c r="V18" i="53"/>
  <c r="U18" i="53"/>
  <c r="T18" i="53"/>
  <c r="R18" i="53"/>
  <c r="CA9" i="53" s="1"/>
  <c r="Q18" i="53"/>
  <c r="CP11" i="53" s="1"/>
  <c r="K18" i="53"/>
  <c r="J18" i="53"/>
  <c r="H18" i="53"/>
  <c r="G18" i="53"/>
  <c r="E18" i="53"/>
  <c r="D18" i="53"/>
  <c r="CY17" i="53"/>
  <c r="CV17" i="53"/>
  <c r="BN17" i="53"/>
  <c r="AU17" i="53"/>
  <c r="AR17" i="53"/>
  <c r="AP17" i="53"/>
  <c r="AO17" i="53"/>
  <c r="AQ17" i="53" s="1"/>
  <c r="AN17" i="53"/>
  <c r="AK17" i="53"/>
  <c r="AH17" i="53"/>
  <c r="S17" i="53"/>
  <c r="P17" i="53"/>
  <c r="N17" i="53"/>
  <c r="BW17" i="53" s="1"/>
  <c r="M17" i="53"/>
  <c r="L17" i="53"/>
  <c r="I17" i="53"/>
  <c r="F17" i="53"/>
  <c r="CY16" i="53"/>
  <c r="CV16" i="53"/>
  <c r="BN16" i="53"/>
  <c r="AU16" i="53"/>
  <c r="AR16" i="53"/>
  <c r="AP16" i="53"/>
  <c r="AO16" i="53"/>
  <c r="AQ16" i="53" s="1"/>
  <c r="AN16" i="53"/>
  <c r="AK16" i="53"/>
  <c r="AH16" i="53"/>
  <c r="S16" i="53"/>
  <c r="BV16" i="53" s="1"/>
  <c r="P16" i="53"/>
  <c r="N16" i="53"/>
  <c r="BM16" i="53" s="1"/>
  <c r="M16" i="53"/>
  <c r="L16" i="53"/>
  <c r="I16" i="53"/>
  <c r="F16" i="53"/>
  <c r="CY15" i="53"/>
  <c r="CV15" i="53"/>
  <c r="BV15" i="53"/>
  <c r="BN15" i="53"/>
  <c r="AU15" i="53"/>
  <c r="AR15" i="53"/>
  <c r="AQ15" i="53"/>
  <c r="AP15" i="53"/>
  <c r="AO15" i="53"/>
  <c r="AN15" i="53"/>
  <c r="AK15" i="53"/>
  <c r="AH15" i="53"/>
  <c r="S15" i="53"/>
  <c r="P15" i="53"/>
  <c r="N15" i="53"/>
  <c r="BH15" i="53" s="1"/>
  <c r="M15" i="53"/>
  <c r="L15" i="53"/>
  <c r="I15" i="53"/>
  <c r="F15" i="53"/>
  <c r="CY14" i="53"/>
  <c r="CV14" i="53"/>
  <c r="BN14" i="53"/>
  <c r="AU14" i="53"/>
  <c r="AR14" i="53"/>
  <c r="AQ14" i="53"/>
  <c r="AP14" i="53"/>
  <c r="AO14" i="53"/>
  <c r="AN14" i="53"/>
  <c r="AK14" i="53"/>
  <c r="AH14" i="53"/>
  <c r="S14" i="53"/>
  <c r="P14" i="53"/>
  <c r="N14" i="53"/>
  <c r="BL14" i="53" s="1"/>
  <c r="M14" i="53"/>
  <c r="O14" i="53" s="1"/>
  <c r="L14" i="53"/>
  <c r="I14" i="53"/>
  <c r="F14" i="53"/>
  <c r="CY13" i="53"/>
  <c r="CV13" i="53"/>
  <c r="BN13" i="53"/>
  <c r="BH13" i="53"/>
  <c r="AU13" i="53"/>
  <c r="AR13" i="53"/>
  <c r="AP13" i="53"/>
  <c r="AO13" i="53"/>
  <c r="AQ13" i="53" s="1"/>
  <c r="AN13" i="53"/>
  <c r="AK13" i="53"/>
  <c r="AH13" i="53"/>
  <c r="S13" i="53"/>
  <c r="BV13" i="53" s="1"/>
  <c r="P13" i="53"/>
  <c r="N13" i="53"/>
  <c r="BW13" i="53" s="1"/>
  <c r="M13" i="53"/>
  <c r="L13" i="53"/>
  <c r="I13" i="53"/>
  <c r="F13" i="53"/>
  <c r="CY12" i="53"/>
  <c r="CV12" i="53"/>
  <c r="BW12" i="53"/>
  <c r="BN12" i="53"/>
  <c r="AU12" i="53"/>
  <c r="AR12" i="53"/>
  <c r="AQ12" i="53"/>
  <c r="AP12" i="53"/>
  <c r="AO12" i="53"/>
  <c r="AN12" i="53"/>
  <c r="AK12" i="53"/>
  <c r="AH12" i="53"/>
  <c r="S12" i="53"/>
  <c r="BV12" i="53" s="1"/>
  <c r="P12" i="53"/>
  <c r="N12" i="53"/>
  <c r="BH12" i="53" s="1"/>
  <c r="M12" i="53"/>
  <c r="L12" i="53"/>
  <c r="I12" i="53"/>
  <c r="F12" i="53"/>
  <c r="CY11" i="53"/>
  <c r="CV11" i="53"/>
  <c r="BN11" i="53"/>
  <c r="AU11" i="53"/>
  <c r="AR11" i="53"/>
  <c r="AQ11" i="53"/>
  <c r="AP11" i="53"/>
  <c r="AO11" i="53"/>
  <c r="AN11" i="53"/>
  <c r="AK11" i="53"/>
  <c r="AH11" i="53"/>
  <c r="S11" i="53"/>
  <c r="BV11" i="53" s="1"/>
  <c r="P11" i="53"/>
  <c r="N11" i="53"/>
  <c r="BM11" i="53" s="1"/>
  <c r="M11" i="53"/>
  <c r="L11" i="53"/>
  <c r="I11" i="53"/>
  <c r="F11" i="53"/>
  <c r="CY10" i="53"/>
  <c r="CV10" i="53"/>
  <c r="BN10" i="53"/>
  <c r="AU10" i="53"/>
  <c r="AR10" i="53"/>
  <c r="AP10" i="53"/>
  <c r="AO10" i="53"/>
  <c r="AN10" i="53"/>
  <c r="AK10" i="53"/>
  <c r="AH10" i="53"/>
  <c r="S10" i="53"/>
  <c r="BV10" i="53" s="1"/>
  <c r="P10" i="53"/>
  <c r="N10" i="53"/>
  <c r="BL10" i="53" s="1"/>
  <c r="M10" i="53"/>
  <c r="L10" i="53"/>
  <c r="I10" i="53"/>
  <c r="F10" i="53"/>
  <c r="CY9" i="53"/>
  <c r="CV9" i="53"/>
  <c r="BN9" i="53"/>
  <c r="AU9" i="53"/>
  <c r="AR9" i="53"/>
  <c r="AP9" i="53"/>
  <c r="AO9" i="53"/>
  <c r="AQ9" i="53" s="1"/>
  <c r="AN9" i="53"/>
  <c r="AK9" i="53"/>
  <c r="AH9" i="53"/>
  <c r="S9" i="53"/>
  <c r="BV9" i="53" s="1"/>
  <c r="P9" i="53"/>
  <c r="N9" i="53"/>
  <c r="BW9" i="53" s="1"/>
  <c r="M9" i="53"/>
  <c r="L9" i="53"/>
  <c r="I9" i="53"/>
  <c r="F9" i="53"/>
  <c r="CY8" i="53"/>
  <c r="CV8" i="53"/>
  <c r="BW8" i="53"/>
  <c r="BN8" i="53"/>
  <c r="AU8" i="53"/>
  <c r="AR8" i="53"/>
  <c r="AQ8" i="53"/>
  <c r="AP8" i="53"/>
  <c r="AO8" i="53"/>
  <c r="AN8" i="53"/>
  <c r="AK8" i="53"/>
  <c r="AH8" i="53"/>
  <c r="S8" i="53"/>
  <c r="BV8" i="53" s="1"/>
  <c r="P8" i="53"/>
  <c r="N8" i="53"/>
  <c r="BM8" i="53" s="1"/>
  <c r="M8" i="53"/>
  <c r="L8" i="53"/>
  <c r="I8" i="53"/>
  <c r="F8" i="53"/>
  <c r="CY7" i="53"/>
  <c r="CV7" i="53"/>
  <c r="BV7" i="53"/>
  <c r="BN7" i="53"/>
  <c r="AU7" i="53"/>
  <c r="AR7" i="53"/>
  <c r="AP7" i="53"/>
  <c r="AQ7" i="53" s="1"/>
  <c r="AO7" i="53"/>
  <c r="AN7" i="53"/>
  <c r="AK7" i="53"/>
  <c r="AH7" i="53"/>
  <c r="S7" i="53"/>
  <c r="P7" i="53"/>
  <c r="N7" i="53"/>
  <c r="BM7" i="53" s="1"/>
  <c r="M7" i="53"/>
  <c r="L7" i="53"/>
  <c r="I7" i="53"/>
  <c r="F7" i="53"/>
  <c r="CY6" i="53"/>
  <c r="CV6" i="53"/>
  <c r="BN6" i="53"/>
  <c r="AU6" i="53"/>
  <c r="AR6" i="53"/>
  <c r="AP6" i="53"/>
  <c r="AQ6" i="53" s="1"/>
  <c r="AO6" i="53"/>
  <c r="AN6" i="53"/>
  <c r="AK6" i="53"/>
  <c r="AH6" i="53"/>
  <c r="S6" i="53"/>
  <c r="BV6" i="53" s="1"/>
  <c r="P6" i="53"/>
  <c r="BI6" i="53" s="1"/>
  <c r="N6" i="53"/>
  <c r="BM6" i="53" s="1"/>
  <c r="M6" i="53"/>
  <c r="L6" i="53"/>
  <c r="I6" i="53"/>
  <c r="F6" i="53"/>
  <c r="CY5" i="53"/>
  <c r="CV5" i="53"/>
  <c r="BN5" i="53"/>
  <c r="AU5" i="53"/>
  <c r="AR5" i="53"/>
  <c r="AQ5" i="53"/>
  <c r="AP5" i="53"/>
  <c r="AO5" i="53"/>
  <c r="AN5" i="53"/>
  <c r="AK5" i="53"/>
  <c r="AH5" i="53"/>
  <c r="S5" i="53"/>
  <c r="BV5" i="53" s="1"/>
  <c r="P5" i="53"/>
  <c r="N5" i="53"/>
  <c r="BW5" i="53" s="1"/>
  <c r="M5" i="53"/>
  <c r="L5" i="53"/>
  <c r="I5" i="53"/>
  <c r="F5" i="53"/>
  <c r="BV4" i="53"/>
  <c r="BN4" i="53"/>
  <c r="AU4" i="53"/>
  <c r="AR4" i="53"/>
  <c r="AP4" i="53"/>
  <c r="AQ4" i="53" s="1"/>
  <c r="AO4" i="53"/>
  <c r="AN4" i="53"/>
  <c r="AK4" i="53"/>
  <c r="AH4" i="53"/>
  <c r="S4" i="53"/>
  <c r="P4" i="53"/>
  <c r="N4" i="53"/>
  <c r="BW4" i="53" s="1"/>
  <c r="M4" i="53"/>
  <c r="L4" i="53"/>
  <c r="I4" i="53"/>
  <c r="F4" i="53"/>
  <c r="BV3" i="53"/>
  <c r="BN3" i="53"/>
  <c r="BH3" i="53"/>
  <c r="AU3" i="53"/>
  <c r="AR3" i="53"/>
  <c r="AP3" i="53"/>
  <c r="AO3" i="53"/>
  <c r="AN3" i="53"/>
  <c r="AK3" i="53"/>
  <c r="AH3" i="53"/>
  <c r="S3" i="53"/>
  <c r="P3" i="53"/>
  <c r="N3" i="53"/>
  <c r="BL3" i="53" s="1"/>
  <c r="M3" i="53"/>
  <c r="L3" i="53"/>
  <c r="I3" i="53"/>
  <c r="F3" i="53"/>
  <c r="H10" i="48"/>
  <c r="I10" i="48"/>
  <c r="J10" i="48"/>
  <c r="G10" i="48"/>
  <c r="F10" i="48"/>
  <c r="E10" i="48"/>
  <c r="D10" i="48"/>
  <c r="C10" i="48"/>
  <c r="B10" i="48"/>
  <c r="C27" i="47"/>
  <c r="C25" i="47"/>
  <c r="J116" i="37"/>
  <c r="K116" i="37"/>
  <c r="L116" i="37"/>
  <c r="J117" i="37"/>
  <c r="K117" i="37"/>
  <c r="L117" i="37"/>
  <c r="J118" i="37"/>
  <c r="K118" i="37"/>
  <c r="L118" i="37"/>
  <c r="J119" i="37"/>
  <c r="K119" i="37"/>
  <c r="L119" i="37"/>
  <c r="J120" i="37"/>
  <c r="K120" i="37"/>
  <c r="L120" i="37"/>
  <c r="J121" i="37"/>
  <c r="K121" i="37"/>
  <c r="L121" i="37"/>
  <c r="J122" i="37"/>
  <c r="K122" i="37"/>
  <c r="L122" i="37"/>
  <c r="J123" i="37"/>
  <c r="K123" i="37"/>
  <c r="L123" i="37"/>
  <c r="J124" i="37"/>
  <c r="K124" i="37"/>
  <c r="L124" i="37"/>
  <c r="J125" i="37"/>
  <c r="K125" i="37"/>
  <c r="L125" i="37"/>
  <c r="J126" i="37"/>
  <c r="K126" i="37"/>
  <c r="L126" i="37"/>
  <c r="J127" i="37"/>
  <c r="K127" i="37"/>
  <c r="L127" i="37"/>
  <c r="J128" i="37"/>
  <c r="K128" i="37"/>
  <c r="L128" i="37"/>
  <c r="J129" i="37"/>
  <c r="K129" i="37"/>
  <c r="L129" i="37"/>
  <c r="J130" i="37"/>
  <c r="K130" i="37"/>
  <c r="L130" i="37"/>
  <c r="K115" i="37"/>
  <c r="L115" i="37"/>
  <c r="J115" i="37"/>
  <c r="C115" i="37"/>
  <c r="D115" i="37"/>
  <c r="F115" i="37"/>
  <c r="C116" i="37"/>
  <c r="D116" i="37"/>
  <c r="F116" i="37"/>
  <c r="C117" i="37"/>
  <c r="D117" i="37"/>
  <c r="F117" i="37"/>
  <c r="C118" i="37"/>
  <c r="D118" i="37"/>
  <c r="F118" i="37"/>
  <c r="C119" i="37"/>
  <c r="D119" i="37"/>
  <c r="F119" i="37"/>
  <c r="C120" i="37"/>
  <c r="D120" i="37"/>
  <c r="F120" i="37"/>
  <c r="C121" i="37"/>
  <c r="D121" i="37"/>
  <c r="F121" i="37"/>
  <c r="C122" i="37"/>
  <c r="D122" i="37"/>
  <c r="F122" i="37"/>
  <c r="C123" i="37"/>
  <c r="D123" i="37"/>
  <c r="F123" i="37"/>
  <c r="C124" i="37"/>
  <c r="D124" i="37"/>
  <c r="F124" i="37"/>
  <c r="C125" i="37"/>
  <c r="D125" i="37"/>
  <c r="F125" i="37"/>
  <c r="C126" i="37"/>
  <c r="D126" i="37"/>
  <c r="F126" i="37"/>
  <c r="C127" i="37"/>
  <c r="D127" i="37"/>
  <c r="F127" i="37"/>
  <c r="C128" i="37"/>
  <c r="D128" i="37"/>
  <c r="F128" i="37"/>
  <c r="C129" i="37"/>
  <c r="D129" i="37"/>
  <c r="F129" i="37"/>
  <c r="E130" i="37"/>
  <c r="F130" i="37"/>
  <c r="C130" i="37"/>
  <c r="S116" i="37"/>
  <c r="S117" i="37"/>
  <c r="S118" i="37"/>
  <c r="S119" i="37"/>
  <c r="S120" i="37"/>
  <c r="S121" i="37"/>
  <c r="S122" i="37"/>
  <c r="S123" i="37"/>
  <c r="S124" i="37"/>
  <c r="S125" i="37"/>
  <c r="S126" i="37"/>
  <c r="S127" i="37"/>
  <c r="S128" i="37"/>
  <c r="S129" i="37"/>
  <c r="S130" i="37"/>
  <c r="S115" i="37"/>
  <c r="B115" i="37"/>
  <c r="G115" i="37"/>
  <c r="H115" i="37"/>
  <c r="I115" i="37"/>
  <c r="M115" i="37"/>
  <c r="Q115" i="37"/>
  <c r="R115" i="37"/>
  <c r="B116" i="37"/>
  <c r="G116" i="37"/>
  <c r="H116" i="37"/>
  <c r="I116" i="37"/>
  <c r="M116" i="37"/>
  <c r="Q116" i="37"/>
  <c r="R116" i="37"/>
  <c r="B117" i="37"/>
  <c r="G117" i="37"/>
  <c r="H117" i="37"/>
  <c r="I117" i="37"/>
  <c r="M117" i="37"/>
  <c r="Q117" i="37"/>
  <c r="R117" i="37"/>
  <c r="B118" i="37"/>
  <c r="G118" i="37"/>
  <c r="H118" i="37"/>
  <c r="I118" i="37"/>
  <c r="M118" i="37"/>
  <c r="Q118" i="37"/>
  <c r="R118" i="37"/>
  <c r="B119" i="37"/>
  <c r="G119" i="37"/>
  <c r="H119" i="37"/>
  <c r="I119" i="37"/>
  <c r="M119" i="37"/>
  <c r="Q119" i="37"/>
  <c r="R119" i="37"/>
  <c r="B120" i="37"/>
  <c r="G120" i="37"/>
  <c r="H120" i="37"/>
  <c r="I120" i="37"/>
  <c r="M120" i="37"/>
  <c r="Q120" i="37"/>
  <c r="R120" i="37"/>
  <c r="B121" i="37"/>
  <c r="G121" i="37"/>
  <c r="H121" i="37"/>
  <c r="I121" i="37"/>
  <c r="M121" i="37"/>
  <c r="Q121" i="37"/>
  <c r="R121" i="37"/>
  <c r="B122" i="37"/>
  <c r="G122" i="37"/>
  <c r="H122" i="37"/>
  <c r="I122" i="37"/>
  <c r="M122" i="37"/>
  <c r="Q122" i="37"/>
  <c r="R122" i="37"/>
  <c r="B123" i="37"/>
  <c r="G123" i="37"/>
  <c r="H123" i="37"/>
  <c r="I123" i="37"/>
  <c r="M123" i="37"/>
  <c r="Q123" i="37"/>
  <c r="R123" i="37"/>
  <c r="B124" i="37"/>
  <c r="G124" i="37"/>
  <c r="H124" i="37"/>
  <c r="I124" i="37"/>
  <c r="M124" i="37"/>
  <c r="Q124" i="37"/>
  <c r="R124" i="37"/>
  <c r="B125" i="37"/>
  <c r="G125" i="37"/>
  <c r="H125" i="37"/>
  <c r="I125" i="37"/>
  <c r="M125" i="37"/>
  <c r="Q125" i="37"/>
  <c r="R125" i="37"/>
  <c r="B126" i="37"/>
  <c r="G126" i="37"/>
  <c r="H126" i="37"/>
  <c r="I126" i="37"/>
  <c r="M126" i="37"/>
  <c r="Q126" i="37"/>
  <c r="R126" i="37"/>
  <c r="B127" i="37"/>
  <c r="G127" i="37"/>
  <c r="H127" i="37"/>
  <c r="I127" i="37"/>
  <c r="M127" i="37"/>
  <c r="Q127" i="37"/>
  <c r="R127" i="37"/>
  <c r="B128" i="37"/>
  <c r="G128" i="37"/>
  <c r="H128" i="37"/>
  <c r="I128" i="37"/>
  <c r="M128" i="37"/>
  <c r="Q128" i="37"/>
  <c r="R128" i="37"/>
  <c r="B129" i="37"/>
  <c r="G129" i="37"/>
  <c r="H129" i="37"/>
  <c r="I129" i="37"/>
  <c r="M129" i="37"/>
  <c r="Q129" i="37"/>
  <c r="R129" i="37"/>
  <c r="B130" i="37"/>
  <c r="I130" i="37"/>
  <c r="M130" i="37"/>
  <c r="A116" i="37"/>
  <c r="A117" i="37"/>
  <c r="A118" i="37"/>
  <c r="A119" i="37"/>
  <c r="A120" i="37"/>
  <c r="A121" i="37"/>
  <c r="A122" i="37"/>
  <c r="A123" i="37"/>
  <c r="A124" i="37"/>
  <c r="A125" i="37"/>
  <c r="A126" i="37"/>
  <c r="A127" i="37"/>
  <c r="A128" i="37"/>
  <c r="A129" i="37"/>
  <c r="N116" i="39"/>
  <c r="N117" i="39"/>
  <c r="N118" i="39"/>
  <c r="N119" i="39"/>
  <c r="N120" i="39"/>
  <c r="N121" i="39"/>
  <c r="N122" i="39"/>
  <c r="N123" i="39"/>
  <c r="N124" i="39"/>
  <c r="N125" i="39"/>
  <c r="N126" i="39"/>
  <c r="N127" i="39"/>
  <c r="N128" i="39"/>
  <c r="N129" i="39"/>
  <c r="N130" i="39"/>
  <c r="N115" i="39"/>
  <c r="K116" i="39"/>
  <c r="K117" i="39"/>
  <c r="K118" i="39"/>
  <c r="K119" i="39"/>
  <c r="K120" i="39"/>
  <c r="K121" i="39"/>
  <c r="K122" i="39"/>
  <c r="K123" i="39"/>
  <c r="K124" i="39"/>
  <c r="K125" i="39"/>
  <c r="K126" i="39"/>
  <c r="K127" i="39"/>
  <c r="K128" i="39"/>
  <c r="K129" i="39"/>
  <c r="K115" i="39"/>
  <c r="H116" i="39"/>
  <c r="H117" i="39"/>
  <c r="H118" i="39"/>
  <c r="H119" i="39"/>
  <c r="H120" i="39"/>
  <c r="H121" i="39"/>
  <c r="H122" i="39"/>
  <c r="H123" i="39"/>
  <c r="H124" i="39"/>
  <c r="H125" i="39"/>
  <c r="H126" i="39"/>
  <c r="H127" i="39"/>
  <c r="H128" i="39"/>
  <c r="H129" i="39"/>
  <c r="H130" i="39"/>
  <c r="H115" i="39"/>
  <c r="E116" i="39"/>
  <c r="E117" i="39"/>
  <c r="E118" i="39"/>
  <c r="E119" i="39"/>
  <c r="E120" i="39"/>
  <c r="E121" i="39"/>
  <c r="E122" i="39"/>
  <c r="E123" i="39"/>
  <c r="E124" i="39"/>
  <c r="E125" i="39"/>
  <c r="E126" i="39"/>
  <c r="E127" i="39"/>
  <c r="E128" i="39"/>
  <c r="E129" i="39"/>
  <c r="E130" i="39"/>
  <c r="E115" i="39"/>
  <c r="B115" i="39"/>
  <c r="C115" i="39"/>
  <c r="D115" i="39"/>
  <c r="F115" i="39"/>
  <c r="G115" i="39"/>
  <c r="I115" i="39"/>
  <c r="J115" i="39"/>
  <c r="L115" i="39"/>
  <c r="M115" i="39"/>
  <c r="O115" i="39"/>
  <c r="P115" i="39"/>
  <c r="Q115" i="39"/>
  <c r="R115" i="39"/>
  <c r="S115" i="39"/>
  <c r="T115" i="39"/>
  <c r="U115" i="39"/>
  <c r="V115" i="39"/>
  <c r="W115" i="39"/>
  <c r="X115" i="39"/>
  <c r="Y115" i="39"/>
  <c r="Z115" i="39"/>
  <c r="B116" i="39"/>
  <c r="C116" i="39"/>
  <c r="D116" i="39"/>
  <c r="F116" i="39"/>
  <c r="G116" i="39"/>
  <c r="I116" i="39"/>
  <c r="J116" i="39"/>
  <c r="L116" i="39"/>
  <c r="M116" i="39"/>
  <c r="O116" i="39"/>
  <c r="P116" i="39"/>
  <c r="Q116" i="39"/>
  <c r="R116" i="39"/>
  <c r="S116" i="39"/>
  <c r="T116" i="39"/>
  <c r="U116" i="39"/>
  <c r="V116" i="39"/>
  <c r="W116" i="39"/>
  <c r="X116" i="39"/>
  <c r="Y116" i="39"/>
  <c r="Z116" i="39"/>
  <c r="B117" i="39"/>
  <c r="C117" i="39"/>
  <c r="D117" i="39"/>
  <c r="F117" i="39"/>
  <c r="G117" i="39"/>
  <c r="I117" i="39"/>
  <c r="J117" i="39"/>
  <c r="L117" i="39"/>
  <c r="M117" i="39"/>
  <c r="O117" i="39"/>
  <c r="P117" i="39"/>
  <c r="Q117" i="39"/>
  <c r="R117" i="39"/>
  <c r="S117" i="39"/>
  <c r="T117" i="39"/>
  <c r="U117" i="39"/>
  <c r="V117" i="39"/>
  <c r="W117" i="39"/>
  <c r="X117" i="39"/>
  <c r="Y117" i="39"/>
  <c r="Z117" i="39"/>
  <c r="B118" i="39"/>
  <c r="C118" i="39"/>
  <c r="D118" i="39"/>
  <c r="F118" i="39"/>
  <c r="G118" i="39"/>
  <c r="I118" i="39"/>
  <c r="J118" i="39"/>
  <c r="L118" i="39"/>
  <c r="M118" i="39"/>
  <c r="O118" i="39"/>
  <c r="P118" i="39"/>
  <c r="Q118" i="39"/>
  <c r="R118" i="39"/>
  <c r="S118" i="39"/>
  <c r="T118" i="39"/>
  <c r="U118" i="39"/>
  <c r="V118" i="39"/>
  <c r="W118" i="39"/>
  <c r="X118" i="39"/>
  <c r="Y118" i="39"/>
  <c r="Z118" i="39"/>
  <c r="B119" i="39"/>
  <c r="C119" i="39"/>
  <c r="D119" i="39"/>
  <c r="F119" i="39"/>
  <c r="G119" i="39"/>
  <c r="I119" i="39"/>
  <c r="J119" i="39"/>
  <c r="L119" i="39"/>
  <c r="M119" i="39"/>
  <c r="O119" i="39"/>
  <c r="P119" i="39"/>
  <c r="Q119" i="39"/>
  <c r="R119" i="39"/>
  <c r="S119" i="39"/>
  <c r="T119" i="39"/>
  <c r="U119" i="39"/>
  <c r="V119" i="39"/>
  <c r="W119" i="39"/>
  <c r="X119" i="39"/>
  <c r="Y119" i="39"/>
  <c r="Z119" i="39"/>
  <c r="B120" i="39"/>
  <c r="C120" i="39"/>
  <c r="D120" i="39"/>
  <c r="F120" i="39"/>
  <c r="G120" i="39"/>
  <c r="I120" i="39"/>
  <c r="J120" i="39"/>
  <c r="L120" i="39"/>
  <c r="M120" i="39"/>
  <c r="O120" i="39"/>
  <c r="P120" i="39"/>
  <c r="Q120" i="39"/>
  <c r="R120" i="39"/>
  <c r="S120" i="39"/>
  <c r="T120" i="39"/>
  <c r="U120" i="39"/>
  <c r="V120" i="39"/>
  <c r="W120" i="39"/>
  <c r="X120" i="39"/>
  <c r="Y120" i="39"/>
  <c r="Z120" i="39"/>
  <c r="B121" i="39"/>
  <c r="C121" i="39"/>
  <c r="D121" i="39"/>
  <c r="F121" i="39"/>
  <c r="G121" i="39"/>
  <c r="I121" i="39"/>
  <c r="J121" i="39"/>
  <c r="L121" i="39"/>
  <c r="M121" i="39"/>
  <c r="O121" i="39"/>
  <c r="P121" i="39"/>
  <c r="Q121" i="39"/>
  <c r="R121" i="39"/>
  <c r="S121" i="39"/>
  <c r="T121" i="39"/>
  <c r="U121" i="39"/>
  <c r="V121" i="39"/>
  <c r="W121" i="39"/>
  <c r="X121" i="39"/>
  <c r="Y121" i="39"/>
  <c r="Z121" i="39"/>
  <c r="B122" i="39"/>
  <c r="C122" i="39"/>
  <c r="D122" i="39"/>
  <c r="F122" i="39"/>
  <c r="G122" i="39"/>
  <c r="I122" i="39"/>
  <c r="J122" i="39"/>
  <c r="L122" i="39"/>
  <c r="M122" i="39"/>
  <c r="O122" i="39"/>
  <c r="P122" i="39"/>
  <c r="Q122" i="39"/>
  <c r="R122" i="39"/>
  <c r="S122" i="39"/>
  <c r="T122" i="39"/>
  <c r="U122" i="39"/>
  <c r="V122" i="39"/>
  <c r="W122" i="39"/>
  <c r="X122" i="39"/>
  <c r="Y122" i="39"/>
  <c r="Z122" i="39"/>
  <c r="B123" i="39"/>
  <c r="C123" i="39"/>
  <c r="D123" i="39"/>
  <c r="F123" i="39"/>
  <c r="G123" i="39"/>
  <c r="I123" i="39"/>
  <c r="J123" i="39"/>
  <c r="L123" i="39"/>
  <c r="M123" i="39"/>
  <c r="O123" i="39"/>
  <c r="P123" i="39"/>
  <c r="Q123" i="39"/>
  <c r="R123" i="39"/>
  <c r="S123" i="39"/>
  <c r="T123" i="39"/>
  <c r="U123" i="39"/>
  <c r="V123" i="39"/>
  <c r="W123" i="39"/>
  <c r="X123" i="39"/>
  <c r="Y123" i="39"/>
  <c r="Z123" i="39"/>
  <c r="B124" i="39"/>
  <c r="C124" i="39"/>
  <c r="D124" i="39"/>
  <c r="F124" i="39"/>
  <c r="G124" i="39"/>
  <c r="I124" i="39"/>
  <c r="J124" i="39"/>
  <c r="L124" i="39"/>
  <c r="M124" i="39"/>
  <c r="O124" i="39"/>
  <c r="P124" i="39"/>
  <c r="Q124" i="39"/>
  <c r="R124" i="39"/>
  <c r="S124" i="39"/>
  <c r="T124" i="39"/>
  <c r="U124" i="39"/>
  <c r="V124" i="39"/>
  <c r="W124" i="39"/>
  <c r="X124" i="39"/>
  <c r="Y124" i="39"/>
  <c r="Z124" i="39"/>
  <c r="B125" i="39"/>
  <c r="C125" i="39"/>
  <c r="D125" i="39"/>
  <c r="F125" i="39"/>
  <c r="G125" i="39"/>
  <c r="I125" i="39"/>
  <c r="J125" i="39"/>
  <c r="L125" i="39"/>
  <c r="M125" i="39"/>
  <c r="O125" i="39"/>
  <c r="P125" i="39"/>
  <c r="Q125" i="39"/>
  <c r="R125" i="39"/>
  <c r="S125" i="39"/>
  <c r="T125" i="39"/>
  <c r="U125" i="39"/>
  <c r="V125" i="39"/>
  <c r="W125" i="39"/>
  <c r="X125" i="39"/>
  <c r="Y125" i="39"/>
  <c r="Z125" i="39"/>
  <c r="B126" i="39"/>
  <c r="C126" i="39"/>
  <c r="D126" i="39"/>
  <c r="F126" i="39"/>
  <c r="G126" i="39"/>
  <c r="I126" i="39"/>
  <c r="J126" i="39"/>
  <c r="L126" i="39"/>
  <c r="M126" i="39"/>
  <c r="O126" i="39"/>
  <c r="P126" i="39"/>
  <c r="Q126" i="39"/>
  <c r="R126" i="39"/>
  <c r="S126" i="39"/>
  <c r="T126" i="39"/>
  <c r="U126" i="39"/>
  <c r="V126" i="39"/>
  <c r="W126" i="39"/>
  <c r="X126" i="39"/>
  <c r="Y126" i="39"/>
  <c r="Z126" i="39"/>
  <c r="B127" i="39"/>
  <c r="C127" i="39"/>
  <c r="D127" i="39"/>
  <c r="F127" i="39"/>
  <c r="G127" i="39"/>
  <c r="I127" i="39"/>
  <c r="J127" i="39"/>
  <c r="L127" i="39"/>
  <c r="M127" i="39"/>
  <c r="O127" i="39"/>
  <c r="P127" i="39"/>
  <c r="Q127" i="39"/>
  <c r="R127" i="39"/>
  <c r="S127" i="39"/>
  <c r="T127" i="39"/>
  <c r="U127" i="39"/>
  <c r="V127" i="39"/>
  <c r="W127" i="39"/>
  <c r="X127" i="39"/>
  <c r="Y127" i="39"/>
  <c r="Z127" i="39"/>
  <c r="B128" i="39"/>
  <c r="C128" i="39"/>
  <c r="D128" i="39"/>
  <c r="F128" i="39"/>
  <c r="G128" i="39"/>
  <c r="I128" i="39"/>
  <c r="J128" i="39"/>
  <c r="L128" i="39"/>
  <c r="M128" i="39"/>
  <c r="O128" i="39"/>
  <c r="P128" i="39"/>
  <c r="Q128" i="39"/>
  <c r="R128" i="39"/>
  <c r="S128" i="39"/>
  <c r="T128" i="39"/>
  <c r="U128" i="39"/>
  <c r="V128" i="39"/>
  <c r="W128" i="39"/>
  <c r="X128" i="39"/>
  <c r="Y128" i="39"/>
  <c r="Z128" i="39"/>
  <c r="B129" i="39"/>
  <c r="C129" i="39"/>
  <c r="D129" i="39"/>
  <c r="F129" i="39"/>
  <c r="G129" i="39"/>
  <c r="I129" i="39"/>
  <c r="J129" i="39"/>
  <c r="L129" i="39"/>
  <c r="M129" i="39"/>
  <c r="O129" i="39"/>
  <c r="P129" i="39"/>
  <c r="Q129" i="39"/>
  <c r="R129" i="39"/>
  <c r="S129" i="39"/>
  <c r="T129" i="39"/>
  <c r="U129" i="39"/>
  <c r="V129" i="39"/>
  <c r="W129" i="39"/>
  <c r="X129" i="39"/>
  <c r="Y129" i="39"/>
  <c r="Z129" i="39"/>
  <c r="B130" i="39"/>
  <c r="C130" i="39"/>
  <c r="D130" i="39"/>
  <c r="F130" i="39"/>
  <c r="G130" i="39"/>
  <c r="I130" i="39"/>
  <c r="J130" i="39"/>
  <c r="L130" i="39"/>
  <c r="M130" i="39"/>
  <c r="P130" i="39"/>
  <c r="Q130" i="39"/>
  <c r="R130" i="39"/>
  <c r="S130" i="39"/>
  <c r="T130" i="39"/>
  <c r="U130" i="39"/>
  <c r="V130" i="39"/>
  <c r="W130" i="39"/>
  <c r="X130" i="39"/>
  <c r="Y130" i="39"/>
  <c r="A116" i="39"/>
  <c r="A117" i="39"/>
  <c r="A118" i="39"/>
  <c r="A119" i="39"/>
  <c r="A120" i="39"/>
  <c r="A121" i="39"/>
  <c r="A122" i="39"/>
  <c r="A123" i="39"/>
  <c r="A124" i="39"/>
  <c r="A125" i="39"/>
  <c r="A126" i="39"/>
  <c r="A127" i="39"/>
  <c r="A128" i="39"/>
  <c r="A129" i="39"/>
  <c r="A130" i="39"/>
  <c r="BD6" i="52"/>
  <c r="X18" i="52"/>
  <c r="BG23" i="50"/>
  <c r="BG22" i="50"/>
  <c r="BG21" i="50"/>
  <c r="J3" i="48"/>
  <c r="DE20" i="50"/>
  <c r="DD20" i="50"/>
  <c r="H3" i="48"/>
  <c r="DC20" i="50"/>
  <c r="DB20" i="52"/>
  <c r="N114" i="52"/>
  <c r="K114" i="52"/>
  <c r="H114" i="52"/>
  <c r="E114" i="52"/>
  <c r="N113" i="52"/>
  <c r="K113" i="52"/>
  <c r="H113" i="52"/>
  <c r="E113" i="52"/>
  <c r="N112" i="52"/>
  <c r="K112" i="52"/>
  <c r="H112" i="52"/>
  <c r="E112" i="52"/>
  <c r="N111" i="52"/>
  <c r="K111" i="52"/>
  <c r="H111" i="52"/>
  <c r="E111" i="52"/>
  <c r="N110" i="52"/>
  <c r="K110" i="52"/>
  <c r="H110" i="52"/>
  <c r="E110" i="52"/>
  <c r="N109" i="52"/>
  <c r="K109" i="52"/>
  <c r="H109" i="52"/>
  <c r="E109" i="52"/>
  <c r="N108" i="52"/>
  <c r="K108" i="52"/>
  <c r="H108" i="52"/>
  <c r="E108" i="52"/>
  <c r="N107" i="52"/>
  <c r="K107" i="52"/>
  <c r="H107" i="52"/>
  <c r="E107" i="52"/>
  <c r="N106" i="52"/>
  <c r="K106" i="52"/>
  <c r="H106" i="52"/>
  <c r="E106" i="52"/>
  <c r="N105" i="52"/>
  <c r="K105" i="52"/>
  <c r="H105" i="52"/>
  <c r="E105" i="52"/>
  <c r="N104" i="52"/>
  <c r="K104" i="52"/>
  <c r="H104" i="52"/>
  <c r="E104" i="52"/>
  <c r="N103" i="52"/>
  <c r="K103" i="52"/>
  <c r="H103" i="52"/>
  <c r="E103" i="52"/>
  <c r="N102" i="52"/>
  <c r="K102" i="52"/>
  <c r="H102" i="52"/>
  <c r="E102" i="52"/>
  <c r="N101" i="52"/>
  <c r="K101" i="52"/>
  <c r="H101" i="52"/>
  <c r="E101" i="52"/>
  <c r="N100" i="52"/>
  <c r="K100" i="52"/>
  <c r="H100" i="52"/>
  <c r="E100" i="52"/>
  <c r="N99" i="52"/>
  <c r="K99" i="52"/>
  <c r="H99" i="52"/>
  <c r="E99" i="52"/>
  <c r="CY20" i="52"/>
  <c r="CV20" i="52"/>
  <c r="CY19" i="52"/>
  <c r="CV19" i="52"/>
  <c r="CY18" i="52"/>
  <c r="CV18" i="52"/>
  <c r="AN18" i="52"/>
  <c r="AK18" i="52"/>
  <c r="AR18" i="52"/>
  <c r="AA18" i="52"/>
  <c r="Z18" i="52"/>
  <c r="CD9" i="52" s="1"/>
  <c r="Y18" i="52"/>
  <c r="W18" i="52"/>
  <c r="V18" i="52"/>
  <c r="U18" i="52"/>
  <c r="T18" i="52"/>
  <c r="R18" i="52"/>
  <c r="BP18" i="52" s="1"/>
  <c r="Q18" i="52"/>
  <c r="CP11" i="52" s="1"/>
  <c r="H18" i="52"/>
  <c r="G18" i="52"/>
  <c r="E18" i="52"/>
  <c r="D18" i="52"/>
  <c r="CY17" i="52"/>
  <c r="CV17" i="52"/>
  <c r="CD17" i="52"/>
  <c r="BN17" i="52"/>
  <c r="AU17" i="52"/>
  <c r="AR17" i="52"/>
  <c r="AP17" i="52"/>
  <c r="AO17" i="52"/>
  <c r="AN17" i="52"/>
  <c r="AK17" i="52"/>
  <c r="AH17" i="52"/>
  <c r="S17" i="52"/>
  <c r="P17" i="52"/>
  <c r="N17" i="52"/>
  <c r="M17" i="52"/>
  <c r="L17" i="52"/>
  <c r="I17" i="52"/>
  <c r="F17" i="52"/>
  <c r="CY16" i="52"/>
  <c r="CV16" i="52"/>
  <c r="BN16" i="52"/>
  <c r="AU16" i="52"/>
  <c r="AR16" i="52"/>
  <c r="AP16" i="52"/>
  <c r="AO16" i="52"/>
  <c r="AQ16" i="52" s="1"/>
  <c r="AN16" i="52"/>
  <c r="AK16" i="52"/>
  <c r="AH16" i="52"/>
  <c r="S16" i="52"/>
  <c r="P16" i="52"/>
  <c r="N16" i="52"/>
  <c r="BW16" i="52" s="1"/>
  <c r="M16" i="52"/>
  <c r="L16" i="52"/>
  <c r="I16" i="52"/>
  <c r="F16" i="52"/>
  <c r="CY15" i="52"/>
  <c r="CV15" i="52"/>
  <c r="BV15" i="52"/>
  <c r="BN15" i="52"/>
  <c r="AU15" i="52"/>
  <c r="AR15" i="52"/>
  <c r="AQ15" i="52"/>
  <c r="AP15" i="52"/>
  <c r="AO15" i="52"/>
  <c r="AN15" i="52"/>
  <c r="AK15" i="52"/>
  <c r="AH15" i="52"/>
  <c r="S15" i="52"/>
  <c r="P15" i="52"/>
  <c r="N15" i="52"/>
  <c r="BH15" i="52" s="1"/>
  <c r="M15" i="52"/>
  <c r="L15" i="52"/>
  <c r="I15" i="52"/>
  <c r="F15" i="52"/>
  <c r="CY14" i="52"/>
  <c r="CV14" i="52"/>
  <c r="BN14" i="52"/>
  <c r="BM14" i="52"/>
  <c r="AU14" i="52"/>
  <c r="AR14" i="52"/>
  <c r="AQ14" i="52"/>
  <c r="AP14" i="52"/>
  <c r="AO14" i="52"/>
  <c r="AN14" i="52"/>
  <c r="AK14" i="52"/>
  <c r="AH14" i="52"/>
  <c r="S14" i="52"/>
  <c r="BV14" i="52" s="1"/>
  <c r="P14" i="52"/>
  <c r="N14" i="52"/>
  <c r="BL14" i="52" s="1"/>
  <c r="M14" i="52"/>
  <c r="L14" i="52"/>
  <c r="I14" i="52"/>
  <c r="F14" i="52"/>
  <c r="CY13" i="52"/>
  <c r="CV13" i="52"/>
  <c r="BN13" i="52"/>
  <c r="AU13" i="52"/>
  <c r="AR13" i="52"/>
  <c r="AP13" i="52"/>
  <c r="AO13" i="52"/>
  <c r="AQ13" i="52" s="1"/>
  <c r="AN13" i="52"/>
  <c r="AK13" i="52"/>
  <c r="AH13" i="52"/>
  <c r="S13" i="52"/>
  <c r="BV13" i="52" s="1"/>
  <c r="P13" i="52"/>
  <c r="N13" i="52"/>
  <c r="BW13" i="52" s="1"/>
  <c r="M13" i="52"/>
  <c r="L13" i="52"/>
  <c r="I13" i="52"/>
  <c r="F13" i="52"/>
  <c r="CY12" i="52"/>
  <c r="CV12" i="52"/>
  <c r="BN12" i="52"/>
  <c r="AU12" i="52"/>
  <c r="AR12" i="52"/>
  <c r="AP12" i="52"/>
  <c r="AO12" i="52"/>
  <c r="AQ12" i="52" s="1"/>
  <c r="AN12" i="52"/>
  <c r="AK12" i="52"/>
  <c r="AH12" i="52"/>
  <c r="S12" i="52"/>
  <c r="P12" i="52"/>
  <c r="N12" i="52"/>
  <c r="BH12" i="52" s="1"/>
  <c r="M12" i="52"/>
  <c r="L12" i="52"/>
  <c r="I12" i="52"/>
  <c r="F12" i="52"/>
  <c r="CY11" i="52"/>
  <c r="CV11" i="52"/>
  <c r="BW11" i="52"/>
  <c r="BN11" i="52"/>
  <c r="BH11" i="52"/>
  <c r="AU11" i="52"/>
  <c r="AR11" i="52"/>
  <c r="AQ11" i="52"/>
  <c r="AP11" i="52"/>
  <c r="AO11" i="52"/>
  <c r="AN11" i="52"/>
  <c r="AK11" i="52"/>
  <c r="AH11" i="52"/>
  <c r="S11" i="52"/>
  <c r="BV11" i="52" s="1"/>
  <c r="P11" i="52"/>
  <c r="O11" i="52"/>
  <c r="N11" i="52"/>
  <c r="BL11" i="52" s="1"/>
  <c r="M11" i="52"/>
  <c r="L11" i="52"/>
  <c r="I11" i="52"/>
  <c r="F11" i="52"/>
  <c r="CY10" i="52"/>
  <c r="CV10" i="52"/>
  <c r="BN10" i="52"/>
  <c r="AU10" i="52"/>
  <c r="AR10" i="52"/>
  <c r="AP10" i="52"/>
  <c r="AQ10" i="52" s="1"/>
  <c r="AO10" i="52"/>
  <c r="AN10" i="52"/>
  <c r="AK10" i="52"/>
  <c r="AH10" i="52"/>
  <c r="S10" i="52"/>
  <c r="BV10" i="52" s="1"/>
  <c r="P10" i="52"/>
  <c r="N10" i="52"/>
  <c r="BW10" i="52" s="1"/>
  <c r="M10" i="52"/>
  <c r="L10" i="52"/>
  <c r="I10" i="52"/>
  <c r="F10" i="52"/>
  <c r="CY9" i="52"/>
  <c r="CV9" i="52"/>
  <c r="BN9" i="52"/>
  <c r="AU9" i="52"/>
  <c r="AR9" i="52"/>
  <c r="AP9" i="52"/>
  <c r="AO9" i="52"/>
  <c r="AQ9" i="52" s="1"/>
  <c r="AN9" i="52"/>
  <c r="AK9" i="52"/>
  <c r="AH9" i="52"/>
  <c r="S9" i="52"/>
  <c r="P9" i="52"/>
  <c r="N9" i="52"/>
  <c r="M9" i="52"/>
  <c r="L9" i="52"/>
  <c r="I9" i="52"/>
  <c r="F9" i="52"/>
  <c r="CY8" i="52"/>
  <c r="CV8" i="52"/>
  <c r="BN8" i="52"/>
  <c r="AU8" i="52"/>
  <c r="AR8" i="52"/>
  <c r="AP8" i="52"/>
  <c r="AO8" i="52"/>
  <c r="AQ8" i="52" s="1"/>
  <c r="AN8" i="52"/>
  <c r="AK8" i="52"/>
  <c r="AH8" i="52"/>
  <c r="S8" i="52"/>
  <c r="P8" i="52"/>
  <c r="N8" i="52"/>
  <c r="BW8" i="52" s="1"/>
  <c r="M8" i="52"/>
  <c r="L8" i="52"/>
  <c r="I8" i="52"/>
  <c r="F8" i="52"/>
  <c r="CY7" i="52"/>
  <c r="CV7" i="52"/>
  <c r="BV7" i="52"/>
  <c r="BN7" i="52"/>
  <c r="AU7" i="52"/>
  <c r="AR7" i="52"/>
  <c r="AQ7" i="52"/>
  <c r="AP7" i="52"/>
  <c r="AO7" i="52"/>
  <c r="AN7" i="52"/>
  <c r="AK7" i="52"/>
  <c r="AH7" i="52"/>
  <c r="S7" i="52"/>
  <c r="P7" i="52"/>
  <c r="N7" i="52"/>
  <c r="BH7" i="52" s="1"/>
  <c r="M7" i="52"/>
  <c r="O7" i="52" s="1"/>
  <c r="L7" i="52"/>
  <c r="I7" i="52"/>
  <c r="F7" i="52"/>
  <c r="CY6" i="52"/>
  <c r="CV6" i="52"/>
  <c r="BN6" i="52"/>
  <c r="BL6" i="52"/>
  <c r="AU6" i="52"/>
  <c r="AR6" i="52"/>
  <c r="AQ6" i="52"/>
  <c r="AP6" i="52"/>
  <c r="AO6" i="52"/>
  <c r="AN6" i="52"/>
  <c r="AK6" i="52"/>
  <c r="AH6" i="52"/>
  <c r="S6" i="52"/>
  <c r="P6" i="52"/>
  <c r="N6" i="52"/>
  <c r="BH6" i="52" s="1"/>
  <c r="M6" i="52"/>
  <c r="L6" i="52"/>
  <c r="I6" i="52"/>
  <c r="F6" i="52"/>
  <c r="CY5" i="52"/>
  <c r="CV5" i="52"/>
  <c r="BV5" i="52"/>
  <c r="BN5" i="52"/>
  <c r="AU5" i="52"/>
  <c r="AR5" i="52"/>
  <c r="AQ5" i="52"/>
  <c r="AP5" i="52"/>
  <c r="AO5" i="52"/>
  <c r="AN5" i="52"/>
  <c r="AK5" i="52"/>
  <c r="AH5" i="52"/>
  <c r="S5" i="52"/>
  <c r="P5" i="52"/>
  <c r="N5" i="52"/>
  <c r="M5" i="52"/>
  <c r="L5" i="52"/>
  <c r="I5" i="52"/>
  <c r="F5" i="52"/>
  <c r="BV4" i="52"/>
  <c r="BN4" i="52"/>
  <c r="AU4" i="52"/>
  <c r="AR4" i="52"/>
  <c r="AQ4" i="52"/>
  <c r="AP4" i="52"/>
  <c r="AO4" i="52"/>
  <c r="AN4" i="52"/>
  <c r="AK4" i="52"/>
  <c r="AH4" i="52"/>
  <c r="S4" i="52"/>
  <c r="P4" i="52"/>
  <c r="BI4" i="52" s="1"/>
  <c r="O4" i="52"/>
  <c r="N4" i="52"/>
  <c r="BH4" i="52" s="1"/>
  <c r="M4" i="52"/>
  <c r="L4" i="52"/>
  <c r="I4" i="52"/>
  <c r="F4" i="52"/>
  <c r="BV3" i="52"/>
  <c r="BN3" i="52"/>
  <c r="AU3" i="52"/>
  <c r="AR3" i="52"/>
  <c r="AP3" i="52"/>
  <c r="AO3" i="52"/>
  <c r="AQ3" i="52" s="1"/>
  <c r="AN3" i="52"/>
  <c r="AK3" i="52"/>
  <c r="AH3" i="52"/>
  <c r="S3" i="52"/>
  <c r="P3" i="52"/>
  <c r="N3" i="52"/>
  <c r="M3" i="52"/>
  <c r="L3" i="52"/>
  <c r="I3" i="52"/>
  <c r="F3" i="52"/>
  <c r="J9" i="48"/>
  <c r="F9" i="48"/>
  <c r="I9" i="48"/>
  <c r="E9" i="48"/>
  <c r="H9" i="48"/>
  <c r="D9" i="48"/>
  <c r="G9" i="48"/>
  <c r="C9" i="48"/>
  <c r="B9" i="48"/>
  <c r="B24" i="47"/>
  <c r="B23" i="47"/>
  <c r="B22" i="47"/>
  <c r="C24" i="47"/>
  <c r="C23" i="47"/>
  <c r="C22" i="47"/>
  <c r="P100" i="37"/>
  <c r="P101" i="37"/>
  <c r="P102" i="37"/>
  <c r="P103" i="37"/>
  <c r="P104" i="37"/>
  <c r="P105" i="37"/>
  <c r="P106" i="37"/>
  <c r="P107" i="37"/>
  <c r="P108" i="37"/>
  <c r="P109" i="37"/>
  <c r="P110" i="37"/>
  <c r="P111" i="37"/>
  <c r="P112" i="37"/>
  <c r="P113" i="37"/>
  <c r="P114" i="37"/>
  <c r="P99" i="37"/>
  <c r="J100" i="37"/>
  <c r="K100" i="37"/>
  <c r="L100" i="37"/>
  <c r="J101" i="37"/>
  <c r="K101" i="37"/>
  <c r="L101" i="37"/>
  <c r="J102" i="37"/>
  <c r="K102" i="37"/>
  <c r="L102" i="37"/>
  <c r="J103" i="37"/>
  <c r="K103" i="37"/>
  <c r="L103" i="37"/>
  <c r="J104" i="37"/>
  <c r="K104" i="37"/>
  <c r="L104" i="37"/>
  <c r="J105" i="37"/>
  <c r="K105" i="37"/>
  <c r="L105" i="37"/>
  <c r="J106" i="37"/>
  <c r="K106" i="37"/>
  <c r="L106" i="37"/>
  <c r="J107" i="37"/>
  <c r="K107" i="37"/>
  <c r="L107" i="37"/>
  <c r="J108" i="37"/>
  <c r="K108" i="37"/>
  <c r="L108" i="37"/>
  <c r="J109" i="37"/>
  <c r="K109" i="37"/>
  <c r="L109" i="37"/>
  <c r="J110" i="37"/>
  <c r="K110" i="37"/>
  <c r="L110" i="37"/>
  <c r="J111" i="37"/>
  <c r="K111" i="37"/>
  <c r="L111" i="37"/>
  <c r="J112" i="37"/>
  <c r="K112" i="37"/>
  <c r="L112" i="37"/>
  <c r="J113" i="37"/>
  <c r="K113" i="37"/>
  <c r="L113" i="37"/>
  <c r="J114" i="37"/>
  <c r="K114" i="37"/>
  <c r="L114" i="37"/>
  <c r="K99" i="37"/>
  <c r="L99" i="37"/>
  <c r="J99" i="37"/>
  <c r="C99" i="37"/>
  <c r="D99" i="37"/>
  <c r="E99" i="37"/>
  <c r="F99" i="37"/>
  <c r="C100" i="37"/>
  <c r="D100" i="37"/>
  <c r="E100" i="37"/>
  <c r="F100" i="37"/>
  <c r="C101" i="37"/>
  <c r="D101" i="37"/>
  <c r="E101" i="37"/>
  <c r="F101" i="37"/>
  <c r="C102" i="37"/>
  <c r="D102" i="37"/>
  <c r="E102" i="37"/>
  <c r="F102" i="37"/>
  <c r="C103" i="37"/>
  <c r="D103" i="37"/>
  <c r="E103" i="37"/>
  <c r="F103" i="37"/>
  <c r="C104" i="37"/>
  <c r="D104" i="37"/>
  <c r="E104" i="37"/>
  <c r="F104" i="37"/>
  <c r="C105" i="37"/>
  <c r="D105" i="37"/>
  <c r="E105" i="37"/>
  <c r="F105" i="37"/>
  <c r="C106" i="37"/>
  <c r="D106" i="37"/>
  <c r="E106" i="37"/>
  <c r="F106" i="37"/>
  <c r="C107" i="37"/>
  <c r="D107" i="37"/>
  <c r="E107" i="37"/>
  <c r="F107" i="37"/>
  <c r="C108" i="37"/>
  <c r="D108" i="37"/>
  <c r="E108" i="37"/>
  <c r="F108" i="37"/>
  <c r="C109" i="37"/>
  <c r="D109" i="37"/>
  <c r="E109" i="37"/>
  <c r="F109" i="37"/>
  <c r="C110" i="37"/>
  <c r="D110" i="37"/>
  <c r="E110" i="37"/>
  <c r="F110" i="37"/>
  <c r="C111" i="37"/>
  <c r="D111" i="37"/>
  <c r="E111" i="37"/>
  <c r="F111" i="37"/>
  <c r="C112" i="37"/>
  <c r="D112" i="37"/>
  <c r="E112" i="37"/>
  <c r="F112" i="37"/>
  <c r="C113" i="37"/>
  <c r="D113" i="37"/>
  <c r="E113" i="37"/>
  <c r="F113" i="37"/>
  <c r="D114" i="37"/>
  <c r="E114" i="37"/>
  <c r="F114" i="37"/>
  <c r="C114" i="37"/>
  <c r="B99" i="37"/>
  <c r="G99" i="37"/>
  <c r="H99" i="37"/>
  <c r="I99" i="37"/>
  <c r="M99" i="37"/>
  <c r="N99" i="37"/>
  <c r="O99" i="37"/>
  <c r="Q99" i="37"/>
  <c r="R99" i="37"/>
  <c r="B100" i="37"/>
  <c r="G100" i="37"/>
  <c r="H100" i="37"/>
  <c r="I100" i="37"/>
  <c r="M100" i="37"/>
  <c r="N100" i="37"/>
  <c r="Q100" i="37"/>
  <c r="R100" i="37"/>
  <c r="B101" i="37"/>
  <c r="G101" i="37"/>
  <c r="H101" i="37"/>
  <c r="I101" i="37"/>
  <c r="M101" i="37"/>
  <c r="N101" i="37"/>
  <c r="O101" i="37"/>
  <c r="Q101" i="37"/>
  <c r="R101" i="37"/>
  <c r="B102" i="37"/>
  <c r="G102" i="37"/>
  <c r="H102" i="37"/>
  <c r="I102" i="37"/>
  <c r="M102" i="37"/>
  <c r="N102" i="37"/>
  <c r="O102" i="37"/>
  <c r="Q102" i="37"/>
  <c r="R102" i="37"/>
  <c r="B103" i="37"/>
  <c r="G103" i="37"/>
  <c r="H103" i="37"/>
  <c r="I103" i="37"/>
  <c r="M103" i="37"/>
  <c r="N103" i="37"/>
  <c r="O103" i="37"/>
  <c r="Q103" i="37"/>
  <c r="R103" i="37"/>
  <c r="B104" i="37"/>
  <c r="G104" i="37"/>
  <c r="H104" i="37"/>
  <c r="I104" i="37"/>
  <c r="M104" i="37"/>
  <c r="N104" i="37"/>
  <c r="O104" i="37"/>
  <c r="Q104" i="37"/>
  <c r="R104" i="37"/>
  <c r="B105" i="37"/>
  <c r="G105" i="37"/>
  <c r="H105" i="37"/>
  <c r="I105" i="37"/>
  <c r="M105" i="37"/>
  <c r="N105" i="37"/>
  <c r="O105" i="37"/>
  <c r="Q105" i="37"/>
  <c r="R105" i="37"/>
  <c r="B106" i="37"/>
  <c r="G106" i="37"/>
  <c r="H106" i="37"/>
  <c r="I106" i="37"/>
  <c r="M106" i="37"/>
  <c r="N106" i="37"/>
  <c r="O106" i="37"/>
  <c r="Q106" i="37"/>
  <c r="R106" i="37"/>
  <c r="B107" i="37"/>
  <c r="G107" i="37"/>
  <c r="H107" i="37"/>
  <c r="I107" i="37"/>
  <c r="M107" i="37"/>
  <c r="N107" i="37"/>
  <c r="O107" i="37"/>
  <c r="Q107" i="37"/>
  <c r="R107" i="37"/>
  <c r="B108" i="37"/>
  <c r="G108" i="37"/>
  <c r="H108" i="37"/>
  <c r="I108" i="37"/>
  <c r="M108" i="37"/>
  <c r="N108" i="37"/>
  <c r="O108" i="37"/>
  <c r="Q108" i="37"/>
  <c r="R108" i="37"/>
  <c r="B109" i="37"/>
  <c r="G109" i="37"/>
  <c r="H109" i="37"/>
  <c r="I109" i="37"/>
  <c r="M109" i="37"/>
  <c r="N109" i="37"/>
  <c r="O109" i="37"/>
  <c r="Q109" i="37"/>
  <c r="R109" i="37"/>
  <c r="B110" i="37"/>
  <c r="G110" i="37"/>
  <c r="H110" i="37"/>
  <c r="I110" i="37"/>
  <c r="M110" i="37"/>
  <c r="N110" i="37"/>
  <c r="O110" i="37"/>
  <c r="Q110" i="37"/>
  <c r="R110" i="37"/>
  <c r="B111" i="37"/>
  <c r="G111" i="37"/>
  <c r="H111" i="37"/>
  <c r="I111" i="37"/>
  <c r="M111" i="37"/>
  <c r="N111" i="37"/>
  <c r="O111" i="37"/>
  <c r="Q111" i="37"/>
  <c r="R111" i="37"/>
  <c r="B112" i="37"/>
  <c r="G112" i="37"/>
  <c r="H112" i="37"/>
  <c r="I112" i="37"/>
  <c r="M112" i="37"/>
  <c r="N112" i="37"/>
  <c r="O112" i="37"/>
  <c r="Q112" i="37"/>
  <c r="R112" i="37"/>
  <c r="B113" i="37"/>
  <c r="G113" i="37"/>
  <c r="H113" i="37"/>
  <c r="I113" i="37"/>
  <c r="M113" i="37"/>
  <c r="N113" i="37"/>
  <c r="O113" i="37"/>
  <c r="Q113" i="37"/>
  <c r="R113" i="37"/>
  <c r="B114" i="37"/>
  <c r="G114" i="37"/>
  <c r="H114" i="37"/>
  <c r="I114" i="37"/>
  <c r="M114" i="37"/>
  <c r="N114" i="37"/>
  <c r="O114" i="37"/>
  <c r="Q114" i="37"/>
  <c r="R114" i="37"/>
  <c r="A100" i="37"/>
  <c r="A101" i="37"/>
  <c r="A102" i="37"/>
  <c r="A103" i="37"/>
  <c r="A104" i="37"/>
  <c r="A105" i="37"/>
  <c r="A106" i="37"/>
  <c r="A107" i="37"/>
  <c r="A108" i="37"/>
  <c r="A109" i="37"/>
  <c r="A110" i="37"/>
  <c r="A111" i="37"/>
  <c r="A112" i="37"/>
  <c r="A113" i="37"/>
  <c r="A99" i="37"/>
  <c r="N100" i="16"/>
  <c r="N101" i="16"/>
  <c r="N102" i="16"/>
  <c r="N103" i="16"/>
  <c r="N104" i="16"/>
  <c r="N105" i="16"/>
  <c r="N106" i="16"/>
  <c r="N107" i="16"/>
  <c r="N108" i="16"/>
  <c r="N109" i="16"/>
  <c r="N110" i="16"/>
  <c r="N111" i="16"/>
  <c r="N112" i="16"/>
  <c r="N113" i="16"/>
  <c r="N114" i="16"/>
  <c r="N100" i="21"/>
  <c r="N101" i="21"/>
  <c r="N102" i="21"/>
  <c r="N103" i="21"/>
  <c r="N104" i="21"/>
  <c r="N105" i="21"/>
  <c r="N106" i="21"/>
  <c r="N107" i="21"/>
  <c r="N108" i="21"/>
  <c r="N109" i="21"/>
  <c r="N110" i="21"/>
  <c r="N111" i="21"/>
  <c r="N112" i="21"/>
  <c r="N113" i="21"/>
  <c r="N114" i="21"/>
  <c r="N100" i="42"/>
  <c r="N101" i="42"/>
  <c r="N102" i="42"/>
  <c r="N103" i="42"/>
  <c r="N104" i="42"/>
  <c r="N105" i="42"/>
  <c r="N106" i="42"/>
  <c r="N107" i="42"/>
  <c r="N108" i="42"/>
  <c r="N109" i="42"/>
  <c r="N110" i="42"/>
  <c r="N111" i="42"/>
  <c r="N112" i="42"/>
  <c r="N113" i="42"/>
  <c r="N114" i="42"/>
  <c r="N100" i="39"/>
  <c r="N101" i="39"/>
  <c r="N102" i="39"/>
  <c r="N103" i="39"/>
  <c r="N104" i="39"/>
  <c r="N105" i="39"/>
  <c r="N106" i="39"/>
  <c r="N107" i="39"/>
  <c r="N108" i="39"/>
  <c r="N109" i="39"/>
  <c r="N110" i="39"/>
  <c r="N111" i="39"/>
  <c r="N112" i="39"/>
  <c r="N113" i="39"/>
  <c r="N114" i="39"/>
  <c r="N99" i="16"/>
  <c r="N99" i="21"/>
  <c r="N99" i="42"/>
  <c r="N99" i="39"/>
  <c r="K100" i="16"/>
  <c r="K101" i="16"/>
  <c r="K102" i="16"/>
  <c r="K103" i="16"/>
  <c r="K104" i="16"/>
  <c r="K105" i="16"/>
  <c r="K106" i="16"/>
  <c r="K107" i="16"/>
  <c r="K108" i="16"/>
  <c r="K109" i="16"/>
  <c r="K110" i="16"/>
  <c r="K111" i="16"/>
  <c r="K112" i="16"/>
  <c r="K113" i="16"/>
  <c r="K114" i="16"/>
  <c r="K100" i="21"/>
  <c r="K101" i="21"/>
  <c r="K102" i="21"/>
  <c r="K103" i="21"/>
  <c r="K104" i="21"/>
  <c r="K105" i="21"/>
  <c r="K106" i="21"/>
  <c r="K107" i="21"/>
  <c r="K108" i="21"/>
  <c r="K109" i="21"/>
  <c r="K110" i="21"/>
  <c r="K111" i="21"/>
  <c r="K112" i="21"/>
  <c r="K113" i="21"/>
  <c r="K114" i="21"/>
  <c r="K100" i="42"/>
  <c r="K101" i="42"/>
  <c r="K102" i="42"/>
  <c r="K103" i="42"/>
  <c r="K104" i="42"/>
  <c r="K105" i="42"/>
  <c r="K106" i="42"/>
  <c r="K107" i="42"/>
  <c r="K108" i="42"/>
  <c r="K109" i="42"/>
  <c r="K110" i="42"/>
  <c r="K111" i="42"/>
  <c r="K112" i="42"/>
  <c r="K113" i="42"/>
  <c r="K114" i="42"/>
  <c r="K100" i="39"/>
  <c r="K101" i="39"/>
  <c r="K102" i="39"/>
  <c r="K103" i="39"/>
  <c r="K104" i="39"/>
  <c r="K105" i="39"/>
  <c r="K106" i="39"/>
  <c r="K107" i="39"/>
  <c r="K108" i="39"/>
  <c r="K109" i="39"/>
  <c r="K110" i="39"/>
  <c r="K111" i="39"/>
  <c r="K112" i="39"/>
  <c r="K113" i="39"/>
  <c r="K114" i="39"/>
  <c r="K99" i="16"/>
  <c r="K99" i="21"/>
  <c r="K99" i="42"/>
  <c r="K99" i="39"/>
  <c r="H100" i="16"/>
  <c r="H101" i="16"/>
  <c r="H102" i="16"/>
  <c r="H103" i="16"/>
  <c r="H104" i="16"/>
  <c r="H105" i="16"/>
  <c r="H106" i="16"/>
  <c r="H107" i="16"/>
  <c r="H108" i="16"/>
  <c r="H109" i="16"/>
  <c r="H110" i="16"/>
  <c r="H111" i="16"/>
  <c r="H112" i="16"/>
  <c r="H113" i="16"/>
  <c r="H114" i="16"/>
  <c r="H100" i="21"/>
  <c r="H101" i="21"/>
  <c r="H102" i="21"/>
  <c r="H103" i="21"/>
  <c r="H104" i="21"/>
  <c r="H105" i="21"/>
  <c r="H106" i="21"/>
  <c r="H107" i="21"/>
  <c r="H108" i="21"/>
  <c r="H109" i="21"/>
  <c r="H110" i="21"/>
  <c r="H111" i="21"/>
  <c r="H112" i="21"/>
  <c r="H113" i="21"/>
  <c r="H114" i="21"/>
  <c r="H100" i="42"/>
  <c r="H101" i="42"/>
  <c r="H102" i="42"/>
  <c r="H103" i="42"/>
  <c r="H104" i="42"/>
  <c r="H105" i="42"/>
  <c r="H106" i="42"/>
  <c r="H107" i="42"/>
  <c r="H108" i="42"/>
  <c r="H109" i="42"/>
  <c r="H110" i="42"/>
  <c r="H111" i="42"/>
  <c r="H112" i="42"/>
  <c r="H113" i="42"/>
  <c r="H114" i="42"/>
  <c r="H100" i="39"/>
  <c r="H101" i="39"/>
  <c r="H102" i="39"/>
  <c r="H103" i="39"/>
  <c r="H104" i="39"/>
  <c r="H105" i="39"/>
  <c r="H106" i="39"/>
  <c r="H107" i="39"/>
  <c r="H108" i="39"/>
  <c r="H109" i="39"/>
  <c r="H110" i="39"/>
  <c r="H111" i="39"/>
  <c r="H112" i="39"/>
  <c r="H113" i="39"/>
  <c r="H114" i="39"/>
  <c r="H99" i="16"/>
  <c r="H99" i="21"/>
  <c r="H99" i="42"/>
  <c r="H99" i="39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00" i="21"/>
  <c r="E101" i="21"/>
  <c r="E102" i="21"/>
  <c r="E103" i="21"/>
  <c r="E104" i="21"/>
  <c r="E105" i="21"/>
  <c r="E106" i="21"/>
  <c r="E107" i="21"/>
  <c r="E108" i="21"/>
  <c r="E109" i="21"/>
  <c r="E110" i="21"/>
  <c r="E111" i="21"/>
  <c r="E112" i="21"/>
  <c r="E113" i="21"/>
  <c r="E114" i="21"/>
  <c r="E100" i="42"/>
  <c r="E101" i="42"/>
  <c r="E102" i="42"/>
  <c r="E103" i="42"/>
  <c r="E104" i="42"/>
  <c r="E105" i="42"/>
  <c r="E106" i="42"/>
  <c r="E107" i="42"/>
  <c r="E108" i="42"/>
  <c r="E109" i="42"/>
  <c r="E110" i="42"/>
  <c r="E111" i="42"/>
  <c r="E112" i="42"/>
  <c r="E113" i="42"/>
  <c r="E114" i="42"/>
  <c r="E100" i="39"/>
  <c r="E101" i="39"/>
  <c r="E102" i="39"/>
  <c r="E103" i="39"/>
  <c r="E104" i="39"/>
  <c r="E105" i="39"/>
  <c r="E106" i="39"/>
  <c r="E107" i="39"/>
  <c r="E108" i="39"/>
  <c r="E109" i="39"/>
  <c r="E110" i="39"/>
  <c r="E111" i="39"/>
  <c r="E112" i="39"/>
  <c r="E113" i="39"/>
  <c r="E114" i="39"/>
  <c r="E99" i="16"/>
  <c r="E99" i="21"/>
  <c r="E99" i="42"/>
  <c r="E99" i="39"/>
  <c r="B99" i="39"/>
  <c r="C99" i="39"/>
  <c r="D99" i="39"/>
  <c r="F99" i="39"/>
  <c r="G99" i="39"/>
  <c r="I99" i="39"/>
  <c r="J99" i="39"/>
  <c r="L99" i="39"/>
  <c r="M99" i="39"/>
  <c r="O99" i="39"/>
  <c r="P99" i="39"/>
  <c r="Q99" i="39"/>
  <c r="R99" i="39"/>
  <c r="S99" i="39"/>
  <c r="T99" i="39"/>
  <c r="U99" i="39"/>
  <c r="V99" i="39"/>
  <c r="W99" i="39"/>
  <c r="X99" i="39"/>
  <c r="Y99" i="39"/>
  <c r="Z99" i="39"/>
  <c r="B100" i="39"/>
  <c r="C100" i="39"/>
  <c r="D100" i="39"/>
  <c r="F100" i="39"/>
  <c r="G100" i="39"/>
  <c r="I100" i="39"/>
  <c r="J100" i="39"/>
  <c r="L100" i="39"/>
  <c r="M100" i="39"/>
  <c r="O100" i="39"/>
  <c r="P100" i="39"/>
  <c r="Q100" i="39"/>
  <c r="R100" i="39"/>
  <c r="S100" i="39"/>
  <c r="T100" i="39"/>
  <c r="U100" i="39"/>
  <c r="V100" i="39"/>
  <c r="W100" i="39"/>
  <c r="X100" i="39"/>
  <c r="Y100" i="39"/>
  <c r="Z100" i="39"/>
  <c r="B101" i="39"/>
  <c r="C101" i="39"/>
  <c r="D101" i="39"/>
  <c r="F101" i="39"/>
  <c r="G101" i="39"/>
  <c r="I101" i="39"/>
  <c r="J101" i="39"/>
  <c r="L101" i="39"/>
  <c r="M101" i="39"/>
  <c r="O101" i="39"/>
  <c r="P101" i="39"/>
  <c r="Q101" i="39"/>
  <c r="R101" i="39"/>
  <c r="S101" i="39"/>
  <c r="T101" i="39"/>
  <c r="U101" i="39"/>
  <c r="V101" i="39"/>
  <c r="W101" i="39"/>
  <c r="X101" i="39"/>
  <c r="Y101" i="39"/>
  <c r="Z101" i="39"/>
  <c r="B102" i="39"/>
  <c r="C102" i="39"/>
  <c r="D102" i="39"/>
  <c r="F102" i="39"/>
  <c r="G102" i="39"/>
  <c r="I102" i="39"/>
  <c r="J102" i="39"/>
  <c r="L102" i="39"/>
  <c r="M102" i="39"/>
  <c r="O102" i="39"/>
  <c r="P102" i="39"/>
  <c r="Q102" i="39"/>
  <c r="R102" i="39"/>
  <c r="S102" i="39"/>
  <c r="T102" i="39"/>
  <c r="U102" i="39"/>
  <c r="V102" i="39"/>
  <c r="W102" i="39"/>
  <c r="X102" i="39"/>
  <c r="Y102" i="39"/>
  <c r="Z102" i="39"/>
  <c r="B103" i="39"/>
  <c r="C103" i="39"/>
  <c r="D103" i="39"/>
  <c r="F103" i="39"/>
  <c r="G103" i="39"/>
  <c r="I103" i="39"/>
  <c r="J103" i="39"/>
  <c r="L103" i="39"/>
  <c r="M103" i="39"/>
  <c r="O103" i="39"/>
  <c r="P103" i="39"/>
  <c r="Q103" i="39"/>
  <c r="R103" i="39"/>
  <c r="S103" i="39"/>
  <c r="T103" i="39"/>
  <c r="U103" i="39"/>
  <c r="V103" i="39"/>
  <c r="W103" i="39"/>
  <c r="X103" i="39"/>
  <c r="Y103" i="39"/>
  <c r="Z103" i="39"/>
  <c r="B104" i="39"/>
  <c r="C104" i="39"/>
  <c r="D104" i="39"/>
  <c r="F104" i="39"/>
  <c r="G104" i="39"/>
  <c r="I104" i="39"/>
  <c r="J104" i="39"/>
  <c r="L104" i="39"/>
  <c r="M104" i="39"/>
  <c r="O104" i="39"/>
  <c r="P104" i="39"/>
  <c r="Q104" i="39"/>
  <c r="R104" i="39"/>
  <c r="S104" i="39"/>
  <c r="T104" i="39"/>
  <c r="U104" i="39"/>
  <c r="V104" i="39"/>
  <c r="W104" i="39"/>
  <c r="X104" i="39"/>
  <c r="Y104" i="39"/>
  <c r="Z104" i="39"/>
  <c r="B105" i="39"/>
  <c r="C105" i="39"/>
  <c r="D105" i="39"/>
  <c r="F105" i="39"/>
  <c r="G105" i="39"/>
  <c r="I105" i="39"/>
  <c r="J105" i="39"/>
  <c r="L105" i="39"/>
  <c r="M105" i="39"/>
  <c r="O105" i="39"/>
  <c r="P105" i="39"/>
  <c r="Q105" i="39"/>
  <c r="R105" i="39"/>
  <c r="S105" i="39"/>
  <c r="T105" i="39"/>
  <c r="U105" i="39"/>
  <c r="V105" i="39"/>
  <c r="W105" i="39"/>
  <c r="X105" i="39"/>
  <c r="Y105" i="39"/>
  <c r="Z105" i="39"/>
  <c r="B106" i="39"/>
  <c r="C106" i="39"/>
  <c r="D106" i="39"/>
  <c r="F106" i="39"/>
  <c r="G106" i="39"/>
  <c r="I106" i="39"/>
  <c r="J106" i="39"/>
  <c r="L106" i="39"/>
  <c r="M106" i="39"/>
  <c r="O106" i="39"/>
  <c r="P106" i="39"/>
  <c r="Q106" i="39"/>
  <c r="R106" i="39"/>
  <c r="S106" i="39"/>
  <c r="T106" i="39"/>
  <c r="U106" i="39"/>
  <c r="V106" i="39"/>
  <c r="W106" i="39"/>
  <c r="X106" i="39"/>
  <c r="Y106" i="39"/>
  <c r="Z106" i="39"/>
  <c r="B107" i="39"/>
  <c r="C107" i="39"/>
  <c r="D107" i="39"/>
  <c r="F107" i="39"/>
  <c r="G107" i="39"/>
  <c r="I107" i="39"/>
  <c r="J107" i="39"/>
  <c r="L107" i="39"/>
  <c r="M107" i="39"/>
  <c r="O107" i="39"/>
  <c r="P107" i="39"/>
  <c r="Q107" i="39"/>
  <c r="R107" i="39"/>
  <c r="S107" i="39"/>
  <c r="T107" i="39"/>
  <c r="U107" i="39"/>
  <c r="V107" i="39"/>
  <c r="W107" i="39"/>
  <c r="X107" i="39"/>
  <c r="Y107" i="39"/>
  <c r="Z107" i="39"/>
  <c r="B108" i="39"/>
  <c r="C108" i="39"/>
  <c r="D108" i="39"/>
  <c r="F108" i="39"/>
  <c r="G108" i="39"/>
  <c r="I108" i="39"/>
  <c r="J108" i="39"/>
  <c r="L108" i="39"/>
  <c r="M108" i="39"/>
  <c r="O108" i="39"/>
  <c r="P108" i="39"/>
  <c r="Q108" i="39"/>
  <c r="R108" i="39"/>
  <c r="S108" i="39"/>
  <c r="T108" i="39"/>
  <c r="U108" i="39"/>
  <c r="V108" i="39"/>
  <c r="W108" i="39"/>
  <c r="X108" i="39"/>
  <c r="Y108" i="39"/>
  <c r="Z108" i="39"/>
  <c r="B109" i="39"/>
  <c r="C109" i="39"/>
  <c r="D109" i="39"/>
  <c r="F109" i="39"/>
  <c r="G109" i="39"/>
  <c r="I109" i="39"/>
  <c r="J109" i="39"/>
  <c r="L109" i="39"/>
  <c r="M109" i="39"/>
  <c r="O109" i="39"/>
  <c r="P109" i="39"/>
  <c r="Q109" i="39"/>
  <c r="R109" i="39"/>
  <c r="S109" i="39"/>
  <c r="T109" i="39"/>
  <c r="U109" i="39"/>
  <c r="V109" i="39"/>
  <c r="W109" i="39"/>
  <c r="X109" i="39"/>
  <c r="Y109" i="39"/>
  <c r="Z109" i="39"/>
  <c r="B110" i="39"/>
  <c r="C110" i="39"/>
  <c r="D110" i="39"/>
  <c r="F110" i="39"/>
  <c r="G110" i="39"/>
  <c r="I110" i="39"/>
  <c r="J110" i="39"/>
  <c r="L110" i="39"/>
  <c r="M110" i="39"/>
  <c r="O110" i="39"/>
  <c r="P110" i="39"/>
  <c r="Q110" i="39"/>
  <c r="R110" i="39"/>
  <c r="S110" i="39"/>
  <c r="T110" i="39"/>
  <c r="U110" i="39"/>
  <c r="V110" i="39"/>
  <c r="W110" i="39"/>
  <c r="X110" i="39"/>
  <c r="Y110" i="39"/>
  <c r="Z110" i="39"/>
  <c r="B111" i="39"/>
  <c r="C111" i="39"/>
  <c r="D111" i="39"/>
  <c r="F111" i="39"/>
  <c r="G111" i="39"/>
  <c r="I111" i="39"/>
  <c r="J111" i="39"/>
  <c r="L111" i="39"/>
  <c r="M111" i="39"/>
  <c r="O111" i="39"/>
  <c r="P111" i="39"/>
  <c r="Q111" i="39"/>
  <c r="R111" i="39"/>
  <c r="S111" i="39"/>
  <c r="T111" i="39"/>
  <c r="U111" i="39"/>
  <c r="V111" i="39"/>
  <c r="W111" i="39"/>
  <c r="X111" i="39"/>
  <c r="Y111" i="39"/>
  <c r="Z111" i="39"/>
  <c r="B112" i="39"/>
  <c r="C112" i="39"/>
  <c r="D112" i="39"/>
  <c r="F112" i="39"/>
  <c r="G112" i="39"/>
  <c r="I112" i="39"/>
  <c r="J112" i="39"/>
  <c r="L112" i="39"/>
  <c r="M112" i="39"/>
  <c r="O112" i="39"/>
  <c r="P112" i="39"/>
  <c r="Q112" i="39"/>
  <c r="R112" i="39"/>
  <c r="S112" i="39"/>
  <c r="T112" i="39"/>
  <c r="U112" i="39"/>
  <c r="V112" i="39"/>
  <c r="W112" i="39"/>
  <c r="X112" i="39"/>
  <c r="Y112" i="39"/>
  <c r="Z112" i="39"/>
  <c r="B113" i="39"/>
  <c r="C113" i="39"/>
  <c r="D113" i="39"/>
  <c r="F113" i="39"/>
  <c r="G113" i="39"/>
  <c r="I113" i="39"/>
  <c r="J113" i="39"/>
  <c r="L113" i="39"/>
  <c r="M113" i="39"/>
  <c r="O113" i="39"/>
  <c r="P113" i="39"/>
  <c r="Q113" i="39"/>
  <c r="R113" i="39"/>
  <c r="S113" i="39"/>
  <c r="T113" i="39"/>
  <c r="U113" i="39"/>
  <c r="V113" i="39"/>
  <c r="W113" i="39"/>
  <c r="X113" i="39"/>
  <c r="Y113" i="39"/>
  <c r="Z113" i="39"/>
  <c r="B114" i="39"/>
  <c r="C114" i="39"/>
  <c r="D114" i="39"/>
  <c r="F114" i="39"/>
  <c r="G114" i="39"/>
  <c r="I114" i="39"/>
  <c r="J114" i="39"/>
  <c r="L114" i="39"/>
  <c r="M114" i="39"/>
  <c r="O114" i="39"/>
  <c r="P114" i="39"/>
  <c r="Q114" i="39"/>
  <c r="R114" i="39"/>
  <c r="S114" i="39"/>
  <c r="T114" i="39"/>
  <c r="U114" i="39"/>
  <c r="V114" i="39"/>
  <c r="W114" i="39"/>
  <c r="X114" i="39"/>
  <c r="Y114" i="39"/>
  <c r="Z114" i="39"/>
  <c r="A114" i="39"/>
  <c r="A100" i="39"/>
  <c r="A101" i="39"/>
  <c r="A102" i="39"/>
  <c r="A103" i="39"/>
  <c r="A104" i="39"/>
  <c r="A105" i="39"/>
  <c r="A106" i="39"/>
  <c r="A107" i="39"/>
  <c r="A108" i="39"/>
  <c r="A109" i="39"/>
  <c r="A110" i="39"/>
  <c r="A111" i="39"/>
  <c r="A112" i="39"/>
  <c r="A113" i="39"/>
  <c r="A99" i="39"/>
  <c r="Y18" i="50"/>
  <c r="I13" i="50"/>
  <c r="CY20" i="50"/>
  <c r="CV20" i="50"/>
  <c r="CY19" i="50"/>
  <c r="CV19" i="50"/>
  <c r="CY18" i="50"/>
  <c r="CV18" i="50"/>
  <c r="AZ18" i="50"/>
  <c r="AX18" i="50"/>
  <c r="AN18" i="50"/>
  <c r="AK18" i="50"/>
  <c r="AH18" i="50"/>
  <c r="AR18" i="50"/>
  <c r="AA18" i="50"/>
  <c r="BP10" i="50" s="1"/>
  <c r="Z18" i="50"/>
  <c r="X18" i="50"/>
  <c r="W18" i="50"/>
  <c r="V18" i="50"/>
  <c r="U18" i="50"/>
  <c r="T18" i="50"/>
  <c r="R18" i="50"/>
  <c r="BP18" i="50" s="1"/>
  <c r="Q18" i="50"/>
  <c r="K18" i="50"/>
  <c r="J18" i="50"/>
  <c r="G18" i="50"/>
  <c r="D18" i="50"/>
  <c r="CY17" i="50"/>
  <c r="CV17" i="50"/>
  <c r="BN17" i="50"/>
  <c r="AU17" i="50"/>
  <c r="AR17" i="50"/>
  <c r="AP17" i="50"/>
  <c r="AQ17" i="50" s="1"/>
  <c r="AO17" i="50"/>
  <c r="AN17" i="50"/>
  <c r="AK17" i="50"/>
  <c r="AH17" i="50"/>
  <c r="S17" i="50"/>
  <c r="BV17" i="50" s="1"/>
  <c r="P17" i="50"/>
  <c r="N17" i="50"/>
  <c r="BM17" i="50" s="1"/>
  <c r="M17" i="50"/>
  <c r="L17" i="50"/>
  <c r="I17" i="50"/>
  <c r="F17" i="50"/>
  <c r="CY16" i="50"/>
  <c r="CV16" i="50"/>
  <c r="BW16" i="50"/>
  <c r="BN16" i="50"/>
  <c r="AU16" i="50"/>
  <c r="AR16" i="50"/>
  <c r="AP16" i="50"/>
  <c r="AO16" i="50"/>
  <c r="AQ16" i="50" s="1"/>
  <c r="AN16" i="50"/>
  <c r="AK16" i="50"/>
  <c r="AH16" i="50"/>
  <c r="S16" i="50"/>
  <c r="P16" i="50"/>
  <c r="N16" i="50"/>
  <c r="BH16" i="50" s="1"/>
  <c r="M16" i="50"/>
  <c r="L16" i="50"/>
  <c r="I16" i="50"/>
  <c r="F16" i="50"/>
  <c r="CY15" i="50"/>
  <c r="CV15" i="50"/>
  <c r="BV15" i="50"/>
  <c r="BN15" i="50"/>
  <c r="AU15" i="50"/>
  <c r="AR15" i="50"/>
  <c r="AP15" i="50"/>
  <c r="AO15" i="50"/>
  <c r="AQ15" i="50" s="1"/>
  <c r="AN15" i="50"/>
  <c r="AK15" i="50"/>
  <c r="AH15" i="50"/>
  <c r="S15" i="50"/>
  <c r="P15" i="50"/>
  <c r="N15" i="50"/>
  <c r="BH15" i="50" s="1"/>
  <c r="M15" i="50"/>
  <c r="L15" i="50"/>
  <c r="I15" i="50"/>
  <c r="F15" i="50"/>
  <c r="CY14" i="50"/>
  <c r="CV14" i="50"/>
  <c r="BN14" i="50"/>
  <c r="AU14" i="50"/>
  <c r="AR14" i="50"/>
  <c r="AQ14" i="50"/>
  <c r="AP14" i="50"/>
  <c r="AO14" i="50"/>
  <c r="AN14" i="50"/>
  <c r="AK14" i="50"/>
  <c r="AH14" i="50"/>
  <c r="S14" i="50"/>
  <c r="BV14" i="50" s="1"/>
  <c r="P14" i="50"/>
  <c r="N14" i="50"/>
  <c r="BL14" i="50" s="1"/>
  <c r="M14" i="50"/>
  <c r="L14" i="50"/>
  <c r="I14" i="50"/>
  <c r="F14" i="50"/>
  <c r="CY13" i="50"/>
  <c r="CV13" i="50"/>
  <c r="BN13" i="50"/>
  <c r="AU13" i="50"/>
  <c r="AR13" i="50"/>
  <c r="AP13" i="50"/>
  <c r="AO13" i="50"/>
  <c r="AQ13" i="50" s="1"/>
  <c r="AN13" i="50"/>
  <c r="AK13" i="50"/>
  <c r="AH13" i="50"/>
  <c r="S13" i="50"/>
  <c r="BV13" i="50" s="1"/>
  <c r="P13" i="50"/>
  <c r="N13" i="50"/>
  <c r="BW13" i="50" s="1"/>
  <c r="M13" i="50"/>
  <c r="L13" i="50"/>
  <c r="F13" i="50"/>
  <c r="CY12" i="50"/>
  <c r="CV12" i="50"/>
  <c r="BN12" i="50"/>
  <c r="AU12" i="50"/>
  <c r="AR12" i="50"/>
  <c r="AP12" i="50"/>
  <c r="AO12" i="50"/>
  <c r="AQ12" i="50" s="1"/>
  <c r="AN12" i="50"/>
  <c r="AK12" i="50"/>
  <c r="AH12" i="50"/>
  <c r="S12" i="50"/>
  <c r="P12" i="50"/>
  <c r="N12" i="50"/>
  <c r="BL12" i="50" s="1"/>
  <c r="M12" i="50"/>
  <c r="L12" i="50"/>
  <c r="I12" i="50"/>
  <c r="F12" i="50"/>
  <c r="CY11" i="50"/>
  <c r="CV11" i="50"/>
  <c r="BN11" i="50"/>
  <c r="AU11" i="50"/>
  <c r="AR11" i="50"/>
  <c r="AP11" i="50"/>
  <c r="AO11" i="50"/>
  <c r="AQ11" i="50" s="1"/>
  <c r="AN11" i="50"/>
  <c r="AK11" i="50"/>
  <c r="AH11" i="50"/>
  <c r="S11" i="50"/>
  <c r="P11" i="50"/>
  <c r="N11" i="50"/>
  <c r="BM11" i="50" s="1"/>
  <c r="M11" i="50"/>
  <c r="L11" i="50"/>
  <c r="I11" i="50"/>
  <c r="F11" i="50"/>
  <c r="CY10" i="50"/>
  <c r="CV10" i="50"/>
  <c r="BN10" i="50"/>
  <c r="BM10" i="50"/>
  <c r="AU10" i="50"/>
  <c r="AR10" i="50"/>
  <c r="AP10" i="50"/>
  <c r="AO10" i="50"/>
  <c r="AQ10" i="50" s="1"/>
  <c r="AN10" i="50"/>
  <c r="AK10" i="50"/>
  <c r="AH10" i="50"/>
  <c r="S10" i="50"/>
  <c r="BV10" i="50" s="1"/>
  <c r="P10" i="50"/>
  <c r="BI10" i="50" s="1"/>
  <c r="N10" i="50"/>
  <c r="BH10" i="50" s="1"/>
  <c r="M10" i="50"/>
  <c r="L10" i="50"/>
  <c r="I10" i="50"/>
  <c r="F10" i="50"/>
  <c r="CY9" i="50"/>
  <c r="CV9" i="50"/>
  <c r="BN9" i="50"/>
  <c r="BL9" i="50"/>
  <c r="AU9" i="50"/>
  <c r="AR9" i="50"/>
  <c r="AP9" i="50"/>
  <c r="AQ9" i="50" s="1"/>
  <c r="AO9" i="50"/>
  <c r="AN9" i="50"/>
  <c r="AK9" i="50"/>
  <c r="AH9" i="50"/>
  <c r="S9" i="50"/>
  <c r="BV9" i="50" s="1"/>
  <c r="P9" i="50"/>
  <c r="N9" i="50"/>
  <c r="BM9" i="50" s="1"/>
  <c r="M9" i="50"/>
  <c r="L9" i="50"/>
  <c r="I9" i="50"/>
  <c r="F9" i="50"/>
  <c r="CY8" i="50"/>
  <c r="CV8" i="50"/>
  <c r="BN8" i="50"/>
  <c r="AU8" i="50"/>
  <c r="AR8" i="50"/>
  <c r="AP8" i="50"/>
  <c r="AO8" i="50"/>
  <c r="AQ8" i="50" s="1"/>
  <c r="AN8" i="50"/>
  <c r="AK8" i="50"/>
  <c r="AH8" i="50"/>
  <c r="S8" i="50"/>
  <c r="P8" i="50"/>
  <c r="N8" i="50"/>
  <c r="BW8" i="50" s="1"/>
  <c r="M8" i="50"/>
  <c r="L8" i="50"/>
  <c r="I8" i="50"/>
  <c r="F8" i="50"/>
  <c r="CY7" i="50"/>
  <c r="CV7" i="50"/>
  <c r="BN7" i="50"/>
  <c r="AU7" i="50"/>
  <c r="AR7" i="50"/>
  <c r="AP7" i="50"/>
  <c r="AO7" i="50"/>
  <c r="AQ7" i="50" s="1"/>
  <c r="AN7" i="50"/>
  <c r="AK7" i="50"/>
  <c r="AH7" i="50"/>
  <c r="S7" i="50"/>
  <c r="BV7" i="50" s="1"/>
  <c r="P7" i="50"/>
  <c r="N7" i="50"/>
  <c r="M7" i="50"/>
  <c r="L7" i="50"/>
  <c r="I7" i="50"/>
  <c r="F7" i="50"/>
  <c r="CY6" i="50"/>
  <c r="CV6" i="50"/>
  <c r="CA6" i="50"/>
  <c r="BN6" i="50"/>
  <c r="AU6" i="50"/>
  <c r="AR6" i="50"/>
  <c r="AP6" i="50"/>
  <c r="AQ6" i="50" s="1"/>
  <c r="AO6" i="50"/>
  <c r="AN6" i="50"/>
  <c r="AK6" i="50"/>
  <c r="AH6" i="50"/>
  <c r="S6" i="50"/>
  <c r="BV6" i="50" s="1"/>
  <c r="P6" i="50"/>
  <c r="BI6" i="50" s="1"/>
  <c r="N6" i="50"/>
  <c r="BL6" i="50" s="1"/>
  <c r="M6" i="50"/>
  <c r="L6" i="50"/>
  <c r="I6" i="50"/>
  <c r="F6" i="50"/>
  <c r="CY5" i="50"/>
  <c r="CV5" i="50"/>
  <c r="CP5" i="50"/>
  <c r="CD5" i="50"/>
  <c r="CA5" i="50"/>
  <c r="BV5" i="50"/>
  <c r="BN5" i="50"/>
  <c r="AU5" i="50"/>
  <c r="AR5" i="50"/>
  <c r="AP5" i="50"/>
  <c r="AO5" i="50"/>
  <c r="AQ5" i="50" s="1"/>
  <c r="AN5" i="50"/>
  <c r="AK5" i="50"/>
  <c r="AH5" i="50"/>
  <c r="S5" i="50"/>
  <c r="P5" i="50"/>
  <c r="N5" i="50"/>
  <c r="BL5" i="50" s="1"/>
  <c r="M5" i="50"/>
  <c r="L5" i="50"/>
  <c r="I5" i="50"/>
  <c r="F5" i="50"/>
  <c r="BN4" i="50"/>
  <c r="AU4" i="50"/>
  <c r="AR4" i="50"/>
  <c r="AP4" i="50"/>
  <c r="AO4" i="50"/>
  <c r="AQ4" i="50" s="1"/>
  <c r="AN4" i="50"/>
  <c r="AK4" i="50"/>
  <c r="AH4" i="50"/>
  <c r="S4" i="50"/>
  <c r="BV4" i="50" s="1"/>
  <c r="P4" i="50"/>
  <c r="N4" i="50"/>
  <c r="BL4" i="50" s="1"/>
  <c r="M4" i="50"/>
  <c r="L4" i="50"/>
  <c r="I4" i="50"/>
  <c r="F4" i="50"/>
  <c r="BN3" i="50"/>
  <c r="AU3" i="50"/>
  <c r="AR3" i="50"/>
  <c r="AP3" i="50"/>
  <c r="AO3" i="50"/>
  <c r="AN3" i="50"/>
  <c r="AK3" i="50"/>
  <c r="AH3" i="50"/>
  <c r="S3" i="50"/>
  <c r="BV3" i="50" s="1"/>
  <c r="P3" i="50"/>
  <c r="N3" i="50"/>
  <c r="M3" i="50"/>
  <c r="L3" i="50"/>
  <c r="I3" i="50"/>
  <c r="F3" i="50"/>
  <c r="G10" i="39"/>
  <c r="V17" i="39"/>
  <c r="C17" i="39"/>
  <c r="X16" i="39"/>
  <c r="Q16" i="39"/>
  <c r="P16" i="39"/>
  <c r="D17" i="39"/>
  <c r="Z15" i="39"/>
  <c r="C16" i="39"/>
  <c r="D16" i="39"/>
  <c r="U14" i="39"/>
  <c r="D15" i="39"/>
  <c r="D14" i="39"/>
  <c r="C14" i="39"/>
  <c r="W13" i="39"/>
  <c r="V13" i="39"/>
  <c r="C13" i="39"/>
  <c r="X12" i="39"/>
  <c r="Q12" i="39"/>
  <c r="P12" i="39"/>
  <c r="D13" i="39"/>
  <c r="Z11" i="39"/>
  <c r="S11" i="39"/>
  <c r="D12" i="39"/>
  <c r="C11" i="39"/>
  <c r="U10" i="39"/>
  <c r="T10" i="39"/>
  <c r="D11" i="39"/>
  <c r="C10" i="39"/>
  <c r="Y9" i="39"/>
  <c r="X9" i="39"/>
  <c r="Q9" i="39"/>
  <c r="D10" i="39"/>
  <c r="Z8" i="39"/>
  <c r="D9" i="39"/>
  <c r="C8" i="39"/>
  <c r="T7" i="39"/>
  <c r="D8" i="39"/>
  <c r="I7" i="39"/>
  <c r="G7" i="39"/>
  <c r="C7" i="39"/>
  <c r="Y6" i="39"/>
  <c r="X6" i="39"/>
  <c r="P6" i="39"/>
  <c r="D7" i="39"/>
  <c r="Z5" i="39"/>
  <c r="S5" i="39"/>
  <c r="D6" i="39"/>
  <c r="C5" i="39"/>
  <c r="U4" i="39"/>
  <c r="T4" i="39"/>
  <c r="D5" i="39"/>
  <c r="I4" i="39"/>
  <c r="H8" i="48"/>
  <c r="I8" i="48"/>
  <c r="J8" i="48"/>
  <c r="G8" i="48"/>
  <c r="H7" i="48"/>
  <c r="I7" i="48"/>
  <c r="J7" i="48"/>
  <c r="G7" i="48"/>
  <c r="H6" i="48"/>
  <c r="I6" i="48"/>
  <c r="J6" i="48"/>
  <c r="G6" i="48"/>
  <c r="H5" i="48"/>
  <c r="I5" i="48"/>
  <c r="J5" i="48"/>
  <c r="G5" i="48"/>
  <c r="H4" i="48"/>
  <c r="I4" i="48"/>
  <c r="J4" i="48"/>
  <c r="G4" i="48"/>
  <c r="F8" i="48"/>
  <c r="E8" i="48"/>
  <c r="D8" i="48"/>
  <c r="C8" i="48"/>
  <c r="F7" i="48"/>
  <c r="E7" i="48"/>
  <c r="D7" i="48"/>
  <c r="C7" i="48"/>
  <c r="F6" i="48"/>
  <c r="E6" i="48"/>
  <c r="D6" i="48"/>
  <c r="C6" i="48"/>
  <c r="F5" i="48"/>
  <c r="E5" i="48"/>
  <c r="D5" i="48"/>
  <c r="C5" i="48"/>
  <c r="F4" i="48"/>
  <c r="E4" i="48"/>
  <c r="D4" i="48"/>
  <c r="C4" i="48"/>
  <c r="B8" i="48"/>
  <c r="B7" i="48"/>
  <c r="B6" i="48"/>
  <c r="B5" i="48"/>
  <c r="B4" i="48"/>
  <c r="BG21" i="19"/>
  <c r="BG22" i="46"/>
  <c r="BG21" i="46"/>
  <c r="BG23" i="46" s="1"/>
  <c r="BG22" i="45"/>
  <c r="BG21" i="45"/>
  <c r="BG23" i="45" s="1"/>
  <c r="BG22" i="44"/>
  <c r="BG21" i="44"/>
  <c r="BG23" i="44" s="1"/>
  <c r="BG22" i="43"/>
  <c r="BG21" i="43"/>
  <c r="BG23" i="43" s="1"/>
  <c r="BG21" i="21"/>
  <c r="DE20" i="46"/>
  <c r="DD20" i="46"/>
  <c r="DC20" i="46"/>
  <c r="DB20" i="46"/>
  <c r="DE20" i="45"/>
  <c r="DD20" i="45"/>
  <c r="DC20" i="45"/>
  <c r="DB20" i="45"/>
  <c r="DE20" i="44"/>
  <c r="DD20" i="44"/>
  <c r="DC20" i="44"/>
  <c r="DB20" i="44"/>
  <c r="DE20" i="43"/>
  <c r="DD20" i="43"/>
  <c r="DC20" i="43"/>
  <c r="DB20" i="43"/>
  <c r="BG23" i="42"/>
  <c r="BG22" i="42"/>
  <c r="DE20" i="42"/>
  <c r="DD20" i="42"/>
  <c r="DC20" i="42"/>
  <c r="DB20" i="42"/>
  <c r="BG21" i="42"/>
  <c r="BW18" i="46"/>
  <c r="R98" i="37" s="1"/>
  <c r="R97" i="37"/>
  <c r="R96" i="37"/>
  <c r="R95" i="37"/>
  <c r="R94" i="37"/>
  <c r="R93" i="37"/>
  <c r="R92" i="37"/>
  <c r="R91" i="37"/>
  <c r="R90" i="37"/>
  <c r="R89" i="37"/>
  <c r="R88" i="37"/>
  <c r="R87" i="37"/>
  <c r="R86" i="37"/>
  <c r="R85" i="37"/>
  <c r="R84" i="37"/>
  <c r="R83" i="37"/>
  <c r="R82" i="37"/>
  <c r="R81" i="37"/>
  <c r="R80" i="37"/>
  <c r="R79" i="37"/>
  <c r="R78" i="37"/>
  <c r="R77" i="37"/>
  <c r="R76" i="37"/>
  <c r="R75" i="37"/>
  <c r="R74" i="37"/>
  <c r="R73" i="37"/>
  <c r="R72" i="37"/>
  <c r="R71" i="37"/>
  <c r="R70" i="37"/>
  <c r="R69" i="37"/>
  <c r="R68" i="37"/>
  <c r="R67" i="37"/>
  <c r="R66" i="37"/>
  <c r="R65" i="37"/>
  <c r="R64" i="37"/>
  <c r="R63" i="37"/>
  <c r="R62" i="37"/>
  <c r="R61" i="37"/>
  <c r="R60" i="37"/>
  <c r="R59" i="37"/>
  <c r="R58" i="37"/>
  <c r="R57" i="37"/>
  <c r="R56" i="37"/>
  <c r="R55" i="37"/>
  <c r="R54" i="37"/>
  <c r="R53" i="37"/>
  <c r="R52" i="37"/>
  <c r="R51" i="37"/>
  <c r="R50" i="37"/>
  <c r="R49" i="37"/>
  <c r="R48" i="37"/>
  <c r="R47" i="37"/>
  <c r="R46" i="37"/>
  <c r="R45" i="37"/>
  <c r="R44" i="37"/>
  <c r="R43" i="37"/>
  <c r="R42" i="37"/>
  <c r="R41" i="37"/>
  <c r="R40" i="37"/>
  <c r="R39" i="37"/>
  <c r="R38" i="37"/>
  <c r="R37" i="37"/>
  <c r="R36" i="37"/>
  <c r="R35" i="37"/>
  <c r="R34" i="37"/>
  <c r="R33" i="37"/>
  <c r="R32" i="37"/>
  <c r="R31" i="37"/>
  <c r="R30" i="37"/>
  <c r="R29" i="37"/>
  <c r="R28" i="37"/>
  <c r="R27" i="37"/>
  <c r="R26" i="37"/>
  <c r="R25" i="37"/>
  <c r="R24" i="37"/>
  <c r="R23" i="37"/>
  <c r="R22" i="37"/>
  <c r="R21" i="37"/>
  <c r="R20" i="37"/>
  <c r="R19" i="37"/>
  <c r="BW6" i="45"/>
  <c r="BW6" i="44"/>
  <c r="B83" i="39"/>
  <c r="C83" i="39"/>
  <c r="D83" i="39"/>
  <c r="F83" i="39"/>
  <c r="G83" i="39"/>
  <c r="I83" i="39"/>
  <c r="J83" i="39"/>
  <c r="P83" i="39"/>
  <c r="Q83" i="39"/>
  <c r="S83" i="39"/>
  <c r="T83" i="39"/>
  <c r="U83" i="39"/>
  <c r="V83" i="39"/>
  <c r="W83" i="39"/>
  <c r="X83" i="39"/>
  <c r="Y83" i="39"/>
  <c r="Z83" i="39"/>
  <c r="B84" i="39"/>
  <c r="C84" i="39"/>
  <c r="D84" i="39"/>
  <c r="F84" i="39"/>
  <c r="G84" i="39"/>
  <c r="I84" i="39"/>
  <c r="J84" i="39"/>
  <c r="P84" i="39"/>
  <c r="Q84" i="39"/>
  <c r="S84" i="39"/>
  <c r="T84" i="39"/>
  <c r="U84" i="39"/>
  <c r="V84" i="39"/>
  <c r="W84" i="39"/>
  <c r="X84" i="39"/>
  <c r="Y84" i="39"/>
  <c r="Z84" i="39"/>
  <c r="B85" i="39"/>
  <c r="C85" i="39"/>
  <c r="D85" i="39"/>
  <c r="F85" i="39"/>
  <c r="G85" i="39"/>
  <c r="I85" i="39"/>
  <c r="J85" i="39"/>
  <c r="P85" i="39"/>
  <c r="Q85" i="39"/>
  <c r="S85" i="39"/>
  <c r="T85" i="39"/>
  <c r="U85" i="39"/>
  <c r="V85" i="39"/>
  <c r="W85" i="39"/>
  <c r="X85" i="39"/>
  <c r="Y85" i="39"/>
  <c r="Z85" i="39"/>
  <c r="B86" i="39"/>
  <c r="C86" i="39"/>
  <c r="D86" i="39"/>
  <c r="F86" i="39"/>
  <c r="G86" i="39"/>
  <c r="I86" i="39"/>
  <c r="J86" i="39"/>
  <c r="P86" i="39"/>
  <c r="Q86" i="39"/>
  <c r="S86" i="39"/>
  <c r="T86" i="39"/>
  <c r="U86" i="39"/>
  <c r="V86" i="39"/>
  <c r="W86" i="39"/>
  <c r="X86" i="39"/>
  <c r="Y86" i="39"/>
  <c r="Z86" i="39"/>
  <c r="B87" i="39"/>
  <c r="C87" i="39"/>
  <c r="D87" i="39"/>
  <c r="F87" i="39"/>
  <c r="G87" i="39"/>
  <c r="I87" i="39"/>
  <c r="J87" i="39"/>
  <c r="P87" i="39"/>
  <c r="Q87" i="39"/>
  <c r="S87" i="39"/>
  <c r="T87" i="39"/>
  <c r="U87" i="39"/>
  <c r="V87" i="39"/>
  <c r="W87" i="39"/>
  <c r="X87" i="39"/>
  <c r="Y87" i="39"/>
  <c r="Z87" i="39"/>
  <c r="B88" i="39"/>
  <c r="C88" i="39"/>
  <c r="D88" i="39"/>
  <c r="F88" i="39"/>
  <c r="G88" i="39"/>
  <c r="I88" i="39"/>
  <c r="J88" i="39"/>
  <c r="P88" i="39"/>
  <c r="Q88" i="39"/>
  <c r="S88" i="39"/>
  <c r="T88" i="39"/>
  <c r="U88" i="39"/>
  <c r="V88" i="39"/>
  <c r="W88" i="39"/>
  <c r="X88" i="39"/>
  <c r="Y88" i="39"/>
  <c r="Z88" i="39"/>
  <c r="B89" i="39"/>
  <c r="C89" i="39"/>
  <c r="D89" i="39"/>
  <c r="F89" i="39"/>
  <c r="G89" i="39"/>
  <c r="I89" i="39"/>
  <c r="J89" i="39"/>
  <c r="P89" i="39"/>
  <c r="Q89" i="39"/>
  <c r="S89" i="39"/>
  <c r="T89" i="39"/>
  <c r="U89" i="39"/>
  <c r="V89" i="39"/>
  <c r="W89" i="39"/>
  <c r="X89" i="39"/>
  <c r="Y89" i="39"/>
  <c r="Z89" i="39"/>
  <c r="B90" i="39"/>
  <c r="C90" i="39"/>
  <c r="D90" i="39"/>
  <c r="F90" i="39"/>
  <c r="G90" i="39"/>
  <c r="I90" i="39"/>
  <c r="J90" i="39"/>
  <c r="P90" i="39"/>
  <c r="Q90" i="39"/>
  <c r="S90" i="39"/>
  <c r="T90" i="39"/>
  <c r="U90" i="39"/>
  <c r="V90" i="39"/>
  <c r="W90" i="39"/>
  <c r="X90" i="39"/>
  <c r="Y90" i="39"/>
  <c r="Z90" i="39"/>
  <c r="B91" i="39"/>
  <c r="C91" i="39"/>
  <c r="D91" i="39"/>
  <c r="F91" i="39"/>
  <c r="G91" i="39"/>
  <c r="I91" i="39"/>
  <c r="J91" i="39"/>
  <c r="P91" i="39"/>
  <c r="Q91" i="39"/>
  <c r="S91" i="39"/>
  <c r="T91" i="39"/>
  <c r="U91" i="39"/>
  <c r="V91" i="39"/>
  <c r="W91" i="39"/>
  <c r="X91" i="39"/>
  <c r="Y91" i="39"/>
  <c r="Z91" i="39"/>
  <c r="B92" i="39"/>
  <c r="C92" i="39"/>
  <c r="D92" i="39"/>
  <c r="F92" i="39"/>
  <c r="G92" i="39"/>
  <c r="I92" i="39"/>
  <c r="J92" i="39"/>
  <c r="P92" i="39"/>
  <c r="Q92" i="39"/>
  <c r="S92" i="39"/>
  <c r="T92" i="39"/>
  <c r="U92" i="39"/>
  <c r="V92" i="39"/>
  <c r="W92" i="39"/>
  <c r="X92" i="39"/>
  <c r="Y92" i="39"/>
  <c r="Z92" i="39"/>
  <c r="B93" i="39"/>
  <c r="C93" i="39"/>
  <c r="D93" i="39"/>
  <c r="F93" i="39"/>
  <c r="G93" i="39"/>
  <c r="I93" i="39"/>
  <c r="J93" i="39"/>
  <c r="P93" i="39"/>
  <c r="Q93" i="39"/>
  <c r="S93" i="39"/>
  <c r="T93" i="39"/>
  <c r="U93" i="39"/>
  <c r="V93" i="39"/>
  <c r="W93" i="39"/>
  <c r="X93" i="39"/>
  <c r="Y93" i="39"/>
  <c r="Z93" i="39"/>
  <c r="B94" i="39"/>
  <c r="C94" i="39"/>
  <c r="D94" i="39"/>
  <c r="F94" i="39"/>
  <c r="G94" i="39"/>
  <c r="I94" i="39"/>
  <c r="J94" i="39"/>
  <c r="P94" i="39"/>
  <c r="Q94" i="39"/>
  <c r="S94" i="39"/>
  <c r="T94" i="39"/>
  <c r="U94" i="39"/>
  <c r="V94" i="39"/>
  <c r="W94" i="39"/>
  <c r="X94" i="39"/>
  <c r="Y94" i="39"/>
  <c r="Z94" i="39"/>
  <c r="B95" i="39"/>
  <c r="C95" i="39"/>
  <c r="D95" i="39"/>
  <c r="F95" i="39"/>
  <c r="G95" i="39"/>
  <c r="I95" i="39"/>
  <c r="J95" i="39"/>
  <c r="P95" i="39"/>
  <c r="Q95" i="39"/>
  <c r="S95" i="39"/>
  <c r="T95" i="39"/>
  <c r="U95" i="39"/>
  <c r="V95" i="39"/>
  <c r="W95" i="39"/>
  <c r="X95" i="39"/>
  <c r="Y95" i="39"/>
  <c r="Z95" i="39"/>
  <c r="B96" i="39"/>
  <c r="C96" i="39"/>
  <c r="D96" i="39"/>
  <c r="F96" i="39"/>
  <c r="G96" i="39"/>
  <c r="I96" i="39"/>
  <c r="J96" i="39"/>
  <c r="P96" i="39"/>
  <c r="Q96" i="39"/>
  <c r="S96" i="39"/>
  <c r="T96" i="39"/>
  <c r="U96" i="39"/>
  <c r="V96" i="39"/>
  <c r="W96" i="39"/>
  <c r="X96" i="39"/>
  <c r="Y96" i="39"/>
  <c r="Z96" i="39"/>
  <c r="B97" i="39"/>
  <c r="C97" i="39"/>
  <c r="D97" i="39"/>
  <c r="F97" i="39"/>
  <c r="G97" i="39"/>
  <c r="I97" i="39"/>
  <c r="J97" i="39"/>
  <c r="P97" i="39"/>
  <c r="Q97" i="39"/>
  <c r="S97" i="39"/>
  <c r="T97" i="39"/>
  <c r="U97" i="39"/>
  <c r="V97" i="39"/>
  <c r="W97" i="39"/>
  <c r="X97" i="39"/>
  <c r="Y97" i="39"/>
  <c r="Z97" i="39"/>
  <c r="B98" i="39"/>
  <c r="Z98" i="39"/>
  <c r="A98" i="39"/>
  <c r="A84" i="39"/>
  <c r="A85" i="39"/>
  <c r="A86" i="39"/>
  <c r="A87" i="39"/>
  <c r="A88" i="39"/>
  <c r="A89" i="39"/>
  <c r="A90" i="39"/>
  <c r="A91" i="39"/>
  <c r="A92" i="39"/>
  <c r="A93" i="39"/>
  <c r="A94" i="39"/>
  <c r="A95" i="39"/>
  <c r="A96" i="39"/>
  <c r="A97" i="39"/>
  <c r="A83" i="39"/>
  <c r="E98" i="37"/>
  <c r="B83" i="37"/>
  <c r="B84" i="37"/>
  <c r="B85" i="37"/>
  <c r="B86" i="37"/>
  <c r="B87" i="37"/>
  <c r="B88" i="37"/>
  <c r="B89" i="37"/>
  <c r="B90" i="37"/>
  <c r="B91" i="37"/>
  <c r="B92" i="37"/>
  <c r="B93" i="37"/>
  <c r="B94" i="37"/>
  <c r="B95" i="37"/>
  <c r="B96" i="37"/>
  <c r="B97" i="37"/>
  <c r="B98" i="37"/>
  <c r="A84" i="37"/>
  <c r="A85" i="37"/>
  <c r="A86" i="37"/>
  <c r="A87" i="37"/>
  <c r="A88" i="37"/>
  <c r="A89" i="37"/>
  <c r="A90" i="37"/>
  <c r="A91" i="37"/>
  <c r="A92" i="37"/>
  <c r="A93" i="37"/>
  <c r="A94" i="37"/>
  <c r="A95" i="37"/>
  <c r="A96" i="37"/>
  <c r="A97" i="37"/>
  <c r="A83" i="37"/>
  <c r="E81" i="39"/>
  <c r="B67" i="39"/>
  <c r="C67" i="39"/>
  <c r="D67" i="39"/>
  <c r="F67" i="39"/>
  <c r="G67" i="39"/>
  <c r="I67" i="39"/>
  <c r="J67" i="39"/>
  <c r="P67" i="39"/>
  <c r="Q67" i="39"/>
  <c r="S67" i="39"/>
  <c r="T67" i="39"/>
  <c r="U67" i="39"/>
  <c r="V67" i="39"/>
  <c r="W67" i="39"/>
  <c r="X67" i="39"/>
  <c r="Y67" i="39"/>
  <c r="Z67" i="39"/>
  <c r="B68" i="39"/>
  <c r="C68" i="39"/>
  <c r="D68" i="39"/>
  <c r="F68" i="39"/>
  <c r="G68" i="39"/>
  <c r="I68" i="39"/>
  <c r="J68" i="39"/>
  <c r="O68" i="39"/>
  <c r="P68" i="39"/>
  <c r="Q68" i="39"/>
  <c r="S68" i="39"/>
  <c r="T68" i="39"/>
  <c r="U68" i="39"/>
  <c r="V68" i="39"/>
  <c r="W68" i="39"/>
  <c r="X68" i="39"/>
  <c r="Y68" i="39"/>
  <c r="Z68" i="39"/>
  <c r="B69" i="39"/>
  <c r="C69" i="39"/>
  <c r="D69" i="39"/>
  <c r="F69" i="39"/>
  <c r="G69" i="39"/>
  <c r="I69" i="39"/>
  <c r="J69" i="39"/>
  <c r="P69" i="39"/>
  <c r="Q69" i="39"/>
  <c r="S69" i="39"/>
  <c r="T69" i="39"/>
  <c r="U69" i="39"/>
  <c r="V69" i="39"/>
  <c r="W69" i="39"/>
  <c r="X69" i="39"/>
  <c r="Y69" i="39"/>
  <c r="Z69" i="39"/>
  <c r="B70" i="39"/>
  <c r="C70" i="39"/>
  <c r="D70" i="39"/>
  <c r="F70" i="39"/>
  <c r="G70" i="39"/>
  <c r="I70" i="39"/>
  <c r="J70" i="39"/>
  <c r="P70" i="39"/>
  <c r="Q70" i="39"/>
  <c r="S70" i="39"/>
  <c r="T70" i="39"/>
  <c r="U70" i="39"/>
  <c r="V70" i="39"/>
  <c r="W70" i="39"/>
  <c r="X70" i="39"/>
  <c r="Y70" i="39"/>
  <c r="Z70" i="39"/>
  <c r="B71" i="39"/>
  <c r="C71" i="39"/>
  <c r="D71" i="39"/>
  <c r="F71" i="39"/>
  <c r="G71" i="39"/>
  <c r="I71" i="39"/>
  <c r="J71" i="39"/>
  <c r="P71" i="39"/>
  <c r="Q71" i="39"/>
  <c r="S71" i="39"/>
  <c r="T71" i="39"/>
  <c r="U71" i="39"/>
  <c r="V71" i="39"/>
  <c r="W71" i="39"/>
  <c r="X71" i="39"/>
  <c r="Y71" i="39"/>
  <c r="Z71" i="39"/>
  <c r="B72" i="39"/>
  <c r="C72" i="39"/>
  <c r="D72" i="39"/>
  <c r="F72" i="39"/>
  <c r="G72" i="39"/>
  <c r="I72" i="39"/>
  <c r="J72" i="39"/>
  <c r="P72" i="39"/>
  <c r="Q72" i="39"/>
  <c r="S72" i="39"/>
  <c r="T72" i="39"/>
  <c r="U72" i="39"/>
  <c r="V72" i="39"/>
  <c r="W72" i="39"/>
  <c r="X72" i="39"/>
  <c r="Y72" i="39"/>
  <c r="Z72" i="39"/>
  <c r="B73" i="39"/>
  <c r="C73" i="39"/>
  <c r="D73" i="39"/>
  <c r="F73" i="39"/>
  <c r="G73" i="39"/>
  <c r="I73" i="39"/>
  <c r="J73" i="39"/>
  <c r="M73" i="39"/>
  <c r="P73" i="39"/>
  <c r="Q73" i="39"/>
  <c r="S73" i="39"/>
  <c r="T73" i="39"/>
  <c r="U73" i="39"/>
  <c r="V73" i="39"/>
  <c r="W73" i="39"/>
  <c r="X73" i="39"/>
  <c r="Y73" i="39"/>
  <c r="Z73" i="39"/>
  <c r="B74" i="39"/>
  <c r="C74" i="39"/>
  <c r="D74" i="39"/>
  <c r="F74" i="39"/>
  <c r="G74" i="39"/>
  <c r="I74" i="39"/>
  <c r="J74" i="39"/>
  <c r="P74" i="39"/>
  <c r="Q74" i="39"/>
  <c r="S74" i="39"/>
  <c r="T74" i="39"/>
  <c r="U74" i="39"/>
  <c r="V74" i="39"/>
  <c r="W74" i="39"/>
  <c r="X74" i="39"/>
  <c r="Y74" i="39"/>
  <c r="Z74" i="39"/>
  <c r="B75" i="39"/>
  <c r="C75" i="39"/>
  <c r="D75" i="39"/>
  <c r="F75" i="39"/>
  <c r="G75" i="39"/>
  <c r="I75" i="39"/>
  <c r="J75" i="39"/>
  <c r="P75" i="39"/>
  <c r="Q75" i="39"/>
  <c r="S75" i="39"/>
  <c r="T75" i="39"/>
  <c r="U75" i="39"/>
  <c r="V75" i="39"/>
  <c r="W75" i="39"/>
  <c r="X75" i="39"/>
  <c r="Y75" i="39"/>
  <c r="Z75" i="39"/>
  <c r="B76" i="39"/>
  <c r="C76" i="39"/>
  <c r="D76" i="39"/>
  <c r="F76" i="39"/>
  <c r="G76" i="39"/>
  <c r="I76" i="39"/>
  <c r="J76" i="39"/>
  <c r="P76" i="39"/>
  <c r="Q76" i="39"/>
  <c r="S76" i="39"/>
  <c r="T76" i="39"/>
  <c r="U76" i="39"/>
  <c r="V76" i="39"/>
  <c r="W76" i="39"/>
  <c r="X76" i="39"/>
  <c r="Y76" i="39"/>
  <c r="Z76" i="39"/>
  <c r="B77" i="39"/>
  <c r="C77" i="39"/>
  <c r="D77" i="39"/>
  <c r="F77" i="39"/>
  <c r="G77" i="39"/>
  <c r="I77" i="39"/>
  <c r="J77" i="39"/>
  <c r="P77" i="39"/>
  <c r="Q77" i="39"/>
  <c r="R77" i="39"/>
  <c r="S77" i="39"/>
  <c r="T77" i="39"/>
  <c r="U77" i="39"/>
  <c r="V77" i="39"/>
  <c r="W77" i="39"/>
  <c r="X77" i="39"/>
  <c r="Y77" i="39"/>
  <c r="Z77" i="39"/>
  <c r="B78" i="39"/>
  <c r="C78" i="39"/>
  <c r="D78" i="39"/>
  <c r="F78" i="39"/>
  <c r="G78" i="39"/>
  <c r="I78" i="39"/>
  <c r="J78" i="39"/>
  <c r="P78" i="39"/>
  <c r="Q78" i="39"/>
  <c r="S78" i="39"/>
  <c r="T78" i="39"/>
  <c r="U78" i="39"/>
  <c r="V78" i="39"/>
  <c r="W78" i="39"/>
  <c r="X78" i="39"/>
  <c r="Y78" i="39"/>
  <c r="Z78" i="39"/>
  <c r="B79" i="39"/>
  <c r="C79" i="39"/>
  <c r="D79" i="39"/>
  <c r="F79" i="39"/>
  <c r="G79" i="39"/>
  <c r="I79" i="39"/>
  <c r="J79" i="39"/>
  <c r="P79" i="39"/>
  <c r="Q79" i="39"/>
  <c r="S79" i="39"/>
  <c r="T79" i="39"/>
  <c r="U79" i="39"/>
  <c r="V79" i="39"/>
  <c r="W79" i="39"/>
  <c r="X79" i="39"/>
  <c r="Y79" i="39"/>
  <c r="Z79" i="39"/>
  <c r="B80" i="39"/>
  <c r="C80" i="39"/>
  <c r="D80" i="39"/>
  <c r="F80" i="39"/>
  <c r="G80" i="39"/>
  <c r="I80" i="39"/>
  <c r="J80" i="39"/>
  <c r="P80" i="39"/>
  <c r="Q80" i="39"/>
  <c r="S80" i="39"/>
  <c r="T80" i="39"/>
  <c r="U80" i="39"/>
  <c r="V80" i="39"/>
  <c r="W80" i="39"/>
  <c r="X80" i="39"/>
  <c r="Y80" i="39"/>
  <c r="Z80" i="39"/>
  <c r="B81" i="39"/>
  <c r="C81" i="39"/>
  <c r="D81" i="39"/>
  <c r="F81" i="39"/>
  <c r="G81" i="39"/>
  <c r="I81" i="39"/>
  <c r="J81" i="39"/>
  <c r="P81" i="39"/>
  <c r="Q81" i="39"/>
  <c r="S81" i="39"/>
  <c r="T81" i="39"/>
  <c r="U81" i="39"/>
  <c r="V81" i="39"/>
  <c r="W81" i="39"/>
  <c r="X81" i="39"/>
  <c r="Y81" i="39"/>
  <c r="Z81" i="39"/>
  <c r="B82" i="39"/>
  <c r="F82" i="39"/>
  <c r="Q82" i="39"/>
  <c r="A81" i="39"/>
  <c r="A82" i="39"/>
  <c r="A68" i="39"/>
  <c r="A69" i="39"/>
  <c r="A70" i="39"/>
  <c r="A71" i="39"/>
  <c r="A72" i="39"/>
  <c r="A73" i="39"/>
  <c r="A74" i="39"/>
  <c r="A75" i="39"/>
  <c r="A76" i="39"/>
  <c r="A77" i="39"/>
  <c r="A78" i="39"/>
  <c r="A79" i="39"/>
  <c r="A80" i="39"/>
  <c r="A67" i="39"/>
  <c r="CY20" i="46"/>
  <c r="CV20" i="46"/>
  <c r="CY19" i="46"/>
  <c r="CV19" i="46"/>
  <c r="CY18" i="46"/>
  <c r="CV18" i="46"/>
  <c r="AU18" i="46"/>
  <c r="AN18" i="46"/>
  <c r="AK18" i="46"/>
  <c r="Z18" i="46"/>
  <c r="CD19" i="46" s="1"/>
  <c r="Y18" i="46"/>
  <c r="X98" i="39" s="1"/>
  <c r="X18" i="46"/>
  <c r="W98" i="39" s="1"/>
  <c r="W18" i="46"/>
  <c r="CE12" i="46" s="1"/>
  <c r="V18" i="46"/>
  <c r="U98" i="39" s="1"/>
  <c r="U18" i="46"/>
  <c r="T98" i="39" s="1"/>
  <c r="T18" i="46"/>
  <c r="S98" i="39" s="1"/>
  <c r="R18" i="46"/>
  <c r="CA18" i="46" s="1"/>
  <c r="Q18" i="46"/>
  <c r="CP16" i="46" s="1"/>
  <c r="K18" i="46"/>
  <c r="J18" i="46"/>
  <c r="I98" i="39" s="1"/>
  <c r="H18" i="46"/>
  <c r="G98" i="39" s="1"/>
  <c r="G18" i="46"/>
  <c r="E18" i="46"/>
  <c r="D98" i="39" s="1"/>
  <c r="D18" i="46"/>
  <c r="C98" i="39" s="1"/>
  <c r="CY17" i="46"/>
  <c r="CV17" i="46"/>
  <c r="BN17" i="46"/>
  <c r="I97" i="37" s="1"/>
  <c r="AU17" i="46"/>
  <c r="AR17" i="46"/>
  <c r="AP17" i="46"/>
  <c r="AO17" i="46"/>
  <c r="AN17" i="46"/>
  <c r="AK17" i="46"/>
  <c r="AH17" i="46"/>
  <c r="S17" i="46"/>
  <c r="BV17" i="46" s="1"/>
  <c r="Q97" i="37" s="1"/>
  <c r="P17" i="46"/>
  <c r="O97" i="39" s="1"/>
  <c r="N17" i="46"/>
  <c r="BH17" i="46" s="1"/>
  <c r="C97" i="37" s="1"/>
  <c r="M17" i="46"/>
  <c r="L97" i="39" s="1"/>
  <c r="L17" i="46"/>
  <c r="K97" i="39" s="1"/>
  <c r="I17" i="46"/>
  <c r="H97" i="39" s="1"/>
  <c r="F17" i="46"/>
  <c r="E97" i="39" s="1"/>
  <c r="CY16" i="46"/>
  <c r="CV16" i="46"/>
  <c r="BN16" i="46"/>
  <c r="I96" i="37" s="1"/>
  <c r="BM16" i="46"/>
  <c r="H96" i="37" s="1"/>
  <c r="AU16" i="46"/>
  <c r="AR16" i="46"/>
  <c r="AP16" i="46"/>
  <c r="AO16" i="46"/>
  <c r="AQ16" i="46" s="1"/>
  <c r="AN16" i="46"/>
  <c r="AK16" i="46"/>
  <c r="AH16" i="46"/>
  <c r="S16" i="46"/>
  <c r="R96" i="39" s="1"/>
  <c r="P16" i="46"/>
  <c r="O96" i="39" s="1"/>
  <c r="N16" i="46"/>
  <c r="BL16" i="46" s="1"/>
  <c r="G96" i="37" s="1"/>
  <c r="M16" i="46"/>
  <c r="O16" i="46" s="1"/>
  <c r="N96" i="39" s="1"/>
  <c r="L16" i="46"/>
  <c r="K96" i="39" s="1"/>
  <c r="I16" i="46"/>
  <c r="H96" i="39" s="1"/>
  <c r="F16" i="46"/>
  <c r="E96" i="39" s="1"/>
  <c r="CY15" i="46"/>
  <c r="CV15" i="46"/>
  <c r="BN15" i="46"/>
  <c r="I95" i="37" s="1"/>
  <c r="AU15" i="46"/>
  <c r="AR15" i="46"/>
  <c r="AP15" i="46"/>
  <c r="AQ15" i="46" s="1"/>
  <c r="AO15" i="46"/>
  <c r="AN15" i="46"/>
  <c r="AK15" i="46"/>
  <c r="AH15" i="46"/>
  <c r="S15" i="46"/>
  <c r="BV15" i="46" s="1"/>
  <c r="Q95" i="37" s="1"/>
  <c r="P15" i="46"/>
  <c r="O95" i="39" s="1"/>
  <c r="N15" i="46"/>
  <c r="BL15" i="46" s="1"/>
  <c r="G95" i="37" s="1"/>
  <c r="M15" i="46"/>
  <c r="L95" i="39" s="1"/>
  <c r="L15" i="46"/>
  <c r="K95" i="39" s="1"/>
  <c r="I15" i="46"/>
  <c r="H95" i="39" s="1"/>
  <c r="F15" i="46"/>
  <c r="E95" i="39" s="1"/>
  <c r="CY14" i="46"/>
  <c r="CV14" i="46"/>
  <c r="BN14" i="46"/>
  <c r="I94" i="37" s="1"/>
  <c r="AU14" i="46"/>
  <c r="AR14" i="46"/>
  <c r="AP14" i="46"/>
  <c r="AO14" i="46"/>
  <c r="AQ14" i="46" s="1"/>
  <c r="AN14" i="46"/>
  <c r="AK14" i="46"/>
  <c r="AH14" i="46"/>
  <c r="S14" i="46"/>
  <c r="BV14" i="46" s="1"/>
  <c r="Q94" i="37" s="1"/>
  <c r="P14" i="46"/>
  <c r="O94" i="39" s="1"/>
  <c r="N14" i="46"/>
  <c r="BM14" i="46" s="1"/>
  <c r="H94" i="37" s="1"/>
  <c r="M14" i="46"/>
  <c r="L94" i="39" s="1"/>
  <c r="L14" i="46"/>
  <c r="K94" i="39" s="1"/>
  <c r="I14" i="46"/>
  <c r="H94" i="39" s="1"/>
  <c r="F14" i="46"/>
  <c r="E94" i="39" s="1"/>
  <c r="CY13" i="46"/>
  <c r="CV13" i="46"/>
  <c r="BN13" i="46"/>
  <c r="I93" i="37" s="1"/>
  <c r="AU13" i="46"/>
  <c r="AR13" i="46"/>
  <c r="AP13" i="46"/>
  <c r="AO13" i="46"/>
  <c r="AN13" i="46"/>
  <c r="AK13" i="46"/>
  <c r="AH13" i="46"/>
  <c r="S13" i="46"/>
  <c r="R93" i="39" s="1"/>
  <c r="P13" i="46"/>
  <c r="O93" i="39" s="1"/>
  <c r="N13" i="46"/>
  <c r="BH13" i="46" s="1"/>
  <c r="C93" i="37" s="1"/>
  <c r="M13" i="46"/>
  <c r="L93" i="39" s="1"/>
  <c r="L13" i="46"/>
  <c r="K93" i="39" s="1"/>
  <c r="I13" i="46"/>
  <c r="H93" i="39" s="1"/>
  <c r="F13" i="46"/>
  <c r="E93" i="39" s="1"/>
  <c r="CY12" i="46"/>
  <c r="CV12" i="46"/>
  <c r="BN12" i="46"/>
  <c r="I92" i="37" s="1"/>
  <c r="AU12" i="46"/>
  <c r="AR12" i="46"/>
  <c r="AP12" i="46"/>
  <c r="AO12" i="46"/>
  <c r="AQ12" i="46" s="1"/>
  <c r="AN12" i="46"/>
  <c r="AK12" i="46"/>
  <c r="AH12" i="46"/>
  <c r="S12" i="46"/>
  <c r="R92" i="39" s="1"/>
  <c r="P12" i="46"/>
  <c r="O92" i="39" s="1"/>
  <c r="N12" i="46"/>
  <c r="BW12" i="46" s="1"/>
  <c r="M12" i="46"/>
  <c r="L92" i="39" s="1"/>
  <c r="L12" i="46"/>
  <c r="K92" i="39" s="1"/>
  <c r="I12" i="46"/>
  <c r="H92" i="39" s="1"/>
  <c r="F12" i="46"/>
  <c r="E92" i="39" s="1"/>
  <c r="CY11" i="46"/>
  <c r="CV11" i="46"/>
  <c r="BN11" i="46"/>
  <c r="I91" i="37" s="1"/>
  <c r="BM11" i="46"/>
  <c r="H91" i="37" s="1"/>
  <c r="BH11" i="46"/>
  <c r="C91" i="37" s="1"/>
  <c r="AU11" i="46"/>
  <c r="AR11" i="46"/>
  <c r="AP11" i="46"/>
  <c r="AO11" i="46"/>
  <c r="AN11" i="46"/>
  <c r="AK11" i="46"/>
  <c r="AH11" i="46"/>
  <c r="S11" i="46"/>
  <c r="BV11" i="46" s="1"/>
  <c r="Q91" i="37" s="1"/>
  <c r="P11" i="46"/>
  <c r="O91" i="39" s="1"/>
  <c r="N11" i="46"/>
  <c r="BL11" i="46" s="1"/>
  <c r="G91" i="37" s="1"/>
  <c r="M11" i="46"/>
  <c r="L11" i="46"/>
  <c r="K91" i="39" s="1"/>
  <c r="I11" i="46"/>
  <c r="H91" i="39" s="1"/>
  <c r="F11" i="46"/>
  <c r="E91" i="39" s="1"/>
  <c r="CY10" i="46"/>
  <c r="CV10" i="46"/>
  <c r="BN10" i="46"/>
  <c r="I90" i="37" s="1"/>
  <c r="AU10" i="46"/>
  <c r="AR10" i="46"/>
  <c r="AP10" i="46"/>
  <c r="AO10" i="46"/>
  <c r="AQ10" i="46" s="1"/>
  <c r="AN10" i="46"/>
  <c r="AK10" i="46"/>
  <c r="AH10" i="46"/>
  <c r="S10" i="46"/>
  <c r="BV10" i="46" s="1"/>
  <c r="Q90" i="37" s="1"/>
  <c r="P10" i="46"/>
  <c r="O90" i="39" s="1"/>
  <c r="N10" i="46"/>
  <c r="BM10" i="46" s="1"/>
  <c r="H90" i="37" s="1"/>
  <c r="M10" i="46"/>
  <c r="L90" i="39" s="1"/>
  <c r="L10" i="46"/>
  <c r="K90" i="39" s="1"/>
  <c r="I10" i="46"/>
  <c r="H90" i="39" s="1"/>
  <c r="F10" i="46"/>
  <c r="E90" i="39" s="1"/>
  <c r="CY9" i="46"/>
  <c r="CV9" i="46"/>
  <c r="BN9" i="46"/>
  <c r="I89" i="37" s="1"/>
  <c r="AU9" i="46"/>
  <c r="AR9" i="46"/>
  <c r="AP9" i="46"/>
  <c r="AO9" i="46"/>
  <c r="AN9" i="46"/>
  <c r="AK9" i="46"/>
  <c r="AH9" i="46"/>
  <c r="S9" i="46"/>
  <c r="BV9" i="46" s="1"/>
  <c r="Q89" i="37" s="1"/>
  <c r="P9" i="46"/>
  <c r="O89" i="39" s="1"/>
  <c r="N9" i="46"/>
  <c r="BH9" i="46" s="1"/>
  <c r="C89" i="37" s="1"/>
  <c r="M9" i="46"/>
  <c r="L89" i="39" s="1"/>
  <c r="L9" i="46"/>
  <c r="K89" i="39" s="1"/>
  <c r="I9" i="46"/>
  <c r="H89" i="39" s="1"/>
  <c r="F9" i="46"/>
  <c r="E89" i="39" s="1"/>
  <c r="CY8" i="46"/>
  <c r="CV8" i="46"/>
  <c r="BN8" i="46"/>
  <c r="I88" i="37" s="1"/>
  <c r="AU8" i="46"/>
  <c r="AR8" i="46"/>
  <c r="AP8" i="46"/>
  <c r="AO8" i="46"/>
  <c r="AQ8" i="46" s="1"/>
  <c r="AN8" i="46"/>
  <c r="AK8" i="46"/>
  <c r="AH8" i="46"/>
  <c r="S8" i="46"/>
  <c r="BV8" i="46" s="1"/>
  <c r="Q88" i="37" s="1"/>
  <c r="P8" i="46"/>
  <c r="O88" i="39" s="1"/>
  <c r="N8" i="46"/>
  <c r="BM8" i="46" s="1"/>
  <c r="H88" i="37" s="1"/>
  <c r="M8" i="46"/>
  <c r="L8" i="46"/>
  <c r="K88" i="39" s="1"/>
  <c r="I8" i="46"/>
  <c r="H88" i="39" s="1"/>
  <c r="F8" i="46"/>
  <c r="E88" i="39" s="1"/>
  <c r="CY7" i="46"/>
  <c r="CV7" i="46"/>
  <c r="BN7" i="46"/>
  <c r="I87" i="37" s="1"/>
  <c r="AU7" i="46"/>
  <c r="AR7" i="46"/>
  <c r="AP7" i="46"/>
  <c r="AQ7" i="46" s="1"/>
  <c r="AO7" i="46"/>
  <c r="AN7" i="46"/>
  <c r="AK7" i="46"/>
  <c r="AH7" i="46"/>
  <c r="S7" i="46"/>
  <c r="BV7" i="46" s="1"/>
  <c r="Q87" i="37" s="1"/>
  <c r="P7" i="46"/>
  <c r="O87" i="39" s="1"/>
  <c r="N7" i="46"/>
  <c r="BL7" i="46" s="1"/>
  <c r="G87" i="37" s="1"/>
  <c r="M7" i="46"/>
  <c r="L87" i="39" s="1"/>
  <c r="L7" i="46"/>
  <c r="K87" i="39" s="1"/>
  <c r="I7" i="46"/>
  <c r="H87" i="39" s="1"/>
  <c r="F7" i="46"/>
  <c r="E87" i="39" s="1"/>
  <c r="CY6" i="46"/>
  <c r="CV6" i="46"/>
  <c r="BN6" i="46"/>
  <c r="I86" i="37" s="1"/>
  <c r="BH6" i="46"/>
  <c r="C86" i="37" s="1"/>
  <c r="AU6" i="46"/>
  <c r="AR6" i="46"/>
  <c r="AP6" i="46"/>
  <c r="AO6" i="46"/>
  <c r="AQ6" i="46" s="1"/>
  <c r="AN6" i="46"/>
  <c r="AK6" i="46"/>
  <c r="AH6" i="46"/>
  <c r="S6" i="46"/>
  <c r="BV6" i="46" s="1"/>
  <c r="Q86" i="37" s="1"/>
  <c r="P6" i="46"/>
  <c r="O86" i="39" s="1"/>
  <c r="N6" i="46"/>
  <c r="BM6" i="46" s="1"/>
  <c r="H86" i="37" s="1"/>
  <c r="M6" i="46"/>
  <c r="L86" i="39" s="1"/>
  <c r="L6" i="46"/>
  <c r="K86" i="39" s="1"/>
  <c r="I6" i="46"/>
  <c r="H86" i="39" s="1"/>
  <c r="F6" i="46"/>
  <c r="E86" i="39" s="1"/>
  <c r="CY5" i="46"/>
  <c r="CV5" i="46"/>
  <c r="BN5" i="46"/>
  <c r="I85" i="37" s="1"/>
  <c r="BL5" i="46"/>
  <c r="G85" i="37" s="1"/>
  <c r="AU5" i="46"/>
  <c r="AR5" i="46"/>
  <c r="AP5" i="46"/>
  <c r="AO5" i="46"/>
  <c r="AQ5" i="46" s="1"/>
  <c r="AN5" i="46"/>
  <c r="AK5" i="46"/>
  <c r="AH5" i="46"/>
  <c r="S5" i="46"/>
  <c r="R85" i="39" s="1"/>
  <c r="P5" i="46"/>
  <c r="N5" i="46"/>
  <c r="BW5" i="46" s="1"/>
  <c r="M5" i="46"/>
  <c r="L5" i="46"/>
  <c r="K85" i="39" s="1"/>
  <c r="I5" i="46"/>
  <c r="H85" i="39" s="1"/>
  <c r="F5" i="46"/>
  <c r="E85" i="39" s="1"/>
  <c r="BN4" i="46"/>
  <c r="I84" i="37" s="1"/>
  <c r="AU4" i="46"/>
  <c r="AR4" i="46"/>
  <c r="AP4" i="46"/>
  <c r="AO4" i="46"/>
  <c r="AN4" i="46"/>
  <c r="AK4" i="46"/>
  <c r="AH4" i="46"/>
  <c r="S4" i="46"/>
  <c r="R84" i="39" s="1"/>
  <c r="P4" i="46"/>
  <c r="N4" i="46"/>
  <c r="BW4" i="46" s="1"/>
  <c r="M4" i="46"/>
  <c r="L84" i="39" s="1"/>
  <c r="L4" i="46"/>
  <c r="K84" i="39" s="1"/>
  <c r="I4" i="46"/>
  <c r="H84" i="39" s="1"/>
  <c r="F4" i="46"/>
  <c r="E84" i="39" s="1"/>
  <c r="BN3" i="46"/>
  <c r="I83" i="37" s="1"/>
  <c r="AU3" i="46"/>
  <c r="AR3" i="46"/>
  <c r="AP3" i="46"/>
  <c r="AO3" i="46"/>
  <c r="AN3" i="46"/>
  <c r="AK3" i="46"/>
  <c r="AH3" i="46"/>
  <c r="S3" i="46"/>
  <c r="R83" i="39" s="1"/>
  <c r="P3" i="46"/>
  <c r="O83" i="39" s="1"/>
  <c r="N3" i="46"/>
  <c r="BW3" i="46" s="1"/>
  <c r="M3" i="46"/>
  <c r="L3" i="46"/>
  <c r="K83" i="39" s="1"/>
  <c r="I3" i="46"/>
  <c r="H83" i="39" s="1"/>
  <c r="F3" i="46"/>
  <c r="E83" i="39" s="1"/>
  <c r="K51" i="39"/>
  <c r="K55" i="39"/>
  <c r="E55" i="39"/>
  <c r="E59" i="39"/>
  <c r="B51" i="39"/>
  <c r="C51" i="39"/>
  <c r="D51" i="39"/>
  <c r="F51" i="39"/>
  <c r="G51" i="39"/>
  <c r="I51" i="39"/>
  <c r="J51" i="39"/>
  <c r="P51" i="39"/>
  <c r="Q51" i="39"/>
  <c r="S51" i="39"/>
  <c r="T51" i="39"/>
  <c r="U51" i="39"/>
  <c r="V51" i="39"/>
  <c r="W51" i="39"/>
  <c r="X51" i="39"/>
  <c r="Y51" i="39"/>
  <c r="Z51" i="39"/>
  <c r="B52" i="39"/>
  <c r="C52" i="39"/>
  <c r="D52" i="39"/>
  <c r="F52" i="39"/>
  <c r="G52" i="39"/>
  <c r="I52" i="39"/>
  <c r="J52" i="39"/>
  <c r="P52" i="39"/>
  <c r="Q52" i="39"/>
  <c r="S52" i="39"/>
  <c r="T52" i="39"/>
  <c r="U52" i="39"/>
  <c r="V52" i="39"/>
  <c r="W52" i="39"/>
  <c r="X52" i="39"/>
  <c r="Y52" i="39"/>
  <c r="Z52" i="39"/>
  <c r="B53" i="39"/>
  <c r="C53" i="39"/>
  <c r="D53" i="39"/>
  <c r="F53" i="39"/>
  <c r="G53" i="39"/>
  <c r="I53" i="39"/>
  <c r="J53" i="39"/>
  <c r="P53" i="39"/>
  <c r="Q53" i="39"/>
  <c r="S53" i="39"/>
  <c r="T53" i="39"/>
  <c r="U53" i="39"/>
  <c r="V53" i="39"/>
  <c r="W53" i="39"/>
  <c r="X53" i="39"/>
  <c r="Y53" i="39"/>
  <c r="Z53" i="39"/>
  <c r="B54" i="39"/>
  <c r="C54" i="39"/>
  <c r="D54" i="39"/>
  <c r="F54" i="39"/>
  <c r="G54" i="39"/>
  <c r="I54" i="39"/>
  <c r="J54" i="39"/>
  <c r="M54" i="39"/>
  <c r="O54" i="39"/>
  <c r="P54" i="39"/>
  <c r="Q54" i="39"/>
  <c r="S54" i="39"/>
  <c r="T54" i="39"/>
  <c r="U54" i="39"/>
  <c r="V54" i="39"/>
  <c r="W54" i="39"/>
  <c r="X54" i="39"/>
  <c r="Y54" i="39"/>
  <c r="Z54" i="39"/>
  <c r="B55" i="39"/>
  <c r="C55" i="39"/>
  <c r="D55" i="39"/>
  <c r="F55" i="39"/>
  <c r="G55" i="39"/>
  <c r="I55" i="39"/>
  <c r="J55" i="39"/>
  <c r="P55" i="39"/>
  <c r="Q55" i="39"/>
  <c r="S55" i="39"/>
  <c r="T55" i="39"/>
  <c r="U55" i="39"/>
  <c r="V55" i="39"/>
  <c r="W55" i="39"/>
  <c r="X55" i="39"/>
  <c r="Y55" i="39"/>
  <c r="Z55" i="39"/>
  <c r="B56" i="39"/>
  <c r="C56" i="39"/>
  <c r="D56" i="39"/>
  <c r="F56" i="39"/>
  <c r="G56" i="39"/>
  <c r="I56" i="39"/>
  <c r="J56" i="39"/>
  <c r="P56" i="39"/>
  <c r="Q56" i="39"/>
  <c r="S56" i="39"/>
  <c r="T56" i="39"/>
  <c r="U56" i="39"/>
  <c r="V56" i="39"/>
  <c r="W56" i="39"/>
  <c r="X56" i="39"/>
  <c r="Y56" i="39"/>
  <c r="Z56" i="39"/>
  <c r="B57" i="39"/>
  <c r="C57" i="39"/>
  <c r="D57" i="39"/>
  <c r="F57" i="39"/>
  <c r="G57" i="39"/>
  <c r="I57" i="39"/>
  <c r="J57" i="39"/>
  <c r="O57" i="39"/>
  <c r="P57" i="39"/>
  <c r="Q57" i="39"/>
  <c r="S57" i="39"/>
  <c r="T57" i="39"/>
  <c r="U57" i="39"/>
  <c r="V57" i="39"/>
  <c r="W57" i="39"/>
  <c r="X57" i="39"/>
  <c r="Y57" i="39"/>
  <c r="Z57" i="39"/>
  <c r="B58" i="39"/>
  <c r="C58" i="39"/>
  <c r="D58" i="39"/>
  <c r="F58" i="39"/>
  <c r="G58" i="39"/>
  <c r="I58" i="39"/>
  <c r="J58" i="39"/>
  <c r="P58" i="39"/>
  <c r="Q58" i="39"/>
  <c r="S58" i="39"/>
  <c r="T58" i="39"/>
  <c r="U58" i="39"/>
  <c r="V58" i="39"/>
  <c r="W58" i="39"/>
  <c r="X58" i="39"/>
  <c r="Y58" i="39"/>
  <c r="Z58" i="39"/>
  <c r="B59" i="39"/>
  <c r="C59" i="39"/>
  <c r="D59" i="39"/>
  <c r="F59" i="39"/>
  <c r="G59" i="39"/>
  <c r="I59" i="39"/>
  <c r="J59" i="39"/>
  <c r="P59" i="39"/>
  <c r="Q59" i="39"/>
  <c r="S59" i="39"/>
  <c r="T59" i="39"/>
  <c r="U59" i="39"/>
  <c r="V59" i="39"/>
  <c r="W59" i="39"/>
  <c r="X59" i="39"/>
  <c r="Y59" i="39"/>
  <c r="Z59" i="39"/>
  <c r="B60" i="39"/>
  <c r="C60" i="39"/>
  <c r="D60" i="39"/>
  <c r="F60" i="39"/>
  <c r="G60" i="39"/>
  <c r="I60" i="39"/>
  <c r="J60" i="39"/>
  <c r="P60" i="39"/>
  <c r="Q60" i="39"/>
  <c r="S60" i="39"/>
  <c r="T60" i="39"/>
  <c r="U60" i="39"/>
  <c r="V60" i="39"/>
  <c r="W60" i="39"/>
  <c r="X60" i="39"/>
  <c r="Y60" i="39"/>
  <c r="Z60" i="39"/>
  <c r="B61" i="39"/>
  <c r="C61" i="39"/>
  <c r="D61" i="39"/>
  <c r="F61" i="39"/>
  <c r="G61" i="39"/>
  <c r="I61" i="39"/>
  <c r="J61" i="39"/>
  <c r="P61" i="39"/>
  <c r="Q61" i="39"/>
  <c r="S61" i="39"/>
  <c r="T61" i="39"/>
  <c r="U61" i="39"/>
  <c r="V61" i="39"/>
  <c r="W61" i="39"/>
  <c r="X61" i="39"/>
  <c r="Y61" i="39"/>
  <c r="Z61" i="39"/>
  <c r="B62" i="39"/>
  <c r="C62" i="39"/>
  <c r="D62" i="39"/>
  <c r="F62" i="39"/>
  <c r="G62" i="39"/>
  <c r="I62" i="39"/>
  <c r="J62" i="39"/>
  <c r="P62" i="39"/>
  <c r="Q62" i="39"/>
  <c r="S62" i="39"/>
  <c r="T62" i="39"/>
  <c r="U62" i="39"/>
  <c r="V62" i="39"/>
  <c r="W62" i="39"/>
  <c r="X62" i="39"/>
  <c r="Y62" i="39"/>
  <c r="Z62" i="39"/>
  <c r="B63" i="39"/>
  <c r="C63" i="39"/>
  <c r="D63" i="39"/>
  <c r="F63" i="39"/>
  <c r="G63" i="39"/>
  <c r="I63" i="39"/>
  <c r="J63" i="39"/>
  <c r="P63" i="39"/>
  <c r="Q63" i="39"/>
  <c r="R63" i="39"/>
  <c r="S63" i="39"/>
  <c r="T63" i="39"/>
  <c r="U63" i="39"/>
  <c r="V63" i="39"/>
  <c r="W63" i="39"/>
  <c r="X63" i="39"/>
  <c r="Y63" i="39"/>
  <c r="Z63" i="39"/>
  <c r="B64" i="39"/>
  <c r="C64" i="39"/>
  <c r="D64" i="39"/>
  <c r="F64" i="39"/>
  <c r="G64" i="39"/>
  <c r="I64" i="39"/>
  <c r="J64" i="39"/>
  <c r="L64" i="39"/>
  <c r="P64" i="39"/>
  <c r="Q64" i="39"/>
  <c r="S64" i="39"/>
  <c r="T64" i="39"/>
  <c r="U64" i="39"/>
  <c r="V64" i="39"/>
  <c r="W64" i="39"/>
  <c r="X64" i="39"/>
  <c r="Y64" i="39"/>
  <c r="Z64" i="39"/>
  <c r="B65" i="39"/>
  <c r="C65" i="39"/>
  <c r="D65" i="39"/>
  <c r="F65" i="39"/>
  <c r="G65" i="39"/>
  <c r="I65" i="39"/>
  <c r="J65" i="39"/>
  <c r="P65" i="39"/>
  <c r="Q65" i="39"/>
  <c r="S65" i="39"/>
  <c r="T65" i="39"/>
  <c r="U65" i="39"/>
  <c r="V65" i="39"/>
  <c r="W65" i="39"/>
  <c r="X65" i="39"/>
  <c r="Y65" i="39"/>
  <c r="Z65" i="39"/>
  <c r="B66" i="39"/>
  <c r="A66" i="39"/>
  <c r="A52" i="39"/>
  <c r="A53" i="39"/>
  <c r="A54" i="39"/>
  <c r="A55" i="39"/>
  <c r="A56" i="39"/>
  <c r="A57" i="39"/>
  <c r="A58" i="39"/>
  <c r="A59" i="39"/>
  <c r="A60" i="39"/>
  <c r="A61" i="39"/>
  <c r="A62" i="39"/>
  <c r="A63" i="39"/>
  <c r="A64" i="39"/>
  <c r="A65" i="39"/>
  <c r="A51" i="39"/>
  <c r="C68" i="37"/>
  <c r="E82" i="37"/>
  <c r="B67" i="37"/>
  <c r="B68" i="37"/>
  <c r="B69" i="37"/>
  <c r="B70" i="37"/>
  <c r="H70" i="37"/>
  <c r="B71" i="37"/>
  <c r="B72" i="37"/>
  <c r="B73" i="37"/>
  <c r="B74" i="37"/>
  <c r="B75" i="37"/>
  <c r="G75" i="37"/>
  <c r="B76" i="37"/>
  <c r="B77" i="37"/>
  <c r="B78" i="37"/>
  <c r="B79" i="37"/>
  <c r="G79" i="37"/>
  <c r="B80" i="37"/>
  <c r="B81" i="37"/>
  <c r="B82" i="37"/>
  <c r="A68" i="37"/>
  <c r="A69" i="37"/>
  <c r="A70" i="37"/>
  <c r="A71" i="37"/>
  <c r="A72" i="37"/>
  <c r="A73" i="37"/>
  <c r="A74" i="37"/>
  <c r="A75" i="37"/>
  <c r="A76" i="37"/>
  <c r="A77" i="37"/>
  <c r="A78" i="37"/>
  <c r="A79" i="37"/>
  <c r="A80" i="37"/>
  <c r="A81" i="37"/>
  <c r="A67" i="37"/>
  <c r="CY20" i="45"/>
  <c r="CV20" i="45"/>
  <c r="CY19" i="45"/>
  <c r="CV19" i="45"/>
  <c r="CY18" i="45"/>
  <c r="CV18" i="45"/>
  <c r="AZ18" i="45"/>
  <c r="AX18" i="45"/>
  <c r="AU18" i="45"/>
  <c r="AK18" i="45"/>
  <c r="AR18" i="45"/>
  <c r="AA18" i="45"/>
  <c r="Z66" i="39" s="1"/>
  <c r="Z18" i="45"/>
  <c r="Y66" i="39" s="1"/>
  <c r="Y18" i="45"/>
  <c r="X66" i="39" s="1"/>
  <c r="X18" i="45"/>
  <c r="W66" i="39" s="1"/>
  <c r="W18" i="45"/>
  <c r="V66" i="39" s="1"/>
  <c r="V18" i="45"/>
  <c r="U66" i="39" s="1"/>
  <c r="U18" i="45"/>
  <c r="T66" i="39" s="1"/>
  <c r="T18" i="45"/>
  <c r="S66" i="39" s="1"/>
  <c r="R18" i="45"/>
  <c r="BP16" i="45" s="1"/>
  <c r="K80" i="37" s="1"/>
  <c r="Q18" i="45"/>
  <c r="P66" i="39" s="1"/>
  <c r="K18" i="45"/>
  <c r="J66" i="39" s="1"/>
  <c r="J18" i="45"/>
  <c r="I66" i="39" s="1"/>
  <c r="H18" i="45"/>
  <c r="G66" i="39" s="1"/>
  <c r="G18" i="45"/>
  <c r="F66" i="39" s="1"/>
  <c r="E18" i="45"/>
  <c r="D66" i="39" s="1"/>
  <c r="D18" i="45"/>
  <c r="C66" i="39" s="1"/>
  <c r="CY17" i="45"/>
  <c r="CV17" i="45"/>
  <c r="BN17" i="45"/>
  <c r="I81" i="37" s="1"/>
  <c r="AU17" i="45"/>
  <c r="AR17" i="45"/>
  <c r="AP17" i="45"/>
  <c r="AO17" i="45"/>
  <c r="AQ17" i="45" s="1"/>
  <c r="AN17" i="45"/>
  <c r="AK17" i="45"/>
  <c r="AH17" i="45"/>
  <c r="S17" i="45"/>
  <c r="BV17" i="45" s="1"/>
  <c r="Q81" i="37" s="1"/>
  <c r="P17" i="45"/>
  <c r="O65" i="39" s="1"/>
  <c r="N17" i="45"/>
  <c r="BM17" i="45" s="1"/>
  <c r="H81" i="37" s="1"/>
  <c r="M17" i="45"/>
  <c r="L65" i="39" s="1"/>
  <c r="L17" i="45"/>
  <c r="K65" i="39" s="1"/>
  <c r="I17" i="45"/>
  <c r="H65" i="39" s="1"/>
  <c r="F17" i="45"/>
  <c r="E65" i="39" s="1"/>
  <c r="CY16" i="45"/>
  <c r="CV16" i="45"/>
  <c r="BN16" i="45"/>
  <c r="I80" i="37" s="1"/>
  <c r="AU16" i="45"/>
  <c r="AR16" i="45"/>
  <c r="AP16" i="45"/>
  <c r="AO16" i="45"/>
  <c r="AN16" i="45"/>
  <c r="AK16" i="45"/>
  <c r="AH16" i="45"/>
  <c r="S16" i="45"/>
  <c r="R64" i="39" s="1"/>
  <c r="P16" i="45"/>
  <c r="O64" i="39" s="1"/>
  <c r="N16" i="45"/>
  <c r="BM16" i="45" s="1"/>
  <c r="H80" i="37" s="1"/>
  <c r="M16" i="45"/>
  <c r="L16" i="45"/>
  <c r="K64" i="39" s="1"/>
  <c r="I16" i="45"/>
  <c r="H64" i="39" s="1"/>
  <c r="F16" i="45"/>
  <c r="E64" i="39" s="1"/>
  <c r="CY15" i="45"/>
  <c r="CV15" i="45"/>
  <c r="BN15" i="45"/>
  <c r="I79" i="37" s="1"/>
  <c r="AU15" i="45"/>
  <c r="AR15" i="45"/>
  <c r="AP15" i="45"/>
  <c r="AO15" i="45"/>
  <c r="AQ15" i="45" s="1"/>
  <c r="AN15" i="45"/>
  <c r="AK15" i="45"/>
  <c r="AH15" i="45"/>
  <c r="S15" i="45"/>
  <c r="BV15" i="45" s="1"/>
  <c r="Q79" i="37" s="1"/>
  <c r="P15" i="45"/>
  <c r="O63" i="39" s="1"/>
  <c r="N15" i="45"/>
  <c r="BL15" i="45" s="1"/>
  <c r="M15" i="45"/>
  <c r="L63" i="39" s="1"/>
  <c r="L15" i="45"/>
  <c r="K63" i="39" s="1"/>
  <c r="I15" i="45"/>
  <c r="H63" i="39" s="1"/>
  <c r="F15" i="45"/>
  <c r="E63" i="39" s="1"/>
  <c r="CY14" i="45"/>
  <c r="CV14" i="45"/>
  <c r="BN14" i="45"/>
  <c r="I78" i="37" s="1"/>
  <c r="AU14" i="45"/>
  <c r="AR14" i="45"/>
  <c r="AP14" i="45"/>
  <c r="AO14" i="45"/>
  <c r="AQ14" i="45" s="1"/>
  <c r="AN14" i="45"/>
  <c r="AK14" i="45"/>
  <c r="AH14" i="45"/>
  <c r="S14" i="45"/>
  <c r="BV14" i="45" s="1"/>
  <c r="Q78" i="37" s="1"/>
  <c r="P14" i="45"/>
  <c r="O62" i="39" s="1"/>
  <c r="N14" i="45"/>
  <c r="BL14" i="45" s="1"/>
  <c r="G78" i="37" s="1"/>
  <c r="M14" i="45"/>
  <c r="L62" i="39" s="1"/>
  <c r="L14" i="45"/>
  <c r="K62" i="39" s="1"/>
  <c r="I14" i="45"/>
  <c r="H62" i="39" s="1"/>
  <c r="F14" i="45"/>
  <c r="E62" i="39" s="1"/>
  <c r="CY13" i="45"/>
  <c r="CV13" i="45"/>
  <c r="BN13" i="45"/>
  <c r="I77" i="37" s="1"/>
  <c r="AU13" i="45"/>
  <c r="AR13" i="45"/>
  <c r="AP13" i="45"/>
  <c r="AO13" i="45"/>
  <c r="AQ13" i="45" s="1"/>
  <c r="AN13" i="45"/>
  <c r="AK13" i="45"/>
  <c r="AH13" i="45"/>
  <c r="S13" i="45"/>
  <c r="P13" i="45"/>
  <c r="N13" i="45"/>
  <c r="BL13" i="45" s="1"/>
  <c r="G77" i="37" s="1"/>
  <c r="M13" i="45"/>
  <c r="L13" i="45"/>
  <c r="K61" i="39" s="1"/>
  <c r="I13" i="45"/>
  <c r="H61" i="39" s="1"/>
  <c r="F13" i="45"/>
  <c r="E61" i="39" s="1"/>
  <c r="CY12" i="45"/>
  <c r="CV12" i="45"/>
  <c r="BN12" i="45"/>
  <c r="I76" i="37" s="1"/>
  <c r="AU12" i="45"/>
  <c r="AR12" i="45"/>
  <c r="AP12" i="45"/>
  <c r="AO12" i="45"/>
  <c r="AQ12" i="45" s="1"/>
  <c r="AN12" i="45"/>
  <c r="AK12" i="45"/>
  <c r="AH12" i="45"/>
  <c r="S12" i="45"/>
  <c r="R60" i="39" s="1"/>
  <c r="P12" i="45"/>
  <c r="O60" i="39" s="1"/>
  <c r="N12" i="45"/>
  <c r="BM12" i="45" s="1"/>
  <c r="H76" i="37" s="1"/>
  <c r="M12" i="45"/>
  <c r="L60" i="39" s="1"/>
  <c r="L12" i="45"/>
  <c r="K60" i="39" s="1"/>
  <c r="I12" i="45"/>
  <c r="H60" i="39" s="1"/>
  <c r="F12" i="45"/>
  <c r="E60" i="39" s="1"/>
  <c r="CY11" i="45"/>
  <c r="CV11" i="45"/>
  <c r="CP11" i="45"/>
  <c r="BN11" i="45"/>
  <c r="I75" i="37" s="1"/>
  <c r="AU11" i="45"/>
  <c r="AR11" i="45"/>
  <c r="AP11" i="45"/>
  <c r="AQ11" i="45" s="1"/>
  <c r="AO11" i="45"/>
  <c r="AN11" i="45"/>
  <c r="AK11" i="45"/>
  <c r="AH11" i="45"/>
  <c r="S11" i="45"/>
  <c r="BV11" i="45" s="1"/>
  <c r="Q75" i="37" s="1"/>
  <c r="P11" i="45"/>
  <c r="O59" i="39" s="1"/>
  <c r="N11" i="45"/>
  <c r="BL11" i="45" s="1"/>
  <c r="M11" i="45"/>
  <c r="L59" i="39" s="1"/>
  <c r="L11" i="45"/>
  <c r="K59" i="39" s="1"/>
  <c r="I11" i="45"/>
  <c r="H59" i="39" s="1"/>
  <c r="F11" i="45"/>
  <c r="CY10" i="45"/>
  <c r="CV10" i="45"/>
  <c r="BN10" i="45"/>
  <c r="I74" i="37" s="1"/>
  <c r="AU10" i="45"/>
  <c r="AR10" i="45"/>
  <c r="AP10" i="45"/>
  <c r="AO10" i="45"/>
  <c r="AN10" i="45"/>
  <c r="AK10" i="45"/>
  <c r="AH10" i="45"/>
  <c r="S10" i="45"/>
  <c r="BV10" i="45" s="1"/>
  <c r="Q74" i="37" s="1"/>
  <c r="P10" i="45"/>
  <c r="O58" i="39" s="1"/>
  <c r="N10" i="45"/>
  <c r="M10" i="45"/>
  <c r="L58" i="39" s="1"/>
  <c r="L10" i="45"/>
  <c r="K58" i="39" s="1"/>
  <c r="I10" i="45"/>
  <c r="H58" i="39" s="1"/>
  <c r="F10" i="45"/>
  <c r="E58" i="39" s="1"/>
  <c r="CY9" i="45"/>
  <c r="CV9" i="45"/>
  <c r="BN9" i="45"/>
  <c r="I73" i="37" s="1"/>
  <c r="AU9" i="45"/>
  <c r="AR9" i="45"/>
  <c r="AP9" i="45"/>
  <c r="AO9" i="45"/>
  <c r="AQ9" i="45" s="1"/>
  <c r="AN9" i="45"/>
  <c r="AK9" i="45"/>
  <c r="AH9" i="45"/>
  <c r="S9" i="45"/>
  <c r="BV9" i="45" s="1"/>
  <c r="Q73" i="37" s="1"/>
  <c r="P9" i="45"/>
  <c r="N9" i="45"/>
  <c r="BL9" i="45" s="1"/>
  <c r="G73" i="37" s="1"/>
  <c r="M9" i="45"/>
  <c r="L57" i="39" s="1"/>
  <c r="L9" i="45"/>
  <c r="K57" i="39" s="1"/>
  <c r="I9" i="45"/>
  <c r="H57" i="39" s="1"/>
  <c r="F9" i="45"/>
  <c r="E57" i="39" s="1"/>
  <c r="CY8" i="45"/>
  <c r="CV8" i="45"/>
  <c r="BN8" i="45"/>
  <c r="I72" i="37" s="1"/>
  <c r="AU8" i="45"/>
  <c r="AR8" i="45"/>
  <c r="AP8" i="45"/>
  <c r="AO8" i="45"/>
  <c r="AN8" i="45"/>
  <c r="AK8" i="45"/>
  <c r="AH8" i="45"/>
  <c r="S8" i="45"/>
  <c r="R56" i="39" s="1"/>
  <c r="P8" i="45"/>
  <c r="O56" i="39" s="1"/>
  <c r="N8" i="45"/>
  <c r="BM8" i="45" s="1"/>
  <c r="H72" i="37" s="1"/>
  <c r="M8" i="45"/>
  <c r="L56" i="39" s="1"/>
  <c r="L8" i="45"/>
  <c r="K56" i="39" s="1"/>
  <c r="I8" i="45"/>
  <c r="H56" i="39" s="1"/>
  <c r="F8" i="45"/>
  <c r="E56" i="39" s="1"/>
  <c r="CY7" i="45"/>
  <c r="CV7" i="45"/>
  <c r="BN7" i="45"/>
  <c r="I71" i="37" s="1"/>
  <c r="AU7" i="45"/>
  <c r="AR7" i="45"/>
  <c r="AP7" i="45"/>
  <c r="AO7" i="45"/>
  <c r="AN7" i="45"/>
  <c r="AK7" i="45"/>
  <c r="AH7" i="45"/>
  <c r="S7" i="45"/>
  <c r="BV7" i="45" s="1"/>
  <c r="Q71" i="37" s="1"/>
  <c r="P7" i="45"/>
  <c r="O55" i="39" s="1"/>
  <c r="N7" i="45"/>
  <c r="BL7" i="45" s="1"/>
  <c r="G71" i="37" s="1"/>
  <c r="M7" i="45"/>
  <c r="L55" i="39" s="1"/>
  <c r="L7" i="45"/>
  <c r="I7" i="45"/>
  <c r="H55" i="39" s="1"/>
  <c r="F7" i="45"/>
  <c r="CY6" i="45"/>
  <c r="CV6" i="45"/>
  <c r="CA6" i="45"/>
  <c r="BN6" i="45"/>
  <c r="I70" i="37" s="1"/>
  <c r="AU6" i="45"/>
  <c r="AR6" i="45"/>
  <c r="AP6" i="45"/>
  <c r="AO6" i="45"/>
  <c r="AN6" i="45"/>
  <c r="AK6" i="45"/>
  <c r="AH6" i="45"/>
  <c r="S6" i="45"/>
  <c r="BV6" i="45" s="1"/>
  <c r="Q70" i="37" s="1"/>
  <c r="P6" i="45"/>
  <c r="BI6" i="45" s="1"/>
  <c r="D70" i="37" s="1"/>
  <c r="N6" i="45"/>
  <c r="BM6" i="45" s="1"/>
  <c r="M6" i="45"/>
  <c r="O6" i="45" s="1"/>
  <c r="N54" i="39" s="1"/>
  <c r="L6" i="45"/>
  <c r="K54" i="39" s="1"/>
  <c r="I6" i="45"/>
  <c r="H54" i="39" s="1"/>
  <c r="F6" i="45"/>
  <c r="E54" i="39" s="1"/>
  <c r="CY5" i="45"/>
  <c r="CV5" i="45"/>
  <c r="BN5" i="45"/>
  <c r="I69" i="37" s="1"/>
  <c r="AU5" i="45"/>
  <c r="AR5" i="45"/>
  <c r="AP5" i="45"/>
  <c r="AO5" i="45"/>
  <c r="AN5" i="45"/>
  <c r="AK5" i="45"/>
  <c r="AH5" i="45"/>
  <c r="S5" i="45"/>
  <c r="R53" i="39" s="1"/>
  <c r="P5" i="45"/>
  <c r="O53" i="39" s="1"/>
  <c r="N5" i="45"/>
  <c r="M5" i="45"/>
  <c r="L53" i="39" s="1"/>
  <c r="L5" i="45"/>
  <c r="K53" i="39" s="1"/>
  <c r="I5" i="45"/>
  <c r="H53" i="39" s="1"/>
  <c r="F5" i="45"/>
  <c r="E53" i="39" s="1"/>
  <c r="BN4" i="45"/>
  <c r="I68" i="37" s="1"/>
  <c r="AU4" i="45"/>
  <c r="AR4" i="45"/>
  <c r="AP4" i="45"/>
  <c r="AO4" i="45"/>
  <c r="AN4" i="45"/>
  <c r="AK4" i="45"/>
  <c r="AH4" i="45"/>
  <c r="S4" i="45"/>
  <c r="BV4" i="45" s="1"/>
  <c r="Q68" i="37" s="1"/>
  <c r="P4" i="45"/>
  <c r="O52" i="39" s="1"/>
  <c r="N4" i="45"/>
  <c r="BH4" i="45" s="1"/>
  <c r="M4" i="45"/>
  <c r="L52" i="39" s="1"/>
  <c r="L4" i="45"/>
  <c r="K52" i="39" s="1"/>
  <c r="I4" i="45"/>
  <c r="H52" i="39" s="1"/>
  <c r="F4" i="45"/>
  <c r="E52" i="39" s="1"/>
  <c r="BN3" i="45"/>
  <c r="I67" i="37" s="1"/>
  <c r="AU3" i="45"/>
  <c r="AR3" i="45"/>
  <c r="AP3" i="45"/>
  <c r="AO3" i="45"/>
  <c r="AQ3" i="45" s="1"/>
  <c r="AN3" i="45"/>
  <c r="AK3" i="45"/>
  <c r="AH3" i="45"/>
  <c r="S3" i="45"/>
  <c r="R51" i="39" s="1"/>
  <c r="P3" i="45"/>
  <c r="O51" i="39" s="1"/>
  <c r="N3" i="45"/>
  <c r="BH3" i="45" s="1"/>
  <c r="C67" i="37" s="1"/>
  <c r="M3" i="45"/>
  <c r="L51" i="39" s="1"/>
  <c r="L3" i="45"/>
  <c r="I3" i="45"/>
  <c r="H51" i="39" s="1"/>
  <c r="F3" i="45"/>
  <c r="E51" i="39" s="1"/>
  <c r="E66" i="37"/>
  <c r="A52" i="37"/>
  <c r="B52" i="37"/>
  <c r="A53" i="37"/>
  <c r="B53" i="37"/>
  <c r="A54" i="37"/>
  <c r="B54" i="37"/>
  <c r="A55" i="37"/>
  <c r="B55" i="37"/>
  <c r="A56" i="37"/>
  <c r="B56" i="37"/>
  <c r="A57" i="37"/>
  <c r="B57" i="37"/>
  <c r="A58" i="37"/>
  <c r="B58" i="37"/>
  <c r="A59" i="37"/>
  <c r="B59" i="37"/>
  <c r="A60" i="37"/>
  <c r="B60" i="37"/>
  <c r="A61" i="37"/>
  <c r="B61" i="37"/>
  <c r="A62" i="37"/>
  <c r="B62" i="37"/>
  <c r="A63" i="37"/>
  <c r="B63" i="37"/>
  <c r="A64" i="37"/>
  <c r="B64" i="37"/>
  <c r="A65" i="37"/>
  <c r="B65" i="37"/>
  <c r="B66" i="37"/>
  <c r="B51" i="37"/>
  <c r="A51" i="37"/>
  <c r="E50" i="37"/>
  <c r="E34" i="37"/>
  <c r="K37" i="39"/>
  <c r="H42" i="39"/>
  <c r="H43" i="39"/>
  <c r="E22" i="39"/>
  <c r="A50" i="39"/>
  <c r="B50" i="39"/>
  <c r="Y50" i="39"/>
  <c r="A36" i="39"/>
  <c r="B36" i="39"/>
  <c r="C36" i="39"/>
  <c r="D36" i="39"/>
  <c r="F36" i="39"/>
  <c r="G36" i="39"/>
  <c r="I36" i="39"/>
  <c r="J36" i="39"/>
  <c r="P36" i="39"/>
  <c r="Q36" i="39"/>
  <c r="R36" i="39"/>
  <c r="S36" i="39"/>
  <c r="T36" i="39"/>
  <c r="U36" i="39"/>
  <c r="V36" i="39"/>
  <c r="W36" i="39"/>
  <c r="X36" i="39"/>
  <c r="Y36" i="39"/>
  <c r="Z36" i="39"/>
  <c r="A37" i="39"/>
  <c r="B37" i="39"/>
  <c r="C37" i="39"/>
  <c r="D37" i="39"/>
  <c r="F37" i="39"/>
  <c r="G37" i="39"/>
  <c r="I37" i="39"/>
  <c r="J37" i="39"/>
  <c r="P37" i="39"/>
  <c r="Q37" i="39"/>
  <c r="S37" i="39"/>
  <c r="T37" i="39"/>
  <c r="U37" i="39"/>
  <c r="V37" i="39"/>
  <c r="W37" i="39"/>
  <c r="X37" i="39"/>
  <c r="Y37" i="39"/>
  <c r="Z37" i="39"/>
  <c r="A38" i="39"/>
  <c r="B38" i="39"/>
  <c r="C38" i="39"/>
  <c r="D38" i="39"/>
  <c r="F38" i="39"/>
  <c r="G38" i="39"/>
  <c r="I38" i="39"/>
  <c r="J38" i="39"/>
  <c r="P38" i="39"/>
  <c r="Q38" i="39"/>
  <c r="S38" i="39"/>
  <c r="T38" i="39"/>
  <c r="U38" i="39"/>
  <c r="V38" i="39"/>
  <c r="W38" i="39"/>
  <c r="X38" i="39"/>
  <c r="Y38" i="39"/>
  <c r="Z38" i="39"/>
  <c r="A39" i="39"/>
  <c r="B39" i="39"/>
  <c r="C39" i="39"/>
  <c r="D39" i="39"/>
  <c r="F39" i="39"/>
  <c r="G39" i="39"/>
  <c r="I39" i="39"/>
  <c r="J39" i="39"/>
  <c r="P39" i="39"/>
  <c r="Q39" i="39"/>
  <c r="S39" i="39"/>
  <c r="T39" i="39"/>
  <c r="U39" i="39"/>
  <c r="V39" i="39"/>
  <c r="W39" i="39"/>
  <c r="X39" i="39"/>
  <c r="Y39" i="39"/>
  <c r="Z39" i="39"/>
  <c r="A40" i="39"/>
  <c r="B40" i="39"/>
  <c r="C40" i="39"/>
  <c r="D40" i="39"/>
  <c r="F40" i="39"/>
  <c r="G40" i="39"/>
  <c r="I40" i="39"/>
  <c r="J40" i="39"/>
  <c r="P40" i="39"/>
  <c r="Q40" i="39"/>
  <c r="S40" i="39"/>
  <c r="T40" i="39"/>
  <c r="U40" i="39"/>
  <c r="V40" i="39"/>
  <c r="W40" i="39"/>
  <c r="X40" i="39"/>
  <c r="Y40" i="39"/>
  <c r="Z40" i="39"/>
  <c r="A41" i="39"/>
  <c r="B41" i="39"/>
  <c r="C41" i="39"/>
  <c r="D41" i="39"/>
  <c r="F41" i="39"/>
  <c r="G41" i="39"/>
  <c r="I41" i="39"/>
  <c r="J41" i="39"/>
  <c r="L41" i="39"/>
  <c r="P41" i="39"/>
  <c r="Q41" i="39"/>
  <c r="S41" i="39"/>
  <c r="T41" i="39"/>
  <c r="U41" i="39"/>
  <c r="V41" i="39"/>
  <c r="W41" i="39"/>
  <c r="X41" i="39"/>
  <c r="Y41" i="39"/>
  <c r="Z41" i="39"/>
  <c r="A42" i="39"/>
  <c r="B42" i="39"/>
  <c r="C42" i="39"/>
  <c r="D42" i="39"/>
  <c r="F42" i="39"/>
  <c r="G42" i="39"/>
  <c r="I42" i="39"/>
  <c r="J42" i="39"/>
  <c r="P42" i="39"/>
  <c r="Q42" i="39"/>
  <c r="S42" i="39"/>
  <c r="T42" i="39"/>
  <c r="U42" i="39"/>
  <c r="V42" i="39"/>
  <c r="W42" i="39"/>
  <c r="X42" i="39"/>
  <c r="Y42" i="39"/>
  <c r="Z42" i="39"/>
  <c r="A43" i="39"/>
  <c r="B43" i="39"/>
  <c r="C43" i="39"/>
  <c r="D43" i="39"/>
  <c r="F43" i="39"/>
  <c r="G43" i="39"/>
  <c r="I43" i="39"/>
  <c r="J43" i="39"/>
  <c r="P43" i="39"/>
  <c r="Q43" i="39"/>
  <c r="S43" i="39"/>
  <c r="T43" i="39"/>
  <c r="U43" i="39"/>
  <c r="V43" i="39"/>
  <c r="W43" i="39"/>
  <c r="X43" i="39"/>
  <c r="Y43" i="39"/>
  <c r="Z43" i="39"/>
  <c r="A44" i="39"/>
  <c r="B44" i="39"/>
  <c r="C44" i="39"/>
  <c r="D44" i="39"/>
  <c r="F44" i="39"/>
  <c r="G44" i="39"/>
  <c r="I44" i="39"/>
  <c r="J44" i="39"/>
  <c r="P44" i="39"/>
  <c r="Q44" i="39"/>
  <c r="S44" i="39"/>
  <c r="T44" i="39"/>
  <c r="U44" i="39"/>
  <c r="V44" i="39"/>
  <c r="W44" i="39"/>
  <c r="X44" i="39"/>
  <c r="Y44" i="39"/>
  <c r="Z44" i="39"/>
  <c r="A45" i="39"/>
  <c r="B45" i="39"/>
  <c r="C45" i="39"/>
  <c r="D45" i="39"/>
  <c r="F45" i="39"/>
  <c r="G45" i="39"/>
  <c r="I45" i="39"/>
  <c r="J45" i="39"/>
  <c r="P45" i="39"/>
  <c r="Q45" i="39"/>
  <c r="S45" i="39"/>
  <c r="T45" i="39"/>
  <c r="U45" i="39"/>
  <c r="V45" i="39"/>
  <c r="W45" i="39"/>
  <c r="X45" i="39"/>
  <c r="Y45" i="39"/>
  <c r="Z45" i="39"/>
  <c r="A46" i="39"/>
  <c r="B46" i="39"/>
  <c r="C46" i="39"/>
  <c r="D46" i="39"/>
  <c r="F46" i="39"/>
  <c r="G46" i="39"/>
  <c r="I46" i="39"/>
  <c r="J46" i="39"/>
  <c r="P46" i="39"/>
  <c r="Q46" i="39"/>
  <c r="S46" i="39"/>
  <c r="T46" i="39"/>
  <c r="U46" i="39"/>
  <c r="V46" i="39"/>
  <c r="W46" i="39"/>
  <c r="X46" i="39"/>
  <c r="Y46" i="39"/>
  <c r="Z46" i="39"/>
  <c r="A47" i="39"/>
  <c r="B47" i="39"/>
  <c r="C47" i="39"/>
  <c r="D47" i="39"/>
  <c r="F47" i="39"/>
  <c r="G47" i="39"/>
  <c r="I47" i="39"/>
  <c r="J47" i="39"/>
  <c r="P47" i="39"/>
  <c r="Q47" i="39"/>
  <c r="S47" i="39"/>
  <c r="T47" i="39"/>
  <c r="U47" i="39"/>
  <c r="V47" i="39"/>
  <c r="W47" i="39"/>
  <c r="X47" i="39"/>
  <c r="Y47" i="39"/>
  <c r="Z47" i="39"/>
  <c r="A48" i="39"/>
  <c r="B48" i="39"/>
  <c r="C48" i="39"/>
  <c r="D48" i="39"/>
  <c r="F48" i="39"/>
  <c r="G48" i="39"/>
  <c r="I48" i="39"/>
  <c r="J48" i="39"/>
  <c r="P48" i="39"/>
  <c r="Q48" i="39"/>
  <c r="S48" i="39"/>
  <c r="T48" i="39"/>
  <c r="U48" i="39"/>
  <c r="V48" i="39"/>
  <c r="W48" i="39"/>
  <c r="X48" i="39"/>
  <c r="Y48" i="39"/>
  <c r="Z48" i="39"/>
  <c r="A49" i="39"/>
  <c r="B49" i="39"/>
  <c r="C49" i="39"/>
  <c r="D49" i="39"/>
  <c r="F49" i="39"/>
  <c r="G49" i="39"/>
  <c r="I49" i="39"/>
  <c r="J49" i="39"/>
  <c r="P49" i="39"/>
  <c r="Q49" i="39"/>
  <c r="S49" i="39"/>
  <c r="T49" i="39"/>
  <c r="U49" i="39"/>
  <c r="V49" i="39"/>
  <c r="W49" i="39"/>
  <c r="X49" i="39"/>
  <c r="Y49" i="39"/>
  <c r="Z49" i="39"/>
  <c r="B35" i="39"/>
  <c r="C35" i="39"/>
  <c r="D35" i="39"/>
  <c r="F35" i="39"/>
  <c r="G35" i="39"/>
  <c r="I35" i="39"/>
  <c r="J35" i="39"/>
  <c r="O35" i="39"/>
  <c r="P35" i="39"/>
  <c r="Q35" i="39"/>
  <c r="S35" i="39"/>
  <c r="T35" i="39"/>
  <c r="U35" i="39"/>
  <c r="V35" i="39"/>
  <c r="W35" i="39"/>
  <c r="X35" i="39"/>
  <c r="Y35" i="39"/>
  <c r="Z35" i="39"/>
  <c r="A35" i="39"/>
  <c r="A36" i="37"/>
  <c r="B36" i="37"/>
  <c r="A37" i="37"/>
  <c r="B37" i="37"/>
  <c r="H37" i="37"/>
  <c r="A38" i="37"/>
  <c r="B38" i="37"/>
  <c r="A39" i="37"/>
  <c r="B39" i="37"/>
  <c r="A40" i="37"/>
  <c r="B40" i="37"/>
  <c r="A41" i="37"/>
  <c r="B41" i="37"/>
  <c r="A42" i="37"/>
  <c r="B42" i="37"/>
  <c r="I42" i="37"/>
  <c r="A43" i="37"/>
  <c r="B43" i="37"/>
  <c r="A44" i="37"/>
  <c r="B44" i="37"/>
  <c r="I44" i="37"/>
  <c r="A45" i="37"/>
  <c r="B45" i="37"/>
  <c r="A46" i="37"/>
  <c r="B46" i="37"/>
  <c r="A47" i="37"/>
  <c r="B47" i="37"/>
  <c r="I47" i="37"/>
  <c r="A48" i="37"/>
  <c r="B48" i="37"/>
  <c r="A49" i="37"/>
  <c r="B49" i="37"/>
  <c r="H49" i="37"/>
  <c r="B50" i="37"/>
  <c r="B35" i="37"/>
  <c r="A35" i="37"/>
  <c r="AA18" i="44"/>
  <c r="Z50" i="39" s="1"/>
  <c r="CY20" i="44"/>
  <c r="CV20" i="44"/>
  <c r="CY19" i="44"/>
  <c r="CV19" i="44"/>
  <c r="CY18" i="44"/>
  <c r="CV18" i="44"/>
  <c r="BA18" i="44"/>
  <c r="AZ18" i="44"/>
  <c r="AY18" i="44"/>
  <c r="AX18" i="44"/>
  <c r="AV18" i="44"/>
  <c r="AU18" i="44"/>
  <c r="AN18" i="44"/>
  <c r="CD10" i="44" s="1"/>
  <c r="AK18" i="44"/>
  <c r="AH18" i="44"/>
  <c r="Z18" i="44"/>
  <c r="Y18" i="44"/>
  <c r="X50" i="39" s="1"/>
  <c r="X18" i="44"/>
  <c r="W50" i="39" s="1"/>
  <c r="W18" i="44"/>
  <c r="V50" i="39" s="1"/>
  <c r="V18" i="44"/>
  <c r="U50" i="39" s="1"/>
  <c r="U18" i="44"/>
  <c r="T50" i="39" s="1"/>
  <c r="T18" i="44"/>
  <c r="S50" i="39" s="1"/>
  <c r="R18" i="44"/>
  <c r="Q50" i="39" s="1"/>
  <c r="Q18" i="44"/>
  <c r="CP15" i="44" s="1"/>
  <c r="K18" i="44"/>
  <c r="J18" i="44"/>
  <c r="I50" i="39" s="1"/>
  <c r="H18" i="44"/>
  <c r="G50" i="39" s="1"/>
  <c r="G18" i="44"/>
  <c r="F50" i="39" s="1"/>
  <c r="E18" i="44"/>
  <c r="D50" i="39" s="1"/>
  <c r="D18" i="44"/>
  <c r="C50" i="39" s="1"/>
  <c r="CY17" i="44"/>
  <c r="CV17" i="44"/>
  <c r="BN17" i="44"/>
  <c r="I49" i="37" s="1"/>
  <c r="AU17" i="44"/>
  <c r="AR17" i="44"/>
  <c r="AP17" i="44"/>
  <c r="AO17" i="44"/>
  <c r="AN17" i="44"/>
  <c r="AK17" i="44"/>
  <c r="AH17" i="44"/>
  <c r="S17" i="44"/>
  <c r="BV17" i="44" s="1"/>
  <c r="Q49" i="37" s="1"/>
  <c r="P17" i="44"/>
  <c r="O49" i="39" s="1"/>
  <c r="N17" i="44"/>
  <c r="BM17" i="44" s="1"/>
  <c r="M17" i="44"/>
  <c r="L49" i="39" s="1"/>
  <c r="L17" i="44"/>
  <c r="K49" i="39" s="1"/>
  <c r="I17" i="44"/>
  <c r="H49" i="39" s="1"/>
  <c r="F17" i="44"/>
  <c r="E49" i="39" s="1"/>
  <c r="CY16" i="44"/>
  <c r="CV16" i="44"/>
  <c r="BN16" i="44"/>
  <c r="I48" i="37" s="1"/>
  <c r="AU16" i="44"/>
  <c r="AR16" i="44"/>
  <c r="AP16" i="44"/>
  <c r="AO16" i="44"/>
  <c r="AN16" i="44"/>
  <c r="AK16" i="44"/>
  <c r="AH16" i="44"/>
  <c r="S16" i="44"/>
  <c r="R48" i="39" s="1"/>
  <c r="P16" i="44"/>
  <c r="O48" i="39" s="1"/>
  <c r="N16" i="44"/>
  <c r="BM16" i="44" s="1"/>
  <c r="H48" i="37" s="1"/>
  <c r="M16" i="44"/>
  <c r="L48" i="39" s="1"/>
  <c r="L16" i="44"/>
  <c r="K48" i="39" s="1"/>
  <c r="I16" i="44"/>
  <c r="H48" i="39" s="1"/>
  <c r="F16" i="44"/>
  <c r="E48" i="39" s="1"/>
  <c r="CY15" i="44"/>
  <c r="CV15" i="44"/>
  <c r="BN15" i="44"/>
  <c r="AU15" i="44"/>
  <c r="AR15" i="44"/>
  <c r="AP15" i="44"/>
  <c r="AQ15" i="44" s="1"/>
  <c r="AO15" i="44"/>
  <c r="AN15" i="44"/>
  <c r="AK15" i="44"/>
  <c r="AH15" i="44"/>
  <c r="S15" i="44"/>
  <c r="BV15" i="44" s="1"/>
  <c r="Q47" i="37" s="1"/>
  <c r="P15" i="44"/>
  <c r="O47" i="39" s="1"/>
  <c r="N15" i="44"/>
  <c r="BL15" i="44" s="1"/>
  <c r="G47" i="37" s="1"/>
  <c r="M15" i="44"/>
  <c r="L47" i="39" s="1"/>
  <c r="L15" i="44"/>
  <c r="K47" i="39" s="1"/>
  <c r="I15" i="44"/>
  <c r="H47" i="39" s="1"/>
  <c r="F15" i="44"/>
  <c r="E47" i="39" s="1"/>
  <c r="CY14" i="44"/>
  <c r="CV14" i="44"/>
  <c r="BN14" i="44"/>
  <c r="I46" i="37" s="1"/>
  <c r="AU14" i="44"/>
  <c r="AR14" i="44"/>
  <c r="AP14" i="44"/>
  <c r="AO14" i="44"/>
  <c r="AN14" i="44"/>
  <c r="AK14" i="44"/>
  <c r="AH14" i="44"/>
  <c r="S14" i="44"/>
  <c r="BV14" i="44" s="1"/>
  <c r="Q46" i="37" s="1"/>
  <c r="P14" i="44"/>
  <c r="O46" i="39" s="1"/>
  <c r="N14" i="44"/>
  <c r="BM14" i="44" s="1"/>
  <c r="H46" i="37" s="1"/>
  <c r="M14" i="44"/>
  <c r="L46" i="39" s="1"/>
  <c r="L14" i="44"/>
  <c r="K46" i="39" s="1"/>
  <c r="I14" i="44"/>
  <c r="H46" i="39" s="1"/>
  <c r="F14" i="44"/>
  <c r="E46" i="39" s="1"/>
  <c r="CY13" i="44"/>
  <c r="CV13" i="44"/>
  <c r="BN13" i="44"/>
  <c r="I45" i="37" s="1"/>
  <c r="AU13" i="44"/>
  <c r="AR13" i="44"/>
  <c r="AP13" i="44"/>
  <c r="AO13" i="44"/>
  <c r="AN13" i="44"/>
  <c r="AK13" i="44"/>
  <c r="AH13" i="44"/>
  <c r="S13" i="44"/>
  <c r="R45" i="39" s="1"/>
  <c r="P13" i="44"/>
  <c r="O45" i="39" s="1"/>
  <c r="N13" i="44"/>
  <c r="BL13" i="44" s="1"/>
  <c r="G45" i="37" s="1"/>
  <c r="M13" i="44"/>
  <c r="L45" i="39" s="1"/>
  <c r="L13" i="44"/>
  <c r="K45" i="39" s="1"/>
  <c r="I13" i="44"/>
  <c r="H45" i="39" s="1"/>
  <c r="F13" i="44"/>
  <c r="E45" i="39" s="1"/>
  <c r="CY12" i="44"/>
  <c r="CV12" i="44"/>
  <c r="BN12" i="44"/>
  <c r="AU12" i="44"/>
  <c r="AR12" i="44"/>
  <c r="AP12" i="44"/>
  <c r="AO12" i="44"/>
  <c r="AN12" i="44"/>
  <c r="AK12" i="44"/>
  <c r="AH12" i="44"/>
  <c r="S12" i="44"/>
  <c r="R44" i="39" s="1"/>
  <c r="P12" i="44"/>
  <c r="O44" i="39" s="1"/>
  <c r="N12" i="44"/>
  <c r="BL12" i="44" s="1"/>
  <c r="G44" i="37" s="1"/>
  <c r="M12" i="44"/>
  <c r="L44" i="39" s="1"/>
  <c r="L12" i="44"/>
  <c r="K44" i="39" s="1"/>
  <c r="I12" i="44"/>
  <c r="H44" i="39" s="1"/>
  <c r="F12" i="44"/>
  <c r="E44" i="39" s="1"/>
  <c r="CY11" i="44"/>
  <c r="CV11" i="44"/>
  <c r="BN11" i="44"/>
  <c r="I43" i="37" s="1"/>
  <c r="AU11" i="44"/>
  <c r="AR11" i="44"/>
  <c r="AP11" i="44"/>
  <c r="AO11" i="44"/>
  <c r="AN11" i="44"/>
  <c r="AK11" i="44"/>
  <c r="AH11" i="44"/>
  <c r="S11" i="44"/>
  <c r="BV11" i="44" s="1"/>
  <c r="Q43" i="37" s="1"/>
  <c r="P11" i="44"/>
  <c r="N11" i="44"/>
  <c r="BL11" i="44" s="1"/>
  <c r="G43" i="37" s="1"/>
  <c r="M11" i="44"/>
  <c r="L43" i="39" s="1"/>
  <c r="L11" i="44"/>
  <c r="K43" i="39" s="1"/>
  <c r="I11" i="44"/>
  <c r="F11" i="44"/>
  <c r="E43" i="39" s="1"/>
  <c r="CY10" i="44"/>
  <c r="CV10" i="44"/>
  <c r="BN10" i="44"/>
  <c r="AU10" i="44"/>
  <c r="AR10" i="44"/>
  <c r="AP10" i="44"/>
  <c r="AO10" i="44"/>
  <c r="AQ10" i="44" s="1"/>
  <c r="AN10" i="44"/>
  <c r="AK10" i="44"/>
  <c r="AH10" i="44"/>
  <c r="S10" i="44"/>
  <c r="BV10" i="44" s="1"/>
  <c r="Q42" i="37" s="1"/>
  <c r="P10" i="44"/>
  <c r="O42" i="39" s="1"/>
  <c r="N10" i="44"/>
  <c r="BM10" i="44" s="1"/>
  <c r="H42" i="37" s="1"/>
  <c r="M10" i="44"/>
  <c r="L42" i="39" s="1"/>
  <c r="L10" i="44"/>
  <c r="K42" i="39" s="1"/>
  <c r="I10" i="44"/>
  <c r="F10" i="44"/>
  <c r="E42" i="39" s="1"/>
  <c r="CY9" i="44"/>
  <c r="CV9" i="44"/>
  <c r="CA9" i="44"/>
  <c r="BN9" i="44"/>
  <c r="I41" i="37" s="1"/>
  <c r="AU9" i="44"/>
  <c r="AR9" i="44"/>
  <c r="AP9" i="44"/>
  <c r="AO9" i="44"/>
  <c r="AQ9" i="44" s="1"/>
  <c r="AN9" i="44"/>
  <c r="AK9" i="44"/>
  <c r="AH9" i="44"/>
  <c r="S9" i="44"/>
  <c r="BV9" i="44" s="1"/>
  <c r="Q41" i="37" s="1"/>
  <c r="P9" i="44"/>
  <c r="N9" i="44"/>
  <c r="BL9" i="44" s="1"/>
  <c r="G41" i="37" s="1"/>
  <c r="M9" i="44"/>
  <c r="L9" i="44"/>
  <c r="K41" i="39" s="1"/>
  <c r="I9" i="44"/>
  <c r="H41" i="39" s="1"/>
  <c r="F9" i="44"/>
  <c r="E41" i="39" s="1"/>
  <c r="CY8" i="44"/>
  <c r="CV8" i="44"/>
  <c r="BN8" i="44"/>
  <c r="I40" i="37" s="1"/>
  <c r="AU8" i="44"/>
  <c r="AR8" i="44"/>
  <c r="AP8" i="44"/>
  <c r="AO8" i="44"/>
  <c r="AN8" i="44"/>
  <c r="AK8" i="44"/>
  <c r="AH8" i="44"/>
  <c r="S8" i="44"/>
  <c r="R40" i="39" s="1"/>
  <c r="P8" i="44"/>
  <c r="O40" i="39" s="1"/>
  <c r="N8" i="44"/>
  <c r="BL8" i="44" s="1"/>
  <c r="G40" i="37" s="1"/>
  <c r="M8" i="44"/>
  <c r="L40" i="39" s="1"/>
  <c r="L8" i="44"/>
  <c r="K40" i="39" s="1"/>
  <c r="I8" i="44"/>
  <c r="H40" i="39" s="1"/>
  <c r="F8" i="44"/>
  <c r="E40" i="39" s="1"/>
  <c r="CY7" i="44"/>
  <c r="CV7" i="44"/>
  <c r="BN7" i="44"/>
  <c r="I39" i="37" s="1"/>
  <c r="AU7" i="44"/>
  <c r="AR7" i="44"/>
  <c r="AP7" i="44"/>
  <c r="AO7" i="44"/>
  <c r="AN7" i="44"/>
  <c r="AK7" i="44"/>
  <c r="AH7" i="44"/>
  <c r="S7" i="44"/>
  <c r="BV7" i="44" s="1"/>
  <c r="Q39" i="37" s="1"/>
  <c r="P7" i="44"/>
  <c r="O39" i="39" s="1"/>
  <c r="N7" i="44"/>
  <c r="BL7" i="44" s="1"/>
  <c r="G39" i="37" s="1"/>
  <c r="M7" i="44"/>
  <c r="L7" i="44"/>
  <c r="K39" i="39" s="1"/>
  <c r="I7" i="44"/>
  <c r="H39" i="39" s="1"/>
  <c r="F7" i="44"/>
  <c r="E39" i="39" s="1"/>
  <c r="CY6" i="44"/>
  <c r="CV6" i="44"/>
  <c r="BN6" i="44"/>
  <c r="I38" i="37" s="1"/>
  <c r="AU6" i="44"/>
  <c r="AR6" i="44"/>
  <c r="AP6" i="44"/>
  <c r="AO6" i="44"/>
  <c r="AN6" i="44"/>
  <c r="AK6" i="44"/>
  <c r="AH6" i="44"/>
  <c r="S6" i="44"/>
  <c r="BV6" i="44" s="1"/>
  <c r="Q38" i="37" s="1"/>
  <c r="P6" i="44"/>
  <c r="O38" i="39" s="1"/>
  <c r="N6" i="44"/>
  <c r="BM6" i="44" s="1"/>
  <c r="H38" i="37" s="1"/>
  <c r="M6" i="44"/>
  <c r="L38" i="39" s="1"/>
  <c r="L6" i="44"/>
  <c r="K38" i="39" s="1"/>
  <c r="I6" i="44"/>
  <c r="H38" i="39" s="1"/>
  <c r="F6" i="44"/>
  <c r="E38" i="39" s="1"/>
  <c r="CY5" i="44"/>
  <c r="CV5" i="44"/>
  <c r="BN5" i="44"/>
  <c r="I37" i="37" s="1"/>
  <c r="AU5" i="44"/>
  <c r="AR5" i="44"/>
  <c r="AP5" i="44"/>
  <c r="AO5" i="44"/>
  <c r="AN5" i="44"/>
  <c r="AK5" i="44"/>
  <c r="AH5" i="44"/>
  <c r="S5" i="44"/>
  <c r="R37" i="39" s="1"/>
  <c r="P5" i="44"/>
  <c r="O37" i="39" s="1"/>
  <c r="N5" i="44"/>
  <c r="BM5" i="44" s="1"/>
  <c r="M5" i="44"/>
  <c r="L37" i="39" s="1"/>
  <c r="L5" i="44"/>
  <c r="I5" i="44"/>
  <c r="H37" i="39" s="1"/>
  <c r="F5" i="44"/>
  <c r="E37" i="39" s="1"/>
  <c r="BN4" i="44"/>
  <c r="I36" i="37" s="1"/>
  <c r="AU4" i="44"/>
  <c r="AR4" i="44"/>
  <c r="AP4" i="44"/>
  <c r="AO4" i="44"/>
  <c r="AN4" i="44"/>
  <c r="AK4" i="44"/>
  <c r="AH4" i="44"/>
  <c r="S4" i="44"/>
  <c r="BV4" i="44" s="1"/>
  <c r="Q36" i="37" s="1"/>
  <c r="P4" i="44"/>
  <c r="O36" i="39" s="1"/>
  <c r="N4" i="44"/>
  <c r="BH4" i="44" s="1"/>
  <c r="C36" i="37" s="1"/>
  <c r="M4" i="44"/>
  <c r="L36" i="39" s="1"/>
  <c r="L4" i="44"/>
  <c r="K36" i="39" s="1"/>
  <c r="I4" i="44"/>
  <c r="H36" i="39" s="1"/>
  <c r="F4" i="44"/>
  <c r="E36" i="39" s="1"/>
  <c r="BN3" i="44"/>
  <c r="I35" i="37" s="1"/>
  <c r="AU3" i="44"/>
  <c r="AR3" i="44"/>
  <c r="AP3" i="44"/>
  <c r="AQ3" i="44" s="1"/>
  <c r="AO3" i="44"/>
  <c r="AN3" i="44"/>
  <c r="AK3" i="44"/>
  <c r="AH3" i="44"/>
  <c r="S3" i="44"/>
  <c r="R35" i="39" s="1"/>
  <c r="P3" i="44"/>
  <c r="N3" i="44"/>
  <c r="BM3" i="44" s="1"/>
  <c r="H35" i="37" s="1"/>
  <c r="M3" i="44"/>
  <c r="L35" i="39" s="1"/>
  <c r="L3" i="44"/>
  <c r="K35" i="39" s="1"/>
  <c r="I3" i="44"/>
  <c r="H35" i="39" s="1"/>
  <c r="F3" i="44"/>
  <c r="E35" i="39" s="1"/>
  <c r="CY20" i="43"/>
  <c r="CV20" i="43"/>
  <c r="CY19" i="43"/>
  <c r="CV19" i="43"/>
  <c r="CY18" i="43"/>
  <c r="CV18" i="43"/>
  <c r="AU18" i="43"/>
  <c r="AK18" i="43"/>
  <c r="AR18" i="43"/>
  <c r="AA18" i="43"/>
  <c r="Z18" i="43"/>
  <c r="Y82" i="39" s="1"/>
  <c r="Y18" i="43"/>
  <c r="X82" i="39" s="1"/>
  <c r="X18" i="43"/>
  <c r="W82" i="39" s="1"/>
  <c r="W18" i="43"/>
  <c r="V82" i="39" s="1"/>
  <c r="V18" i="43"/>
  <c r="U82" i="39" s="1"/>
  <c r="U18" i="43"/>
  <c r="T82" i="39" s="1"/>
  <c r="T18" i="43"/>
  <c r="S82" i="39" s="1"/>
  <c r="R18" i="43"/>
  <c r="CA10" i="43" s="1"/>
  <c r="Q18" i="43"/>
  <c r="CP16" i="43" s="1"/>
  <c r="K18" i="43"/>
  <c r="J18" i="43"/>
  <c r="I82" i="39" s="1"/>
  <c r="H18" i="43"/>
  <c r="G82" i="39" s="1"/>
  <c r="G18" i="43"/>
  <c r="E18" i="43"/>
  <c r="D82" i="39" s="1"/>
  <c r="D18" i="43"/>
  <c r="C82" i="39" s="1"/>
  <c r="CY17" i="43"/>
  <c r="CV17" i="43"/>
  <c r="BN17" i="43"/>
  <c r="I65" i="37" s="1"/>
  <c r="AU17" i="43"/>
  <c r="AR17" i="43"/>
  <c r="AP17" i="43"/>
  <c r="AO17" i="43"/>
  <c r="AQ17" i="43" s="1"/>
  <c r="AN17" i="43"/>
  <c r="AK17" i="43"/>
  <c r="AH17" i="43"/>
  <c r="S17" i="43"/>
  <c r="BV17" i="43" s="1"/>
  <c r="Q65" i="37" s="1"/>
  <c r="P17" i="43"/>
  <c r="O81" i="39" s="1"/>
  <c r="N17" i="43"/>
  <c r="BH17" i="43" s="1"/>
  <c r="C65" i="37" s="1"/>
  <c r="M17" i="43"/>
  <c r="L81" i="39" s="1"/>
  <c r="L17" i="43"/>
  <c r="K81" i="39" s="1"/>
  <c r="I17" i="43"/>
  <c r="H81" i="39" s="1"/>
  <c r="F17" i="43"/>
  <c r="CY16" i="43"/>
  <c r="CV16" i="43"/>
  <c r="BN16" i="43"/>
  <c r="I64" i="37" s="1"/>
  <c r="AU16" i="43"/>
  <c r="AR16" i="43"/>
  <c r="AP16" i="43"/>
  <c r="AO16" i="43"/>
  <c r="AQ16" i="43" s="1"/>
  <c r="AN16" i="43"/>
  <c r="AK16" i="43"/>
  <c r="AH16" i="43"/>
  <c r="S16" i="43"/>
  <c r="R80" i="39" s="1"/>
  <c r="P16" i="43"/>
  <c r="O80" i="39" s="1"/>
  <c r="N16" i="43"/>
  <c r="M80" i="39" s="1"/>
  <c r="M16" i="43"/>
  <c r="L80" i="39" s="1"/>
  <c r="L16" i="43"/>
  <c r="K80" i="39" s="1"/>
  <c r="I16" i="43"/>
  <c r="H80" i="39" s="1"/>
  <c r="F16" i="43"/>
  <c r="E80" i="39" s="1"/>
  <c r="CY15" i="43"/>
  <c r="CV15" i="43"/>
  <c r="BN15" i="43"/>
  <c r="I63" i="37" s="1"/>
  <c r="AU15" i="43"/>
  <c r="AR15" i="43"/>
  <c r="AP15" i="43"/>
  <c r="AO15" i="43"/>
  <c r="AN15" i="43"/>
  <c r="AK15" i="43"/>
  <c r="AH15" i="43"/>
  <c r="S15" i="43"/>
  <c r="BV15" i="43" s="1"/>
  <c r="Q63" i="37" s="1"/>
  <c r="P15" i="43"/>
  <c r="O79" i="39" s="1"/>
  <c r="N15" i="43"/>
  <c r="BL15" i="43" s="1"/>
  <c r="G63" i="37" s="1"/>
  <c r="M15" i="43"/>
  <c r="L79" i="39" s="1"/>
  <c r="L15" i="43"/>
  <c r="K79" i="39" s="1"/>
  <c r="I15" i="43"/>
  <c r="H79" i="39" s="1"/>
  <c r="F15" i="43"/>
  <c r="E79" i="39" s="1"/>
  <c r="CY14" i="43"/>
  <c r="CV14" i="43"/>
  <c r="BN14" i="43"/>
  <c r="I62" i="37" s="1"/>
  <c r="AU14" i="43"/>
  <c r="AR14" i="43"/>
  <c r="AP14" i="43"/>
  <c r="AO14" i="43"/>
  <c r="AN14" i="43"/>
  <c r="AK14" i="43"/>
  <c r="AH14" i="43"/>
  <c r="S14" i="43"/>
  <c r="R78" i="39" s="1"/>
  <c r="P14" i="43"/>
  <c r="O78" i="39" s="1"/>
  <c r="N14" i="43"/>
  <c r="BM14" i="43" s="1"/>
  <c r="H62" i="37" s="1"/>
  <c r="M14" i="43"/>
  <c r="L78" i="39" s="1"/>
  <c r="L14" i="43"/>
  <c r="K78" i="39" s="1"/>
  <c r="I14" i="43"/>
  <c r="H78" i="39" s="1"/>
  <c r="F14" i="43"/>
  <c r="E78" i="39" s="1"/>
  <c r="CY13" i="43"/>
  <c r="CV13" i="43"/>
  <c r="BN13" i="43"/>
  <c r="I61" i="37" s="1"/>
  <c r="AU13" i="43"/>
  <c r="AR13" i="43"/>
  <c r="AP13" i="43"/>
  <c r="AO13" i="43"/>
  <c r="AN13" i="43"/>
  <c r="AK13" i="43"/>
  <c r="AH13" i="43"/>
  <c r="S13" i="43"/>
  <c r="BV13" i="43" s="1"/>
  <c r="Q61" i="37" s="1"/>
  <c r="P13" i="43"/>
  <c r="O77" i="39" s="1"/>
  <c r="N13" i="43"/>
  <c r="BM13" i="43" s="1"/>
  <c r="H61" i="37" s="1"/>
  <c r="M13" i="43"/>
  <c r="L77" i="39" s="1"/>
  <c r="L13" i="43"/>
  <c r="K77" i="39" s="1"/>
  <c r="I13" i="43"/>
  <c r="H77" i="39" s="1"/>
  <c r="F13" i="43"/>
  <c r="E77" i="39" s="1"/>
  <c r="CY12" i="43"/>
  <c r="CV12" i="43"/>
  <c r="BN12" i="43"/>
  <c r="I60" i="37" s="1"/>
  <c r="AU12" i="43"/>
  <c r="AR12" i="43"/>
  <c r="AP12" i="43"/>
  <c r="AO12" i="43"/>
  <c r="AN12" i="43"/>
  <c r="AK12" i="43"/>
  <c r="AH12" i="43"/>
  <c r="S12" i="43"/>
  <c r="R76" i="39" s="1"/>
  <c r="P12" i="43"/>
  <c r="O76" i="39" s="1"/>
  <c r="N12" i="43"/>
  <c r="BW12" i="43" s="1"/>
  <c r="M12" i="43"/>
  <c r="L76" i="39" s="1"/>
  <c r="L12" i="43"/>
  <c r="K76" i="39" s="1"/>
  <c r="I12" i="43"/>
  <c r="H76" i="39" s="1"/>
  <c r="F12" i="43"/>
  <c r="E76" i="39" s="1"/>
  <c r="CY11" i="43"/>
  <c r="CV11" i="43"/>
  <c r="BN11" i="43"/>
  <c r="I59" i="37" s="1"/>
  <c r="AU11" i="43"/>
  <c r="AR11" i="43"/>
  <c r="AP11" i="43"/>
  <c r="AO11" i="43"/>
  <c r="AQ11" i="43" s="1"/>
  <c r="AN11" i="43"/>
  <c r="AK11" i="43"/>
  <c r="AH11" i="43"/>
  <c r="S11" i="43"/>
  <c r="BV11" i="43" s="1"/>
  <c r="Q59" i="37" s="1"/>
  <c r="P11" i="43"/>
  <c r="O75" i="39" s="1"/>
  <c r="N11" i="43"/>
  <c r="BL11" i="43" s="1"/>
  <c r="G59" i="37" s="1"/>
  <c r="M11" i="43"/>
  <c r="L75" i="39" s="1"/>
  <c r="L11" i="43"/>
  <c r="K75" i="39" s="1"/>
  <c r="I11" i="43"/>
  <c r="H75" i="39" s="1"/>
  <c r="F11" i="43"/>
  <c r="E75" i="39" s="1"/>
  <c r="CY10" i="43"/>
  <c r="CV10" i="43"/>
  <c r="BN10" i="43"/>
  <c r="I58" i="37" s="1"/>
  <c r="AU10" i="43"/>
  <c r="AR10" i="43"/>
  <c r="AP10" i="43"/>
  <c r="AO10" i="43"/>
  <c r="AN10" i="43"/>
  <c r="AK10" i="43"/>
  <c r="AH10" i="43"/>
  <c r="S10" i="43"/>
  <c r="R74" i="39" s="1"/>
  <c r="P10" i="43"/>
  <c r="O74" i="39" s="1"/>
  <c r="N10" i="43"/>
  <c r="BM10" i="43" s="1"/>
  <c r="H58" i="37" s="1"/>
  <c r="M10" i="43"/>
  <c r="L74" i="39" s="1"/>
  <c r="L10" i="43"/>
  <c r="K74" i="39" s="1"/>
  <c r="I10" i="43"/>
  <c r="H74" i="39" s="1"/>
  <c r="F10" i="43"/>
  <c r="E74" i="39" s="1"/>
  <c r="CY9" i="43"/>
  <c r="CV9" i="43"/>
  <c r="BN9" i="43"/>
  <c r="I57" i="37" s="1"/>
  <c r="BH9" i="43"/>
  <c r="C57" i="37" s="1"/>
  <c r="AU9" i="43"/>
  <c r="AR9" i="43"/>
  <c r="AP9" i="43"/>
  <c r="AO9" i="43"/>
  <c r="AN9" i="43"/>
  <c r="AK9" i="43"/>
  <c r="AH9" i="43"/>
  <c r="S9" i="43"/>
  <c r="R73" i="39" s="1"/>
  <c r="P9" i="43"/>
  <c r="BI9" i="43" s="1"/>
  <c r="D57" i="37" s="1"/>
  <c r="N9" i="43"/>
  <c r="BM9" i="43" s="1"/>
  <c r="H57" i="37" s="1"/>
  <c r="M9" i="43"/>
  <c r="L73" i="39" s="1"/>
  <c r="L9" i="43"/>
  <c r="K73" i="39" s="1"/>
  <c r="I9" i="43"/>
  <c r="H73" i="39" s="1"/>
  <c r="F9" i="43"/>
  <c r="E73" i="39" s="1"/>
  <c r="CY8" i="43"/>
  <c r="CV8" i="43"/>
  <c r="BN8" i="43"/>
  <c r="I56" i="37" s="1"/>
  <c r="AU8" i="43"/>
  <c r="AR8" i="43"/>
  <c r="AP8" i="43"/>
  <c r="AO8" i="43"/>
  <c r="AN8" i="43"/>
  <c r="AK8" i="43"/>
  <c r="AH8" i="43"/>
  <c r="S8" i="43"/>
  <c r="R72" i="39" s="1"/>
  <c r="P8" i="43"/>
  <c r="O72" i="39" s="1"/>
  <c r="N8" i="43"/>
  <c r="BL8" i="43" s="1"/>
  <c r="G56" i="37" s="1"/>
  <c r="M8" i="43"/>
  <c r="L72" i="39" s="1"/>
  <c r="L8" i="43"/>
  <c r="K72" i="39" s="1"/>
  <c r="I8" i="43"/>
  <c r="H72" i="39" s="1"/>
  <c r="F8" i="43"/>
  <c r="E72" i="39" s="1"/>
  <c r="CY7" i="43"/>
  <c r="CV7" i="43"/>
  <c r="BN7" i="43"/>
  <c r="I55" i="37" s="1"/>
  <c r="AU7" i="43"/>
  <c r="AR7" i="43"/>
  <c r="AP7" i="43"/>
  <c r="AO7" i="43"/>
  <c r="AQ7" i="43" s="1"/>
  <c r="AN7" i="43"/>
  <c r="AK7" i="43"/>
  <c r="AH7" i="43"/>
  <c r="S7" i="43"/>
  <c r="BV7" i="43" s="1"/>
  <c r="Q55" i="37" s="1"/>
  <c r="P7" i="43"/>
  <c r="O71" i="39" s="1"/>
  <c r="N7" i="43"/>
  <c r="BL7" i="43" s="1"/>
  <c r="G55" i="37" s="1"/>
  <c r="M7" i="43"/>
  <c r="L71" i="39" s="1"/>
  <c r="L7" i="43"/>
  <c r="K71" i="39" s="1"/>
  <c r="I7" i="43"/>
  <c r="H71" i="39" s="1"/>
  <c r="F7" i="43"/>
  <c r="E71" i="39" s="1"/>
  <c r="CY6" i="43"/>
  <c r="CV6" i="43"/>
  <c r="BO6" i="43"/>
  <c r="J54" i="37" s="1"/>
  <c r="BN6" i="43"/>
  <c r="I54" i="37" s="1"/>
  <c r="AU6" i="43"/>
  <c r="AR6" i="43"/>
  <c r="AP6" i="43"/>
  <c r="AO6" i="43"/>
  <c r="AQ6" i="43" s="1"/>
  <c r="AN6" i="43"/>
  <c r="AK6" i="43"/>
  <c r="AH6" i="43"/>
  <c r="S6" i="43"/>
  <c r="BV6" i="43" s="1"/>
  <c r="Q54" i="37" s="1"/>
  <c r="P6" i="43"/>
  <c r="O70" i="39" s="1"/>
  <c r="N6" i="43"/>
  <c r="BM6" i="43" s="1"/>
  <c r="H54" i="37" s="1"/>
  <c r="M6" i="43"/>
  <c r="L70" i="39" s="1"/>
  <c r="L6" i="43"/>
  <c r="K70" i="39" s="1"/>
  <c r="I6" i="43"/>
  <c r="H70" i="39" s="1"/>
  <c r="F6" i="43"/>
  <c r="E70" i="39" s="1"/>
  <c r="CY5" i="43"/>
  <c r="CV5" i="43"/>
  <c r="CA5" i="43"/>
  <c r="BN5" i="43"/>
  <c r="I53" i="37" s="1"/>
  <c r="AU5" i="43"/>
  <c r="AR5" i="43"/>
  <c r="AP5" i="43"/>
  <c r="AO5" i="43"/>
  <c r="AN5" i="43"/>
  <c r="AK5" i="43"/>
  <c r="AH5" i="43"/>
  <c r="S5" i="43"/>
  <c r="R69" i="39" s="1"/>
  <c r="P5" i="43"/>
  <c r="N5" i="43"/>
  <c r="BL5" i="43" s="1"/>
  <c r="G53" i="37" s="1"/>
  <c r="M5" i="43"/>
  <c r="L69" i="39" s="1"/>
  <c r="L5" i="43"/>
  <c r="K69" i="39" s="1"/>
  <c r="I5" i="43"/>
  <c r="H69" i="39" s="1"/>
  <c r="F5" i="43"/>
  <c r="E69" i="39" s="1"/>
  <c r="BN4" i="43"/>
  <c r="I52" i="37" s="1"/>
  <c r="AU4" i="43"/>
  <c r="AR4" i="43"/>
  <c r="AP4" i="43"/>
  <c r="AO4" i="43"/>
  <c r="AN4" i="43"/>
  <c r="AK4" i="43"/>
  <c r="AH4" i="43"/>
  <c r="S4" i="43"/>
  <c r="BV4" i="43" s="1"/>
  <c r="Q52" i="37" s="1"/>
  <c r="P4" i="43"/>
  <c r="N4" i="43"/>
  <c r="BW4" i="43" s="1"/>
  <c r="M4" i="43"/>
  <c r="L68" i="39" s="1"/>
  <c r="L4" i="43"/>
  <c r="K68" i="39" s="1"/>
  <c r="I4" i="43"/>
  <c r="H68" i="39" s="1"/>
  <c r="F4" i="43"/>
  <c r="E68" i="39" s="1"/>
  <c r="BN3" i="43"/>
  <c r="I51" i="37" s="1"/>
  <c r="AU3" i="43"/>
  <c r="AR3" i="43"/>
  <c r="AP3" i="43"/>
  <c r="AO3" i="43"/>
  <c r="AN3" i="43"/>
  <c r="AK3" i="43"/>
  <c r="AH3" i="43"/>
  <c r="S3" i="43"/>
  <c r="R67" i="39" s="1"/>
  <c r="P3" i="43"/>
  <c r="O67" i="39" s="1"/>
  <c r="N3" i="43"/>
  <c r="BH3" i="43" s="1"/>
  <c r="C51" i="37" s="1"/>
  <c r="M3" i="43"/>
  <c r="L67" i="39" s="1"/>
  <c r="L3" i="43"/>
  <c r="K67" i="39" s="1"/>
  <c r="I3" i="43"/>
  <c r="H67" i="39" s="1"/>
  <c r="F3" i="43"/>
  <c r="E67" i="39" s="1"/>
  <c r="A20" i="37"/>
  <c r="B20" i="37"/>
  <c r="A21" i="37"/>
  <c r="B21" i="37"/>
  <c r="A22" i="37"/>
  <c r="B22" i="37"/>
  <c r="A23" i="37"/>
  <c r="B23" i="37"/>
  <c r="A24" i="37"/>
  <c r="B24" i="37"/>
  <c r="A25" i="37"/>
  <c r="B25" i="37"/>
  <c r="A26" i="37"/>
  <c r="B26" i="37"/>
  <c r="A27" i="37"/>
  <c r="B27" i="37"/>
  <c r="A28" i="37"/>
  <c r="B28" i="37"/>
  <c r="A29" i="37"/>
  <c r="B29" i="37"/>
  <c r="A30" i="37"/>
  <c r="B30" i="37"/>
  <c r="A31" i="37"/>
  <c r="B31" i="37"/>
  <c r="A32" i="37"/>
  <c r="B32" i="37"/>
  <c r="A33" i="37"/>
  <c r="B33" i="37"/>
  <c r="A34" i="37"/>
  <c r="B34" i="37"/>
  <c r="B19" i="37"/>
  <c r="A19" i="37"/>
  <c r="A20" i="39"/>
  <c r="B20" i="39"/>
  <c r="C20" i="39"/>
  <c r="A21" i="39"/>
  <c r="B21" i="39"/>
  <c r="C21" i="39"/>
  <c r="A22" i="39"/>
  <c r="B22" i="39"/>
  <c r="C22" i="39"/>
  <c r="A23" i="39"/>
  <c r="B23" i="39"/>
  <c r="C23" i="39"/>
  <c r="A24" i="39"/>
  <c r="B24" i="39"/>
  <c r="C24" i="39"/>
  <c r="A25" i="39"/>
  <c r="B25" i="39"/>
  <c r="C25" i="39"/>
  <c r="A26" i="39"/>
  <c r="B26" i="39"/>
  <c r="C26" i="39"/>
  <c r="A27" i="39"/>
  <c r="B27" i="39"/>
  <c r="C27" i="39"/>
  <c r="A28" i="39"/>
  <c r="B28" i="39"/>
  <c r="C28" i="39"/>
  <c r="A29" i="39"/>
  <c r="B29" i="39"/>
  <c r="C29" i="39"/>
  <c r="A30" i="39"/>
  <c r="B30" i="39"/>
  <c r="C30" i="39"/>
  <c r="A31" i="39"/>
  <c r="B31" i="39"/>
  <c r="C31" i="39"/>
  <c r="A32" i="39"/>
  <c r="B32" i="39"/>
  <c r="C32" i="39"/>
  <c r="A33" i="39"/>
  <c r="B33" i="39"/>
  <c r="C33" i="39"/>
  <c r="A34" i="39"/>
  <c r="B34" i="39"/>
  <c r="A19" i="39"/>
  <c r="B19" i="39"/>
  <c r="D19" i="39"/>
  <c r="F19" i="39"/>
  <c r="G19" i="39"/>
  <c r="I19" i="39"/>
  <c r="J19" i="39"/>
  <c r="P19" i="39"/>
  <c r="Q19" i="39"/>
  <c r="S19" i="39"/>
  <c r="T19" i="39"/>
  <c r="U19" i="39"/>
  <c r="V19" i="39"/>
  <c r="W19" i="39"/>
  <c r="X19" i="39"/>
  <c r="Y19" i="39"/>
  <c r="Z19" i="39"/>
  <c r="D20" i="39"/>
  <c r="F20" i="39"/>
  <c r="G20" i="39"/>
  <c r="I20" i="39"/>
  <c r="J20" i="39"/>
  <c r="L20" i="39"/>
  <c r="P20" i="39"/>
  <c r="Q20" i="39"/>
  <c r="S20" i="39"/>
  <c r="T20" i="39"/>
  <c r="U20" i="39"/>
  <c r="V20" i="39"/>
  <c r="W20" i="39"/>
  <c r="X20" i="39"/>
  <c r="Y20" i="39"/>
  <c r="Z20" i="39"/>
  <c r="D21" i="39"/>
  <c r="F21" i="39"/>
  <c r="G21" i="39"/>
  <c r="I21" i="39"/>
  <c r="J21" i="39"/>
  <c r="P21" i="39"/>
  <c r="Q21" i="39"/>
  <c r="S21" i="39"/>
  <c r="T21" i="39"/>
  <c r="U21" i="39"/>
  <c r="V21" i="39"/>
  <c r="W21" i="39"/>
  <c r="X21" i="39"/>
  <c r="Y21" i="39"/>
  <c r="Z21" i="39"/>
  <c r="D22" i="39"/>
  <c r="F22" i="39"/>
  <c r="G22" i="39"/>
  <c r="I22" i="39"/>
  <c r="J22" i="39"/>
  <c r="O22" i="39"/>
  <c r="P22" i="39"/>
  <c r="Q22" i="39"/>
  <c r="S22" i="39"/>
  <c r="T22" i="39"/>
  <c r="U22" i="39"/>
  <c r="V22" i="39"/>
  <c r="W22" i="39"/>
  <c r="X22" i="39"/>
  <c r="Y22" i="39"/>
  <c r="Z22" i="39"/>
  <c r="D23" i="39"/>
  <c r="F23" i="39"/>
  <c r="G23" i="39"/>
  <c r="I23" i="39"/>
  <c r="J23" i="39"/>
  <c r="P23" i="39"/>
  <c r="Q23" i="39"/>
  <c r="S23" i="39"/>
  <c r="T23" i="39"/>
  <c r="U23" i="39"/>
  <c r="V23" i="39"/>
  <c r="W23" i="39"/>
  <c r="X23" i="39"/>
  <c r="Y23" i="39"/>
  <c r="Z23" i="39"/>
  <c r="D24" i="39"/>
  <c r="F24" i="39"/>
  <c r="G24" i="39"/>
  <c r="I24" i="39"/>
  <c r="J24" i="39"/>
  <c r="P24" i="39"/>
  <c r="Q24" i="39"/>
  <c r="S24" i="39"/>
  <c r="T24" i="39"/>
  <c r="U24" i="39"/>
  <c r="V24" i="39"/>
  <c r="W24" i="39"/>
  <c r="X24" i="39"/>
  <c r="Y24" i="39"/>
  <c r="Z24" i="39"/>
  <c r="D25" i="39"/>
  <c r="F25" i="39"/>
  <c r="G25" i="39"/>
  <c r="I25" i="39"/>
  <c r="J25" i="39"/>
  <c r="P25" i="39"/>
  <c r="Q25" i="39"/>
  <c r="S25" i="39"/>
  <c r="T25" i="39"/>
  <c r="U25" i="39"/>
  <c r="V25" i="39"/>
  <c r="W25" i="39"/>
  <c r="X25" i="39"/>
  <c r="Y25" i="39"/>
  <c r="Z25" i="39"/>
  <c r="D26" i="39"/>
  <c r="F26" i="39"/>
  <c r="G26" i="39"/>
  <c r="I26" i="39"/>
  <c r="J26" i="39"/>
  <c r="P26" i="39"/>
  <c r="Q26" i="39"/>
  <c r="S26" i="39"/>
  <c r="T26" i="39"/>
  <c r="U26" i="39"/>
  <c r="V26" i="39"/>
  <c r="W26" i="39"/>
  <c r="X26" i="39"/>
  <c r="Y26" i="39"/>
  <c r="Z26" i="39"/>
  <c r="D27" i="39"/>
  <c r="F27" i="39"/>
  <c r="G27" i="39"/>
  <c r="I27" i="39"/>
  <c r="J27" i="39"/>
  <c r="P27" i="39"/>
  <c r="Q27" i="39"/>
  <c r="S27" i="39"/>
  <c r="T27" i="39"/>
  <c r="U27" i="39"/>
  <c r="V27" i="39"/>
  <c r="W27" i="39"/>
  <c r="X27" i="39"/>
  <c r="Y27" i="39"/>
  <c r="Z27" i="39"/>
  <c r="D28" i="39"/>
  <c r="F28" i="39"/>
  <c r="G28" i="39"/>
  <c r="I28" i="39"/>
  <c r="J28" i="39"/>
  <c r="P28" i="39"/>
  <c r="Q28" i="39"/>
  <c r="S28" i="39"/>
  <c r="T28" i="39"/>
  <c r="U28" i="39"/>
  <c r="V28" i="39"/>
  <c r="W28" i="39"/>
  <c r="X28" i="39"/>
  <c r="Y28" i="39"/>
  <c r="Z28" i="39"/>
  <c r="D29" i="39"/>
  <c r="F29" i="39"/>
  <c r="G29" i="39"/>
  <c r="I29" i="39"/>
  <c r="J29" i="39"/>
  <c r="P29" i="39"/>
  <c r="Q29" i="39"/>
  <c r="S29" i="39"/>
  <c r="T29" i="39"/>
  <c r="U29" i="39"/>
  <c r="V29" i="39"/>
  <c r="W29" i="39"/>
  <c r="X29" i="39"/>
  <c r="Y29" i="39"/>
  <c r="Z29" i="39"/>
  <c r="D30" i="39"/>
  <c r="F30" i="39"/>
  <c r="G30" i="39"/>
  <c r="I30" i="39"/>
  <c r="J30" i="39"/>
  <c r="P30" i="39"/>
  <c r="Q30" i="39"/>
  <c r="S30" i="39"/>
  <c r="T30" i="39"/>
  <c r="U30" i="39"/>
  <c r="V30" i="39"/>
  <c r="W30" i="39"/>
  <c r="X30" i="39"/>
  <c r="Y30" i="39"/>
  <c r="Z30" i="39"/>
  <c r="D31" i="39"/>
  <c r="F31" i="39"/>
  <c r="G31" i="39"/>
  <c r="I31" i="39"/>
  <c r="J31" i="39"/>
  <c r="P31" i="39"/>
  <c r="Q31" i="39"/>
  <c r="S31" i="39"/>
  <c r="T31" i="39"/>
  <c r="U31" i="39"/>
  <c r="V31" i="39"/>
  <c r="W31" i="39"/>
  <c r="X31" i="39"/>
  <c r="Y31" i="39"/>
  <c r="Z31" i="39"/>
  <c r="D32" i="39"/>
  <c r="F32" i="39"/>
  <c r="G32" i="39"/>
  <c r="I32" i="39"/>
  <c r="J32" i="39"/>
  <c r="P32" i="39"/>
  <c r="Q32" i="39"/>
  <c r="S32" i="39"/>
  <c r="T32" i="39"/>
  <c r="U32" i="39"/>
  <c r="V32" i="39"/>
  <c r="W32" i="39"/>
  <c r="X32" i="39"/>
  <c r="Y32" i="39"/>
  <c r="Z32" i="39"/>
  <c r="D33" i="39"/>
  <c r="F33" i="39"/>
  <c r="G33" i="39"/>
  <c r="I33" i="39"/>
  <c r="J33" i="39"/>
  <c r="P33" i="39"/>
  <c r="Q33" i="39"/>
  <c r="S33" i="39"/>
  <c r="T33" i="39"/>
  <c r="U33" i="39"/>
  <c r="V33" i="39"/>
  <c r="W33" i="39"/>
  <c r="X33" i="39"/>
  <c r="Y33" i="39"/>
  <c r="Z33" i="39"/>
  <c r="S17" i="42"/>
  <c r="R33" i="39" s="1"/>
  <c r="P17" i="42"/>
  <c r="O33" i="39" s="1"/>
  <c r="N17" i="42"/>
  <c r="BW17" i="42" s="1"/>
  <c r="M17" i="42"/>
  <c r="L33" i="39" s="1"/>
  <c r="L17" i="42"/>
  <c r="K33" i="39" s="1"/>
  <c r="I17" i="42"/>
  <c r="H33" i="39" s="1"/>
  <c r="F17" i="42"/>
  <c r="E33" i="39" s="1"/>
  <c r="C19" i="39"/>
  <c r="S16" i="42"/>
  <c r="R32" i="39" s="1"/>
  <c r="P16" i="42"/>
  <c r="O32" i="39" s="1"/>
  <c r="N16" i="42"/>
  <c r="BW16" i="42" s="1"/>
  <c r="M16" i="42"/>
  <c r="L32" i="39" s="1"/>
  <c r="L16" i="42"/>
  <c r="K32" i="39" s="1"/>
  <c r="I16" i="42"/>
  <c r="H32" i="39" s="1"/>
  <c r="F16" i="42"/>
  <c r="E32" i="39" s="1"/>
  <c r="S15" i="42"/>
  <c r="BV15" i="42" s="1"/>
  <c r="Q31" i="37" s="1"/>
  <c r="P15" i="42"/>
  <c r="O31" i="39" s="1"/>
  <c r="N15" i="42"/>
  <c r="M31" i="39" s="1"/>
  <c r="M15" i="42"/>
  <c r="L15" i="42"/>
  <c r="K31" i="39" s="1"/>
  <c r="I15" i="42"/>
  <c r="H31" i="39" s="1"/>
  <c r="F15" i="42"/>
  <c r="E31" i="39" s="1"/>
  <c r="S14" i="42"/>
  <c r="BV14" i="42" s="1"/>
  <c r="Q30" i="37" s="1"/>
  <c r="P14" i="42"/>
  <c r="O30" i="39" s="1"/>
  <c r="N14" i="42"/>
  <c r="BW14" i="42" s="1"/>
  <c r="M14" i="42"/>
  <c r="L30" i="39" s="1"/>
  <c r="L14" i="42"/>
  <c r="K30" i="39" s="1"/>
  <c r="I14" i="42"/>
  <c r="H30" i="39" s="1"/>
  <c r="F14" i="42"/>
  <c r="E30" i="39" s="1"/>
  <c r="S13" i="42"/>
  <c r="BV13" i="42" s="1"/>
  <c r="Q29" i="37" s="1"/>
  <c r="P13" i="42"/>
  <c r="O29" i="39" s="1"/>
  <c r="N13" i="42"/>
  <c r="BW13" i="42" s="1"/>
  <c r="M13" i="42"/>
  <c r="L29" i="39" s="1"/>
  <c r="L13" i="42"/>
  <c r="K29" i="39" s="1"/>
  <c r="I13" i="42"/>
  <c r="H29" i="39" s="1"/>
  <c r="F13" i="42"/>
  <c r="E29" i="39" s="1"/>
  <c r="S12" i="42"/>
  <c r="BV12" i="42" s="1"/>
  <c r="Q28" i="37" s="1"/>
  <c r="P12" i="42"/>
  <c r="O28" i="39" s="1"/>
  <c r="N12" i="42"/>
  <c r="BW12" i="42" s="1"/>
  <c r="M12" i="42"/>
  <c r="L28" i="39" s="1"/>
  <c r="L12" i="42"/>
  <c r="K28" i="39" s="1"/>
  <c r="I12" i="42"/>
  <c r="H28" i="39" s="1"/>
  <c r="F12" i="42"/>
  <c r="E28" i="39" s="1"/>
  <c r="S11" i="42"/>
  <c r="R27" i="39" s="1"/>
  <c r="P11" i="42"/>
  <c r="O27" i="39" s="1"/>
  <c r="N11" i="42"/>
  <c r="M27" i="39" s="1"/>
  <c r="M11" i="42"/>
  <c r="L27" i="39" s="1"/>
  <c r="L11" i="42"/>
  <c r="K27" i="39" s="1"/>
  <c r="I11" i="42"/>
  <c r="H27" i="39" s="1"/>
  <c r="F11" i="42"/>
  <c r="E27" i="39" s="1"/>
  <c r="S10" i="42"/>
  <c r="BV10" i="42" s="1"/>
  <c r="Q26" i="37" s="1"/>
  <c r="P10" i="42"/>
  <c r="BI10" i="42" s="1"/>
  <c r="D26" i="37" s="1"/>
  <c r="N10" i="42"/>
  <c r="BL10" i="42" s="1"/>
  <c r="G26" i="37" s="1"/>
  <c r="M10" i="42"/>
  <c r="L26" i="39" s="1"/>
  <c r="L10" i="42"/>
  <c r="K26" i="39" s="1"/>
  <c r="I10" i="42"/>
  <c r="H26" i="39" s="1"/>
  <c r="F10" i="42"/>
  <c r="E26" i="39" s="1"/>
  <c r="S9" i="42"/>
  <c r="R25" i="39" s="1"/>
  <c r="P9" i="42"/>
  <c r="O25" i="39" s="1"/>
  <c r="N9" i="42"/>
  <c r="BW9" i="42" s="1"/>
  <c r="M9" i="42"/>
  <c r="L9" i="42"/>
  <c r="K25" i="39" s="1"/>
  <c r="I9" i="42"/>
  <c r="H25" i="39" s="1"/>
  <c r="F9" i="42"/>
  <c r="E25" i="39" s="1"/>
  <c r="S8" i="42"/>
  <c r="R24" i="39" s="1"/>
  <c r="P8" i="42"/>
  <c r="O24" i="39" s="1"/>
  <c r="N8" i="42"/>
  <c r="BW8" i="42" s="1"/>
  <c r="M8" i="42"/>
  <c r="O8" i="42" s="1"/>
  <c r="N24" i="39" s="1"/>
  <c r="L8" i="42"/>
  <c r="K24" i="39" s="1"/>
  <c r="I8" i="42"/>
  <c r="H24" i="39" s="1"/>
  <c r="F8" i="42"/>
  <c r="E24" i="39" s="1"/>
  <c r="S7" i="42"/>
  <c r="BV7" i="42" s="1"/>
  <c r="Q23" i="37" s="1"/>
  <c r="P7" i="42"/>
  <c r="O23" i="39" s="1"/>
  <c r="N7" i="42"/>
  <c r="M23" i="39" s="1"/>
  <c r="M7" i="42"/>
  <c r="L7" i="42"/>
  <c r="K23" i="39" s="1"/>
  <c r="I7" i="42"/>
  <c r="H23" i="39" s="1"/>
  <c r="F7" i="42"/>
  <c r="E23" i="39" s="1"/>
  <c r="S6" i="42"/>
  <c r="BV6" i="42" s="1"/>
  <c r="Q22" i="37" s="1"/>
  <c r="P6" i="42"/>
  <c r="N6" i="42"/>
  <c r="BI6" i="42" s="1"/>
  <c r="D22" i="37" s="1"/>
  <c r="M6" i="42"/>
  <c r="L22" i="39" s="1"/>
  <c r="L6" i="42"/>
  <c r="K22" i="39" s="1"/>
  <c r="I6" i="42"/>
  <c r="H22" i="39" s="1"/>
  <c r="F6" i="42"/>
  <c r="S5" i="42"/>
  <c r="BV5" i="42" s="1"/>
  <c r="Q21" i="37" s="1"/>
  <c r="P5" i="42"/>
  <c r="O21" i="39" s="1"/>
  <c r="N5" i="42"/>
  <c r="BW5" i="42" s="1"/>
  <c r="M5" i="42"/>
  <c r="L21" i="39" s="1"/>
  <c r="L5" i="42"/>
  <c r="K21" i="39" s="1"/>
  <c r="I5" i="42"/>
  <c r="H21" i="39" s="1"/>
  <c r="F5" i="42"/>
  <c r="E21" i="39" s="1"/>
  <c r="S4" i="42"/>
  <c r="BV4" i="42" s="1"/>
  <c r="Q20" i="37" s="1"/>
  <c r="P4" i="42"/>
  <c r="O20" i="39" s="1"/>
  <c r="N4" i="42"/>
  <c r="BW4" i="42" s="1"/>
  <c r="M4" i="42"/>
  <c r="L4" i="42"/>
  <c r="K20" i="39" s="1"/>
  <c r="I4" i="42"/>
  <c r="H20" i="39" s="1"/>
  <c r="F4" i="42"/>
  <c r="E20" i="39" s="1"/>
  <c r="S3" i="42"/>
  <c r="R19" i="39" s="1"/>
  <c r="P3" i="42"/>
  <c r="O19" i="39" s="1"/>
  <c r="N3" i="42"/>
  <c r="M19" i="39" s="1"/>
  <c r="M3" i="42"/>
  <c r="L19" i="39" s="1"/>
  <c r="L3" i="42"/>
  <c r="K19" i="39" s="1"/>
  <c r="I3" i="42"/>
  <c r="H19" i="39" s="1"/>
  <c r="F3" i="42"/>
  <c r="E19" i="39" s="1"/>
  <c r="D18" i="42"/>
  <c r="C34" i="39" s="1"/>
  <c r="E18" i="42"/>
  <c r="D34" i="39" s="1"/>
  <c r="G18" i="42"/>
  <c r="F34" i="39" s="1"/>
  <c r="H18" i="42"/>
  <c r="G34" i="39" s="1"/>
  <c r="J18" i="42"/>
  <c r="I34" i="39" s="1"/>
  <c r="K18" i="42"/>
  <c r="J34" i="39" s="1"/>
  <c r="Q18" i="42"/>
  <c r="P34" i="39" s="1"/>
  <c r="R18" i="42"/>
  <c r="CA18" i="42" s="1"/>
  <c r="CY20" i="42"/>
  <c r="CV20" i="42"/>
  <c r="CY19" i="42"/>
  <c r="CV19" i="42"/>
  <c r="AZ18" i="42"/>
  <c r="AU18" i="42"/>
  <c r="AN18" i="42"/>
  <c r="AK18" i="42"/>
  <c r="AH18" i="42"/>
  <c r="AA18" i="42"/>
  <c r="Z34" i="39" s="1"/>
  <c r="Z18" i="42"/>
  <c r="Y34" i="39" s="1"/>
  <c r="Y18" i="42"/>
  <c r="X34" i="39" s="1"/>
  <c r="X18" i="42"/>
  <c r="W34" i="39" s="1"/>
  <c r="W18" i="42"/>
  <c r="V34" i="39" s="1"/>
  <c r="V18" i="42"/>
  <c r="U34" i="39" s="1"/>
  <c r="U18" i="42"/>
  <c r="T34" i="39" s="1"/>
  <c r="T18" i="42"/>
  <c r="S34" i="39" s="1"/>
  <c r="CY18" i="42"/>
  <c r="CV18" i="42"/>
  <c r="BN17" i="42"/>
  <c r="I33" i="37" s="1"/>
  <c r="AU17" i="42"/>
  <c r="AR17" i="42"/>
  <c r="AP17" i="42"/>
  <c r="AO17" i="42"/>
  <c r="AN17" i="42"/>
  <c r="AK17" i="42"/>
  <c r="AH17" i="42"/>
  <c r="CY17" i="42"/>
  <c r="CV17" i="42"/>
  <c r="CY16" i="42"/>
  <c r="CV16" i="42"/>
  <c r="BN16" i="42"/>
  <c r="I32" i="37" s="1"/>
  <c r="BM16" i="42"/>
  <c r="H32" i="37" s="1"/>
  <c r="BH16" i="42"/>
  <c r="C32" i="37" s="1"/>
  <c r="AU16" i="42"/>
  <c r="AR16" i="42"/>
  <c r="AP16" i="42"/>
  <c r="AO16" i="42"/>
  <c r="AQ16" i="42" s="1"/>
  <c r="AN16" i="42"/>
  <c r="AK16" i="42"/>
  <c r="AH16" i="42"/>
  <c r="BL16" i="42"/>
  <c r="G32" i="37" s="1"/>
  <c r="CY15" i="42"/>
  <c r="CV15" i="42"/>
  <c r="BN15" i="42"/>
  <c r="I31" i="37" s="1"/>
  <c r="AU15" i="42"/>
  <c r="AR15" i="42"/>
  <c r="AP15" i="42"/>
  <c r="AO15" i="42"/>
  <c r="AN15" i="42"/>
  <c r="AK15" i="42"/>
  <c r="AH15" i="42"/>
  <c r="CY14" i="42"/>
  <c r="CV14" i="42"/>
  <c r="BN14" i="42"/>
  <c r="I30" i="37" s="1"/>
  <c r="AU14" i="42"/>
  <c r="AR14" i="42"/>
  <c r="AP14" i="42"/>
  <c r="AO14" i="42"/>
  <c r="AN14" i="42"/>
  <c r="AK14" i="42"/>
  <c r="AH14" i="42"/>
  <c r="CY13" i="42"/>
  <c r="CV13" i="42"/>
  <c r="BN13" i="42"/>
  <c r="I29" i="37" s="1"/>
  <c r="BM13" i="42"/>
  <c r="H29" i="37" s="1"/>
  <c r="BH13" i="42"/>
  <c r="C29" i="37" s="1"/>
  <c r="AU13" i="42"/>
  <c r="AR13" i="42"/>
  <c r="AP13" i="42"/>
  <c r="AO13" i="42"/>
  <c r="AN13" i="42"/>
  <c r="AK13" i="42"/>
  <c r="AH13" i="42"/>
  <c r="BL13" i="42"/>
  <c r="G29" i="37" s="1"/>
  <c r="CY12" i="42"/>
  <c r="CV12" i="42"/>
  <c r="BN12" i="42"/>
  <c r="I28" i="37" s="1"/>
  <c r="BM12" i="42"/>
  <c r="H28" i="37" s="1"/>
  <c r="BH12" i="42"/>
  <c r="C28" i="37" s="1"/>
  <c r="AU12" i="42"/>
  <c r="AR12" i="42"/>
  <c r="AP12" i="42"/>
  <c r="AO12" i="42"/>
  <c r="AN12" i="42"/>
  <c r="AK12" i="42"/>
  <c r="AH12" i="42"/>
  <c r="BI12" i="42"/>
  <c r="D28" i="37" s="1"/>
  <c r="BL12" i="42"/>
  <c r="G28" i="37" s="1"/>
  <c r="CY11" i="42"/>
  <c r="CV11" i="42"/>
  <c r="BN11" i="42"/>
  <c r="I27" i="37" s="1"/>
  <c r="BH11" i="42"/>
  <c r="C27" i="37" s="1"/>
  <c r="AU11" i="42"/>
  <c r="AR11" i="42"/>
  <c r="AP11" i="42"/>
  <c r="AQ11" i="42" s="1"/>
  <c r="AO11" i="42"/>
  <c r="AN11" i="42"/>
  <c r="AK11" i="42"/>
  <c r="AH11" i="42"/>
  <c r="BM11" i="42"/>
  <c r="H27" i="37" s="1"/>
  <c r="CY10" i="42"/>
  <c r="CV10" i="42"/>
  <c r="BN10" i="42"/>
  <c r="I26" i="37" s="1"/>
  <c r="AU10" i="42"/>
  <c r="AR10" i="42"/>
  <c r="AP10" i="42"/>
  <c r="AO10" i="42"/>
  <c r="AN10" i="42"/>
  <c r="AK10" i="42"/>
  <c r="AH10" i="42"/>
  <c r="CY9" i="42"/>
  <c r="CV9" i="42"/>
  <c r="BN9" i="42"/>
  <c r="I25" i="37" s="1"/>
  <c r="AU9" i="42"/>
  <c r="AR9" i="42"/>
  <c r="AP9" i="42"/>
  <c r="AO9" i="42"/>
  <c r="AN9" i="42"/>
  <c r="AK9" i="42"/>
  <c r="AH9" i="42"/>
  <c r="CY8" i="42"/>
  <c r="CV8" i="42"/>
  <c r="BN8" i="42"/>
  <c r="I24" i="37" s="1"/>
  <c r="BM8" i="42"/>
  <c r="H24" i="37" s="1"/>
  <c r="BH8" i="42"/>
  <c r="C24" i="37" s="1"/>
  <c r="AU8" i="42"/>
  <c r="AR8" i="42"/>
  <c r="AP8" i="42"/>
  <c r="AO8" i="42"/>
  <c r="AN8" i="42"/>
  <c r="AK8" i="42"/>
  <c r="AH8" i="42"/>
  <c r="BL8" i="42"/>
  <c r="G24" i="37" s="1"/>
  <c r="CY7" i="42"/>
  <c r="CV7" i="42"/>
  <c r="BN7" i="42"/>
  <c r="I23" i="37" s="1"/>
  <c r="BH7" i="42"/>
  <c r="C23" i="37" s="1"/>
  <c r="AU7" i="42"/>
  <c r="AR7" i="42"/>
  <c r="AP7" i="42"/>
  <c r="AO7" i="42"/>
  <c r="AN7" i="42"/>
  <c r="AK7" i="42"/>
  <c r="AH7" i="42"/>
  <c r="BM7" i="42"/>
  <c r="H23" i="37" s="1"/>
  <c r="CY6" i="42"/>
  <c r="CV6" i="42"/>
  <c r="BN6" i="42"/>
  <c r="I22" i="37" s="1"/>
  <c r="AU6" i="42"/>
  <c r="AR6" i="42"/>
  <c r="AP6" i="42"/>
  <c r="AO6" i="42"/>
  <c r="AN6" i="42"/>
  <c r="AK6" i="42"/>
  <c r="AH6" i="42"/>
  <c r="CY5" i="42"/>
  <c r="CV5" i="42"/>
  <c r="BN5" i="42"/>
  <c r="I21" i="37" s="1"/>
  <c r="BM5" i="42"/>
  <c r="H21" i="37" s="1"/>
  <c r="BH5" i="42"/>
  <c r="C21" i="37" s="1"/>
  <c r="AU5" i="42"/>
  <c r="AR5" i="42"/>
  <c r="AP5" i="42"/>
  <c r="AO5" i="42"/>
  <c r="AN5" i="42"/>
  <c r="AK5" i="42"/>
  <c r="AH5" i="42"/>
  <c r="BI5" i="42"/>
  <c r="D21" i="37" s="1"/>
  <c r="BL5" i="42"/>
  <c r="G21" i="37" s="1"/>
  <c r="BN4" i="42"/>
  <c r="I20" i="37" s="1"/>
  <c r="AU4" i="42"/>
  <c r="AR4" i="42"/>
  <c r="AP4" i="42"/>
  <c r="AO4" i="42"/>
  <c r="AN4" i="42"/>
  <c r="AK4" i="42"/>
  <c r="AH4" i="42"/>
  <c r="BN3" i="42"/>
  <c r="I19" i="37" s="1"/>
  <c r="AU3" i="42"/>
  <c r="AR3" i="42"/>
  <c r="AP3" i="42"/>
  <c r="AO3" i="42"/>
  <c r="AN3" i="42"/>
  <c r="AK3" i="42"/>
  <c r="AH3" i="42"/>
  <c r="T3" i="39"/>
  <c r="U3" i="39"/>
  <c r="V3" i="39"/>
  <c r="W3" i="39"/>
  <c r="X3" i="39"/>
  <c r="Y3" i="39"/>
  <c r="Z3" i="39"/>
  <c r="V4" i="39"/>
  <c r="W4" i="39"/>
  <c r="X4" i="39"/>
  <c r="Y4" i="39"/>
  <c r="Z4" i="39"/>
  <c r="T5" i="39"/>
  <c r="U5" i="39"/>
  <c r="V5" i="39"/>
  <c r="W5" i="39"/>
  <c r="X5" i="39"/>
  <c r="Y5" i="39"/>
  <c r="T6" i="39"/>
  <c r="U6" i="39"/>
  <c r="V6" i="39"/>
  <c r="W6" i="39"/>
  <c r="Z6" i="39"/>
  <c r="U7" i="39"/>
  <c r="V7" i="39"/>
  <c r="W7" i="39"/>
  <c r="X7" i="39"/>
  <c r="Y7" i="39"/>
  <c r="Z7" i="39"/>
  <c r="T8" i="39"/>
  <c r="U8" i="39"/>
  <c r="V8" i="39"/>
  <c r="W8" i="39"/>
  <c r="X8" i="39"/>
  <c r="Y8" i="39"/>
  <c r="T9" i="39"/>
  <c r="U9" i="39"/>
  <c r="V9" i="39"/>
  <c r="W9" i="39"/>
  <c r="Z9" i="39"/>
  <c r="V10" i="39"/>
  <c r="W10" i="39"/>
  <c r="X10" i="39"/>
  <c r="Y10" i="39"/>
  <c r="Z10" i="39"/>
  <c r="T11" i="39"/>
  <c r="U11" i="39"/>
  <c r="V11" i="39"/>
  <c r="W11" i="39"/>
  <c r="X11" i="39"/>
  <c r="Y11" i="39"/>
  <c r="T12" i="39"/>
  <c r="U12" i="39"/>
  <c r="V12" i="39"/>
  <c r="W12" i="39"/>
  <c r="Y12" i="39"/>
  <c r="Z12" i="39"/>
  <c r="T13" i="39"/>
  <c r="U13" i="39"/>
  <c r="X13" i="39"/>
  <c r="Y13" i="39"/>
  <c r="Z13" i="39"/>
  <c r="T14" i="39"/>
  <c r="V14" i="39"/>
  <c r="W14" i="39"/>
  <c r="X14" i="39"/>
  <c r="Y14" i="39"/>
  <c r="Z14" i="39"/>
  <c r="T15" i="39"/>
  <c r="U15" i="39"/>
  <c r="V15" i="39"/>
  <c r="W15" i="39"/>
  <c r="X15" i="39"/>
  <c r="Y15" i="39"/>
  <c r="T16" i="39"/>
  <c r="U16" i="39"/>
  <c r="V16" i="39"/>
  <c r="W16" i="39"/>
  <c r="Z16" i="39"/>
  <c r="T17" i="39"/>
  <c r="U17" i="39"/>
  <c r="W17" i="39"/>
  <c r="X17" i="39"/>
  <c r="Y17" i="39"/>
  <c r="Z17" i="39"/>
  <c r="S4" i="39"/>
  <c r="S6" i="39"/>
  <c r="S7" i="39"/>
  <c r="S8" i="39"/>
  <c r="S9" i="39"/>
  <c r="S10" i="39"/>
  <c r="S12" i="39"/>
  <c r="S13" i="39"/>
  <c r="S14" i="39"/>
  <c r="S15" i="39"/>
  <c r="S16" i="39"/>
  <c r="S17" i="39"/>
  <c r="S3" i="39"/>
  <c r="P3" i="39"/>
  <c r="Q3" i="39"/>
  <c r="Q4" i="39"/>
  <c r="Q5" i="39"/>
  <c r="Q6" i="39"/>
  <c r="Q7" i="39"/>
  <c r="Q8" i="39"/>
  <c r="Q10" i="39"/>
  <c r="Q11" i="39"/>
  <c r="Q13" i="39"/>
  <c r="Q14" i="39"/>
  <c r="Q15" i="39"/>
  <c r="Q17" i="39"/>
  <c r="P4" i="39"/>
  <c r="P5" i="39"/>
  <c r="P7" i="39"/>
  <c r="P8" i="39"/>
  <c r="P9" i="39"/>
  <c r="P10" i="39"/>
  <c r="P11" i="39"/>
  <c r="P13" i="39"/>
  <c r="P14" i="39"/>
  <c r="P15" i="39"/>
  <c r="P17" i="39"/>
  <c r="C3" i="39"/>
  <c r="J3" i="39"/>
  <c r="J4" i="39"/>
  <c r="J5" i="39"/>
  <c r="J6" i="39"/>
  <c r="J7" i="39"/>
  <c r="J8" i="39"/>
  <c r="J9" i="39"/>
  <c r="J10" i="39"/>
  <c r="J11" i="39"/>
  <c r="J12" i="39"/>
  <c r="J13" i="39"/>
  <c r="J14" i="39"/>
  <c r="J15" i="39"/>
  <c r="J16" i="39"/>
  <c r="J17" i="39"/>
  <c r="I5" i="39"/>
  <c r="I6" i="39"/>
  <c r="I8" i="39"/>
  <c r="I9" i="39"/>
  <c r="I11" i="39"/>
  <c r="I12" i="39"/>
  <c r="I13" i="39"/>
  <c r="I14" i="39"/>
  <c r="I15" i="39"/>
  <c r="I16" i="39"/>
  <c r="I17" i="39"/>
  <c r="I3" i="39"/>
  <c r="F3" i="39"/>
  <c r="G3" i="39"/>
  <c r="G4" i="39"/>
  <c r="G5" i="39"/>
  <c r="G6" i="39"/>
  <c r="G8" i="39"/>
  <c r="G9" i="39"/>
  <c r="G11" i="39"/>
  <c r="G12" i="39"/>
  <c r="G13" i="39"/>
  <c r="G14" i="39"/>
  <c r="G15" i="39"/>
  <c r="G16" i="39"/>
  <c r="G17" i="39"/>
  <c r="F4" i="39"/>
  <c r="F5" i="39"/>
  <c r="F6" i="39"/>
  <c r="F7" i="39"/>
  <c r="F8" i="39"/>
  <c r="F9" i="39"/>
  <c r="F10" i="39"/>
  <c r="F11" i="39"/>
  <c r="F12" i="39"/>
  <c r="F13" i="39"/>
  <c r="F14" i="39"/>
  <c r="F15" i="39"/>
  <c r="F16" i="39"/>
  <c r="F17" i="39"/>
  <c r="D3" i="39"/>
  <c r="D4" i="39"/>
  <c r="C4" i="39"/>
  <c r="C15" i="39"/>
  <c r="Q2" i="37"/>
  <c r="O2" i="37"/>
  <c r="P2" i="37"/>
  <c r="K2" i="37"/>
  <c r="L2" i="37"/>
  <c r="M2" i="37"/>
  <c r="N2" i="37"/>
  <c r="B2" i="37"/>
  <c r="C2" i="37"/>
  <c r="D2" i="37"/>
  <c r="E2" i="37"/>
  <c r="F2" i="37"/>
  <c r="G2" i="37"/>
  <c r="H2" i="37"/>
  <c r="I2" i="37"/>
  <c r="J2" i="37"/>
  <c r="B3" i="37"/>
  <c r="B4" i="37"/>
  <c r="B5" i="37"/>
  <c r="B6" i="37"/>
  <c r="B7" i="37"/>
  <c r="B8" i="37"/>
  <c r="B9" i="37"/>
  <c r="B10" i="37"/>
  <c r="B11" i="37"/>
  <c r="B12" i="37"/>
  <c r="B13" i="37"/>
  <c r="B14" i="37"/>
  <c r="B15" i="37"/>
  <c r="B16" i="37"/>
  <c r="B17" i="37"/>
  <c r="B18" i="37"/>
  <c r="A3" i="37"/>
  <c r="A4" i="37"/>
  <c r="A5" i="37"/>
  <c r="A6" i="37"/>
  <c r="A7" i="37"/>
  <c r="A8" i="37"/>
  <c r="A9" i="37"/>
  <c r="A10" i="37"/>
  <c r="A11" i="37"/>
  <c r="A12" i="37"/>
  <c r="A13" i="37"/>
  <c r="A14" i="37"/>
  <c r="A15" i="37"/>
  <c r="A16" i="37"/>
  <c r="A17" i="37"/>
  <c r="A18" i="37"/>
  <c r="A2" i="37"/>
  <c r="CD19" i="69" l="1"/>
  <c r="CE17" i="69"/>
  <c r="CA10" i="69"/>
  <c r="CP11" i="69"/>
  <c r="BI7" i="69"/>
  <c r="BH13" i="69"/>
  <c r="BM11" i="69"/>
  <c r="BH10" i="69"/>
  <c r="BL6" i="69"/>
  <c r="O8" i="69"/>
  <c r="BW16" i="69"/>
  <c r="O16" i="69"/>
  <c r="BI15" i="69"/>
  <c r="BM14" i="69"/>
  <c r="O14" i="69"/>
  <c r="BI13" i="69"/>
  <c r="BW11" i="69"/>
  <c r="O11" i="69"/>
  <c r="BI10" i="69"/>
  <c r="BM10" i="69"/>
  <c r="BW10" i="69"/>
  <c r="BH8" i="69"/>
  <c r="BM8" i="69"/>
  <c r="BH7" i="69"/>
  <c r="O6" i="69"/>
  <c r="BI6" i="69"/>
  <c r="M18" i="69"/>
  <c r="BK5" i="69" s="1"/>
  <c r="CE20" i="69"/>
  <c r="CD5" i="69"/>
  <c r="CD7" i="69"/>
  <c r="CD10" i="69"/>
  <c r="BP6" i="69"/>
  <c r="CP9" i="69"/>
  <c r="CX9" i="69" s="1"/>
  <c r="CP14" i="69"/>
  <c r="BO7" i="69"/>
  <c r="CP13" i="69"/>
  <c r="CX13" i="69" s="1"/>
  <c r="BO15" i="69"/>
  <c r="BO3" i="69"/>
  <c r="BO4" i="69"/>
  <c r="BO5" i="69"/>
  <c r="BO6" i="69"/>
  <c r="BO8" i="69"/>
  <c r="BO12" i="69"/>
  <c r="CP15" i="69"/>
  <c r="BO13" i="69"/>
  <c r="CP5" i="69"/>
  <c r="CP7" i="69"/>
  <c r="CX7" i="69" s="1"/>
  <c r="CP8" i="69"/>
  <c r="CX8" i="69" s="1"/>
  <c r="CP12" i="69"/>
  <c r="CP6" i="69"/>
  <c r="BO9" i="69"/>
  <c r="BO10" i="69"/>
  <c r="BO11" i="69"/>
  <c r="CD20" i="69"/>
  <c r="CD6" i="69"/>
  <c r="CD8" i="69"/>
  <c r="CD14" i="69"/>
  <c r="CD13" i="69"/>
  <c r="CD16" i="69"/>
  <c r="CD12" i="69"/>
  <c r="CD9" i="69"/>
  <c r="CD15" i="69"/>
  <c r="CD17" i="69"/>
  <c r="CD11" i="69"/>
  <c r="CA5" i="69"/>
  <c r="BP11" i="69"/>
  <c r="BP12" i="69"/>
  <c r="BP13" i="69"/>
  <c r="BP14" i="69"/>
  <c r="CA16" i="69"/>
  <c r="BP7" i="69"/>
  <c r="CA11" i="69"/>
  <c r="CA14" i="69"/>
  <c r="CA18" i="69"/>
  <c r="CA13" i="69"/>
  <c r="CA6" i="69"/>
  <c r="CA7" i="69"/>
  <c r="BP9" i="69"/>
  <c r="BP17" i="69"/>
  <c r="BP3" i="69"/>
  <c r="BP8" i="69"/>
  <c r="CA9" i="69"/>
  <c r="CA17" i="69"/>
  <c r="CA12" i="69"/>
  <c r="CA15" i="69"/>
  <c r="BP4" i="69"/>
  <c r="BP16" i="69"/>
  <c r="BP5" i="69"/>
  <c r="CA8" i="69"/>
  <c r="BP10" i="69"/>
  <c r="BP15" i="69"/>
  <c r="BO16" i="69"/>
  <c r="BO17" i="69"/>
  <c r="BO14" i="69"/>
  <c r="CP10" i="69"/>
  <c r="CX10" i="69" s="1"/>
  <c r="CP19" i="69"/>
  <c r="CX19" i="69" s="1"/>
  <c r="CX12" i="69"/>
  <c r="CP16" i="69"/>
  <c r="CX16" i="69" s="1"/>
  <c r="L18" i="69"/>
  <c r="BI5" i="69"/>
  <c r="I18" i="69"/>
  <c r="F18" i="69"/>
  <c r="CD19" i="68"/>
  <c r="CA7" i="68"/>
  <c r="CE15" i="68"/>
  <c r="CD10" i="68"/>
  <c r="CD5" i="68"/>
  <c r="CD8" i="68"/>
  <c r="CD11" i="68"/>
  <c r="CD6" i="68"/>
  <c r="CD9" i="68"/>
  <c r="CD12" i="68"/>
  <c r="CD15" i="68"/>
  <c r="CD13" i="68"/>
  <c r="CD16" i="68"/>
  <c r="CD7" i="68"/>
  <c r="CD17" i="68"/>
  <c r="CD14" i="68"/>
  <c r="CD20" i="68"/>
  <c r="CE5" i="68"/>
  <c r="CE6" i="68"/>
  <c r="CE7" i="68"/>
  <c r="CE14" i="68"/>
  <c r="CE18" i="68"/>
  <c r="BP3" i="68"/>
  <c r="BP11" i="68"/>
  <c r="CA9" i="68"/>
  <c r="CA6" i="68"/>
  <c r="BP7" i="68"/>
  <c r="BP4" i="68"/>
  <c r="CA10" i="68"/>
  <c r="CA12" i="68"/>
  <c r="BP5" i="68"/>
  <c r="BP8" i="68"/>
  <c r="CA5" i="68"/>
  <c r="BP12" i="68"/>
  <c r="CA8" i="68"/>
  <c r="BP15" i="68"/>
  <c r="BP6" i="68"/>
  <c r="CA16" i="68"/>
  <c r="CA18" i="68"/>
  <c r="BP9" i="68"/>
  <c r="CA15" i="68"/>
  <c r="CA11" i="68"/>
  <c r="BP10" i="68"/>
  <c r="BP14" i="68"/>
  <c r="BP17" i="68"/>
  <c r="CA14" i="68"/>
  <c r="CA17" i="68"/>
  <c r="BP13" i="68"/>
  <c r="BP16" i="68"/>
  <c r="CA13" i="68"/>
  <c r="BO7" i="68"/>
  <c r="BO5" i="68"/>
  <c r="BO3" i="68"/>
  <c r="BO4" i="68"/>
  <c r="CP6" i="68"/>
  <c r="CX6" i="68" s="1"/>
  <c r="CP16" i="68"/>
  <c r="CP5" i="68"/>
  <c r="CX5" i="68" s="1"/>
  <c r="BO8" i="68"/>
  <c r="CP7" i="68"/>
  <c r="CX7" i="68" s="1"/>
  <c r="BO9" i="68"/>
  <c r="CP12" i="68"/>
  <c r="CX12" i="68" s="1"/>
  <c r="BO6" i="68"/>
  <c r="CP10" i="68"/>
  <c r="CX10" i="68" s="1"/>
  <c r="BO16" i="68"/>
  <c r="CP9" i="68"/>
  <c r="CX9" i="68" s="1"/>
  <c r="CP8" i="68"/>
  <c r="CX8" i="68" s="1"/>
  <c r="BO10" i="68"/>
  <c r="BO11" i="68"/>
  <c r="BO17" i="68"/>
  <c r="CP11" i="68"/>
  <c r="CX11" i="68" s="1"/>
  <c r="BO14" i="68"/>
  <c r="BO15" i="68"/>
  <c r="BO13" i="68"/>
  <c r="BO12" i="68"/>
  <c r="CP17" i="68"/>
  <c r="CX17" i="68" s="1"/>
  <c r="CP13" i="68"/>
  <c r="CX13" i="68" s="1"/>
  <c r="CP14" i="68"/>
  <c r="CX14" i="68" s="1"/>
  <c r="L18" i="68"/>
  <c r="BM15" i="68"/>
  <c r="BW12" i="68"/>
  <c r="BH6" i="68"/>
  <c r="BM6" i="68"/>
  <c r="O5" i="68"/>
  <c r="I18" i="68"/>
  <c r="P18" i="68"/>
  <c r="O16" i="68"/>
  <c r="O15" i="68"/>
  <c r="BI15" i="68"/>
  <c r="O14" i="68"/>
  <c r="BH14" i="68"/>
  <c r="BM14" i="68"/>
  <c r="BH13" i="68"/>
  <c r="BM11" i="68"/>
  <c r="O8" i="68"/>
  <c r="BI7" i="68"/>
  <c r="BM7" i="68"/>
  <c r="BL6" i="68"/>
  <c r="O6" i="68"/>
  <c r="BI6" i="68"/>
  <c r="BI5" i="68"/>
  <c r="BM5" i="68"/>
  <c r="BM4" i="68"/>
  <c r="O4" i="68"/>
  <c r="BG23" i="67"/>
  <c r="CD19" i="67"/>
  <c r="BO5" i="67"/>
  <c r="CD9" i="67"/>
  <c r="CD6" i="67"/>
  <c r="BN18" i="67"/>
  <c r="CE14" i="67"/>
  <c r="BH5" i="67"/>
  <c r="AQ11" i="67"/>
  <c r="CD17" i="67"/>
  <c r="CP20" i="67"/>
  <c r="AR18" i="67"/>
  <c r="AQ12" i="67"/>
  <c r="CD15" i="67"/>
  <c r="CD20" i="67"/>
  <c r="CE5" i="67"/>
  <c r="CE7" i="67"/>
  <c r="CE8" i="67"/>
  <c r="CE6" i="67"/>
  <c r="BP15" i="67"/>
  <c r="BP4" i="67"/>
  <c r="CA5" i="67"/>
  <c r="BP6" i="67"/>
  <c r="BP9" i="67"/>
  <c r="CA13" i="67"/>
  <c r="CA7" i="67"/>
  <c r="BP3" i="67"/>
  <c r="CA6" i="67"/>
  <c r="BP12" i="67"/>
  <c r="BP14" i="67"/>
  <c r="BP5" i="67"/>
  <c r="BP8" i="67"/>
  <c r="BP10" i="67"/>
  <c r="CA14" i="67"/>
  <c r="CA8" i="67"/>
  <c r="CA10" i="67"/>
  <c r="CA12" i="67"/>
  <c r="CA17" i="67"/>
  <c r="BP7" i="67"/>
  <c r="BP11" i="67"/>
  <c r="BP13" i="67"/>
  <c r="CA19" i="67"/>
  <c r="CA9" i="67"/>
  <c r="CA11" i="67"/>
  <c r="CA15" i="67"/>
  <c r="BO3" i="67"/>
  <c r="BO4" i="67"/>
  <c r="BO6" i="67"/>
  <c r="CP13" i="67"/>
  <c r="BO8" i="67"/>
  <c r="CP8" i="67"/>
  <c r="CX8" i="67" s="1"/>
  <c r="BO10" i="67"/>
  <c r="CP11" i="67"/>
  <c r="CX11" i="67" s="1"/>
  <c r="BO13" i="67"/>
  <c r="CP7" i="67"/>
  <c r="CP5" i="67"/>
  <c r="CX5" i="67" s="1"/>
  <c r="CP6" i="67"/>
  <c r="CX6" i="67" s="1"/>
  <c r="BO9" i="67"/>
  <c r="BO12" i="67"/>
  <c r="CP10" i="67"/>
  <c r="CX10" i="67" s="1"/>
  <c r="BO7" i="67"/>
  <c r="CP9" i="67"/>
  <c r="CX9" i="67" s="1"/>
  <c r="CP12" i="67"/>
  <c r="CP15" i="67"/>
  <c r="CX15" i="67" s="1"/>
  <c r="BO15" i="67"/>
  <c r="BO17" i="67"/>
  <c r="BO14" i="67"/>
  <c r="BO11" i="67"/>
  <c r="CP14" i="67"/>
  <c r="CX14" i="67" s="1"/>
  <c r="S18" i="67"/>
  <c r="BQ4" i="67" s="1"/>
  <c r="BO16" i="67"/>
  <c r="CP18" i="67"/>
  <c r="CX18" i="67" s="1"/>
  <c r="L18" i="67"/>
  <c r="BW15" i="67"/>
  <c r="O15" i="67"/>
  <c r="BM13" i="67"/>
  <c r="O13" i="67"/>
  <c r="BW12" i="67"/>
  <c r="BI12" i="67"/>
  <c r="BI10" i="67"/>
  <c r="O7" i="67"/>
  <c r="BI5" i="67"/>
  <c r="O4" i="67"/>
  <c r="BH4" i="67"/>
  <c r="O8" i="67"/>
  <c r="I18" i="67"/>
  <c r="BI3" i="67"/>
  <c r="P18" i="67"/>
  <c r="O16" i="67"/>
  <c r="BM16" i="67"/>
  <c r="BW16" i="67"/>
  <c r="BI15" i="67"/>
  <c r="BH15" i="67"/>
  <c r="BH14" i="67"/>
  <c r="BM14" i="67"/>
  <c r="O14" i="67"/>
  <c r="BW13" i="67"/>
  <c r="BH12" i="67"/>
  <c r="BM12" i="67"/>
  <c r="O11" i="67"/>
  <c r="BL9" i="67"/>
  <c r="BW8" i="67"/>
  <c r="BW7" i="67"/>
  <c r="BI7" i="67"/>
  <c r="BH7" i="67"/>
  <c r="BH6" i="67"/>
  <c r="O6" i="67"/>
  <c r="BM5" i="67"/>
  <c r="O5" i="67"/>
  <c r="CX7" i="67"/>
  <c r="BW5" i="67"/>
  <c r="BM4" i="67"/>
  <c r="BW4" i="67"/>
  <c r="BH3" i="67"/>
  <c r="O3" i="67"/>
  <c r="BG23" i="66"/>
  <c r="CD19" i="66"/>
  <c r="CD7" i="66"/>
  <c r="CD5" i="66"/>
  <c r="CD11" i="66"/>
  <c r="CD10" i="66"/>
  <c r="CD14" i="66"/>
  <c r="O16" i="66"/>
  <c r="BI15" i="66"/>
  <c r="BI13" i="66"/>
  <c r="BM12" i="66"/>
  <c r="BM10" i="66"/>
  <c r="BI10" i="66"/>
  <c r="BH10" i="66"/>
  <c r="CP8" i="66"/>
  <c r="O9" i="66"/>
  <c r="BH9" i="66"/>
  <c r="BM9" i="66"/>
  <c r="O8" i="66"/>
  <c r="BI8" i="66"/>
  <c r="BH8" i="66"/>
  <c r="BO7" i="66"/>
  <c r="CX8" i="66"/>
  <c r="BI6" i="66"/>
  <c r="BH6" i="66"/>
  <c r="BL6" i="66"/>
  <c r="O6" i="66"/>
  <c r="CP5" i="66"/>
  <c r="CX5" i="66" s="1"/>
  <c r="BO4" i="66"/>
  <c r="CP6" i="66"/>
  <c r="CX6" i="66" s="1"/>
  <c r="CP9" i="66"/>
  <c r="CX9" i="66" s="1"/>
  <c r="O3" i="66"/>
  <c r="BM3" i="66"/>
  <c r="BO5" i="66"/>
  <c r="BO6" i="66"/>
  <c r="CA12" i="66"/>
  <c r="BP7" i="66"/>
  <c r="CA5" i="66"/>
  <c r="BP6" i="66"/>
  <c r="CA8" i="66"/>
  <c r="CA9" i="66"/>
  <c r="CA7" i="66"/>
  <c r="CA11" i="66"/>
  <c r="BP5" i="66"/>
  <c r="BP3" i="66"/>
  <c r="CA6" i="66"/>
  <c r="BP4" i="66"/>
  <c r="BO11" i="66"/>
  <c r="BO3" i="66"/>
  <c r="CP7" i="66"/>
  <c r="CX7" i="66" s="1"/>
  <c r="BI17" i="66"/>
  <c r="F18" i="66"/>
  <c r="BH17" i="66"/>
  <c r="O17" i="66"/>
  <c r="BP10" i="66"/>
  <c r="BP9" i="66"/>
  <c r="BP12" i="66"/>
  <c r="CD6" i="66"/>
  <c r="CD9" i="66"/>
  <c r="CD18" i="66"/>
  <c r="CD12" i="66"/>
  <c r="CD13" i="66"/>
  <c r="CA15" i="66"/>
  <c r="BP8" i="66"/>
  <c r="CA13" i="66"/>
  <c r="CP11" i="66"/>
  <c r="CX11" i="66" s="1"/>
  <c r="CP10" i="66"/>
  <c r="CX10" i="66" s="1"/>
  <c r="BO13" i="66"/>
  <c r="BO17" i="66"/>
  <c r="BO12" i="66"/>
  <c r="BO10" i="66"/>
  <c r="BW14" i="66"/>
  <c r="BP14" i="66"/>
  <c r="CA10" i="66"/>
  <c r="CA14" i="66"/>
  <c r="CA16" i="66"/>
  <c r="CA17" i="66"/>
  <c r="CP12" i="66"/>
  <c r="CX12" i="66" s="1"/>
  <c r="CP14" i="66"/>
  <c r="CX14" i="66" s="1"/>
  <c r="CP16" i="66"/>
  <c r="BO8" i="66"/>
  <c r="L18" i="66"/>
  <c r="BH11" i="66"/>
  <c r="O11" i="66"/>
  <c r="BW11" i="66"/>
  <c r="BO9" i="66"/>
  <c r="CE11" i="66"/>
  <c r="BP15" i="66"/>
  <c r="BO15" i="66"/>
  <c r="CD16" i="66"/>
  <c r="CD15" i="66"/>
  <c r="CD17" i="66"/>
  <c r="CD8" i="66"/>
  <c r="CE12" i="66"/>
  <c r="CE17" i="66"/>
  <c r="CE19" i="66"/>
  <c r="CE9" i="66"/>
  <c r="CE20" i="66"/>
  <c r="BN18" i="66"/>
  <c r="BP11" i="66"/>
  <c r="BP13" i="66"/>
  <c r="BP16" i="66"/>
  <c r="CA19" i="66"/>
  <c r="BP17" i="66"/>
  <c r="CA18" i="66"/>
  <c r="BO14" i="66"/>
  <c r="BO16" i="66"/>
  <c r="CP19" i="66"/>
  <c r="CX19" i="66" s="1"/>
  <c r="CP15" i="66"/>
  <c r="CX15" i="66" s="1"/>
  <c r="CP13" i="66"/>
  <c r="CX13" i="66" s="1"/>
  <c r="I18" i="66"/>
  <c r="BI5" i="66"/>
  <c r="BG23" i="65"/>
  <c r="CD19" i="65"/>
  <c r="BP5" i="65"/>
  <c r="BO7" i="65"/>
  <c r="BP9" i="65"/>
  <c r="BP7" i="65"/>
  <c r="BP4" i="65"/>
  <c r="BP6" i="65"/>
  <c r="BP13" i="65"/>
  <c r="CE5" i="65"/>
  <c r="BO9" i="65"/>
  <c r="CD17" i="65"/>
  <c r="CD9" i="65"/>
  <c r="CD20" i="65"/>
  <c r="CA15" i="65"/>
  <c r="CP10" i="65"/>
  <c r="O16" i="65"/>
  <c r="BP8" i="65"/>
  <c r="BW12" i="65"/>
  <c r="CP8" i="65"/>
  <c r="BO6" i="65"/>
  <c r="BO8" i="65"/>
  <c r="BI10" i="65"/>
  <c r="BI7" i="65"/>
  <c r="BM7" i="65"/>
  <c r="BI6" i="65"/>
  <c r="CP9" i="65"/>
  <c r="CX9" i="65" s="1"/>
  <c r="O4" i="65"/>
  <c r="BP15" i="65"/>
  <c r="CA10" i="65"/>
  <c r="BO3" i="65"/>
  <c r="CP6" i="65"/>
  <c r="CX6" i="65" s="1"/>
  <c r="BO10" i="65"/>
  <c r="BO13" i="65"/>
  <c r="BO4" i="65"/>
  <c r="CP7" i="65"/>
  <c r="CX7" i="65" s="1"/>
  <c r="BO12" i="65"/>
  <c r="CD10" i="65"/>
  <c r="BP11" i="65"/>
  <c r="CA6" i="65"/>
  <c r="BP12" i="65"/>
  <c r="CA13" i="65"/>
  <c r="CA14" i="65"/>
  <c r="CE14" i="65"/>
  <c r="BO11" i="65"/>
  <c r="CE6" i="65"/>
  <c r="CE7" i="65"/>
  <c r="BP14" i="65"/>
  <c r="BO17" i="65"/>
  <c r="BO14" i="65"/>
  <c r="CP12" i="65"/>
  <c r="CX12" i="65" s="1"/>
  <c r="BI11" i="65"/>
  <c r="M18" i="65"/>
  <c r="CK9" i="65" s="1"/>
  <c r="CT9" i="65" s="1"/>
  <c r="CX13" i="65"/>
  <c r="CA18" i="65"/>
  <c r="BP10" i="65"/>
  <c r="CP11" i="65"/>
  <c r="CX11" i="65" s="1"/>
  <c r="CP14" i="65"/>
  <c r="CX14" i="65" s="1"/>
  <c r="CP17" i="65"/>
  <c r="CX17" i="65" s="1"/>
  <c r="BO16" i="65"/>
  <c r="L18" i="65"/>
  <c r="I18" i="65"/>
  <c r="P18" i="65"/>
  <c r="O5" i="65"/>
  <c r="BI5" i="65"/>
  <c r="BH5" i="65"/>
  <c r="BM5" i="65"/>
  <c r="CD19" i="64"/>
  <c r="CD15" i="64"/>
  <c r="BN18" i="64"/>
  <c r="BI15" i="64"/>
  <c r="BI14" i="64"/>
  <c r="BI13" i="64"/>
  <c r="BH13" i="64"/>
  <c r="BM9" i="64"/>
  <c r="BI9" i="64"/>
  <c r="O8" i="64"/>
  <c r="CA9" i="64"/>
  <c r="CA7" i="64"/>
  <c r="CP17" i="64"/>
  <c r="CX17" i="64" s="1"/>
  <c r="BI7" i="64"/>
  <c r="CA5" i="64"/>
  <c r="CA13" i="64"/>
  <c r="BM6" i="64"/>
  <c r="BI6" i="64"/>
  <c r="CA11" i="64"/>
  <c r="BP9" i="64"/>
  <c r="BP13" i="64"/>
  <c r="BP11" i="64"/>
  <c r="CA10" i="64"/>
  <c r="BO4" i="64"/>
  <c r="CP15" i="64"/>
  <c r="CX15" i="64" s="1"/>
  <c r="O3" i="64"/>
  <c r="BW3" i="64"/>
  <c r="BI3" i="64"/>
  <c r="N18" i="64"/>
  <c r="BJ5" i="64" s="1"/>
  <c r="BP3" i="64"/>
  <c r="CA6" i="64"/>
  <c r="CA8" i="64"/>
  <c r="BP16" i="64"/>
  <c r="BP8" i="64"/>
  <c r="CA12" i="64"/>
  <c r="CA18" i="64"/>
  <c r="BO14" i="64"/>
  <c r="CP8" i="64"/>
  <c r="CX8" i="64" s="1"/>
  <c r="CP10" i="64"/>
  <c r="CX10" i="64" s="1"/>
  <c r="CP14" i="64"/>
  <c r="CX14" i="64" s="1"/>
  <c r="CP6" i="64"/>
  <c r="CX6" i="64" s="1"/>
  <c r="CP5" i="64"/>
  <c r="CX5" i="64" s="1"/>
  <c r="CP9" i="64"/>
  <c r="CX9" i="64" s="1"/>
  <c r="CP11" i="64"/>
  <c r="CX11" i="64" s="1"/>
  <c r="BO3" i="64"/>
  <c r="CP13" i="64"/>
  <c r="CX13" i="64" s="1"/>
  <c r="BO16" i="64"/>
  <c r="CP7" i="64"/>
  <c r="CX7" i="64" s="1"/>
  <c r="CP16" i="64"/>
  <c r="CX16" i="64" s="1"/>
  <c r="I18" i="64"/>
  <c r="O17" i="64"/>
  <c r="BO15" i="64"/>
  <c r="BO8" i="64"/>
  <c r="BO9" i="64"/>
  <c r="BO13" i="64"/>
  <c r="BP4" i="64"/>
  <c r="BO7" i="64"/>
  <c r="BO12" i="64"/>
  <c r="BP14" i="64"/>
  <c r="BO17" i="64"/>
  <c r="BO5" i="64"/>
  <c r="BO6" i="64"/>
  <c r="BP7" i="64"/>
  <c r="BO10" i="64"/>
  <c r="BP12" i="64"/>
  <c r="BP17" i="64"/>
  <c r="BP5" i="64"/>
  <c r="BP6" i="64"/>
  <c r="BP10" i="64"/>
  <c r="BO11" i="64"/>
  <c r="CD12" i="64"/>
  <c r="CD20" i="64"/>
  <c r="CD11" i="64"/>
  <c r="CD14" i="64"/>
  <c r="CD5" i="64"/>
  <c r="CD10" i="64"/>
  <c r="CD13" i="64"/>
  <c r="CD7" i="64"/>
  <c r="CD8" i="64"/>
  <c r="CD17" i="64"/>
  <c r="CD6" i="64"/>
  <c r="CD9" i="64"/>
  <c r="CE9" i="64"/>
  <c r="BP15" i="64"/>
  <c r="CA17" i="64"/>
  <c r="CA15" i="64"/>
  <c r="CA16" i="64"/>
  <c r="CA14" i="64"/>
  <c r="CX12" i="64"/>
  <c r="BW11" i="64"/>
  <c r="F18" i="64"/>
  <c r="M18" i="64"/>
  <c r="CK17" i="64" s="1"/>
  <c r="CT17" i="64" s="1"/>
  <c r="CI18" i="69"/>
  <c r="CI15" i="69"/>
  <c r="CI12" i="69"/>
  <c r="CI20" i="69"/>
  <c r="CI17" i="69"/>
  <c r="CI9" i="69"/>
  <c r="CI14" i="69"/>
  <c r="CI11" i="69"/>
  <c r="CI19" i="69"/>
  <c r="AQ18" i="69"/>
  <c r="CI16" i="69"/>
  <c r="CI8" i="69"/>
  <c r="CI6" i="69"/>
  <c r="CI10" i="69"/>
  <c r="CI13" i="69"/>
  <c r="CI7" i="69"/>
  <c r="CI5" i="69"/>
  <c r="BD3" i="69"/>
  <c r="BD6" i="69" s="1"/>
  <c r="CX6" i="69"/>
  <c r="BM4" i="69"/>
  <c r="BI9" i="69"/>
  <c r="BH9" i="69"/>
  <c r="BW9" i="69"/>
  <c r="CX11" i="69"/>
  <c r="BI11" i="69"/>
  <c r="O3" i="69"/>
  <c r="CX5" i="69"/>
  <c r="O9" i="69"/>
  <c r="CN19" i="69"/>
  <c r="CK17" i="69"/>
  <c r="CJ17" i="69" s="1"/>
  <c r="BK17" i="69"/>
  <c r="CN16" i="69"/>
  <c r="CK9" i="69"/>
  <c r="CT9" i="69" s="1"/>
  <c r="BK9" i="69"/>
  <c r="CN8" i="69"/>
  <c r="CK14" i="69"/>
  <c r="CJ14" i="69" s="1"/>
  <c r="BK14" i="69"/>
  <c r="CN13" i="69"/>
  <c r="CK11" i="69"/>
  <c r="CT11" i="69" s="1"/>
  <c r="BK11" i="69"/>
  <c r="CN10" i="69"/>
  <c r="CN18" i="69"/>
  <c r="CK16" i="69"/>
  <c r="CT16" i="69" s="1"/>
  <c r="BK16" i="69"/>
  <c r="CN15" i="69"/>
  <c r="CK8" i="69"/>
  <c r="CT8" i="69" s="1"/>
  <c r="BK8" i="69"/>
  <c r="CN7" i="69"/>
  <c r="CK13" i="69"/>
  <c r="CJ13" i="69" s="1"/>
  <c r="BK13" i="69"/>
  <c r="CN12" i="69"/>
  <c r="CN20" i="69"/>
  <c r="CN17" i="69"/>
  <c r="CK10" i="69"/>
  <c r="CJ10" i="69" s="1"/>
  <c r="BK10" i="69"/>
  <c r="CN9" i="69"/>
  <c r="CK18" i="69"/>
  <c r="CJ18" i="69" s="1"/>
  <c r="AQ3" i="69"/>
  <c r="BL3" i="69"/>
  <c r="BV3" i="69"/>
  <c r="BH4" i="69"/>
  <c r="CK5" i="69"/>
  <c r="CT5" i="69" s="1"/>
  <c r="CN6" i="69"/>
  <c r="BV8" i="69"/>
  <c r="CK12" i="69"/>
  <c r="CT12" i="69" s="1"/>
  <c r="CN14" i="69"/>
  <c r="O15" i="69"/>
  <c r="CK15" i="69"/>
  <c r="CJ15" i="69" s="1"/>
  <c r="N18" i="69"/>
  <c r="BJ6" i="69" s="1"/>
  <c r="BW3" i="69"/>
  <c r="BI4" i="69"/>
  <c r="O5" i="69"/>
  <c r="CN5" i="69"/>
  <c r="BK7" i="69"/>
  <c r="CK7" i="69"/>
  <c r="CT7" i="69" s="1"/>
  <c r="BH17" i="69"/>
  <c r="BW17" i="69"/>
  <c r="CE11" i="69"/>
  <c r="CE19" i="69"/>
  <c r="CE16" i="69"/>
  <c r="CE8" i="69"/>
  <c r="CE13" i="69"/>
  <c r="CE10" i="69"/>
  <c r="CE18" i="69"/>
  <c r="CE15" i="69"/>
  <c r="CE7" i="69"/>
  <c r="CE5" i="69"/>
  <c r="CE12" i="69"/>
  <c r="BK18" i="69"/>
  <c r="BW5" i="69"/>
  <c r="BM5" i="69"/>
  <c r="BL5" i="69"/>
  <c r="CE6" i="69"/>
  <c r="BL9" i="69"/>
  <c r="CN11" i="69"/>
  <c r="O17" i="69"/>
  <c r="CK20" i="69"/>
  <c r="CJ20" i="69" s="1"/>
  <c r="BK4" i="69"/>
  <c r="O7" i="69"/>
  <c r="BM9" i="69"/>
  <c r="CE9" i="69"/>
  <c r="O12" i="69"/>
  <c r="BI17" i="69"/>
  <c r="BN18" i="69"/>
  <c r="BH3" i="69"/>
  <c r="AQ4" i="69"/>
  <c r="BL4" i="69"/>
  <c r="BH5" i="69"/>
  <c r="BK6" i="69"/>
  <c r="BV11" i="69"/>
  <c r="BI12" i="69"/>
  <c r="BH12" i="69"/>
  <c r="BW12" i="69"/>
  <c r="CX14" i="69"/>
  <c r="BM12" i="69"/>
  <c r="BK15" i="69"/>
  <c r="BI3" i="69"/>
  <c r="O4" i="69"/>
  <c r="BW4" i="69"/>
  <c r="CK6" i="69"/>
  <c r="CT6" i="69" s="1"/>
  <c r="CE14" i="69"/>
  <c r="BV16" i="69"/>
  <c r="BL17" i="69"/>
  <c r="BW6" i="69"/>
  <c r="BL7" i="69"/>
  <c r="BI8" i="69"/>
  <c r="BH11" i="69"/>
  <c r="BW14" i="69"/>
  <c r="BL15" i="69"/>
  <c r="BI16" i="69"/>
  <c r="BV17" i="69"/>
  <c r="CD18" i="69"/>
  <c r="CA19" i="69"/>
  <c r="BH6" i="69"/>
  <c r="BM7" i="69"/>
  <c r="BL10" i="69"/>
  <c r="BV12" i="69"/>
  <c r="BH14" i="69"/>
  <c r="BM15" i="69"/>
  <c r="P18" i="69"/>
  <c r="BL13" i="69"/>
  <c r="CX17" i="69"/>
  <c r="CK19" i="69"/>
  <c r="CP20" i="69"/>
  <c r="CX20" i="69" s="1"/>
  <c r="BL8" i="69"/>
  <c r="O13" i="69"/>
  <c r="BM13" i="69"/>
  <c r="BW15" i="69"/>
  <c r="BL16" i="69"/>
  <c r="BO18" i="69"/>
  <c r="CA20" i="69"/>
  <c r="CX15" i="69"/>
  <c r="BM16" i="69"/>
  <c r="BV18" i="69"/>
  <c r="CP18" i="69"/>
  <c r="BV6" i="68"/>
  <c r="O12" i="68"/>
  <c r="BN18" i="68"/>
  <c r="AH18" i="68"/>
  <c r="AQ9" i="68"/>
  <c r="BH10" i="68"/>
  <c r="BW10" i="68"/>
  <c r="BM10" i="68"/>
  <c r="O10" i="68"/>
  <c r="BI12" i="68"/>
  <c r="AQ17" i="68"/>
  <c r="CI18" i="68"/>
  <c r="CI15" i="68"/>
  <c r="CI7" i="68"/>
  <c r="CI5" i="68"/>
  <c r="CI12" i="68"/>
  <c r="CI20" i="68"/>
  <c r="CI17" i="68"/>
  <c r="CI9" i="68"/>
  <c r="CI14" i="68"/>
  <c r="CI6" i="68"/>
  <c r="CI19" i="68"/>
  <c r="AQ18" i="68"/>
  <c r="CI16" i="68"/>
  <c r="CI8" i="68"/>
  <c r="CI13" i="68"/>
  <c r="BD3" i="68"/>
  <c r="BD6" i="68" s="1"/>
  <c r="BH9" i="68"/>
  <c r="BM9" i="68"/>
  <c r="BI10" i="68"/>
  <c r="BH17" i="68"/>
  <c r="BM17" i="68"/>
  <c r="BI3" i="68"/>
  <c r="BH3" i="68"/>
  <c r="BW3" i="68"/>
  <c r="BL3" i="68"/>
  <c r="N18" i="68"/>
  <c r="BM18" i="68" s="1"/>
  <c r="BI9" i="68"/>
  <c r="BL10" i="68"/>
  <c r="CI10" i="68"/>
  <c r="BI11" i="68"/>
  <c r="BI17" i="68"/>
  <c r="M18" i="68"/>
  <c r="CE11" i="68"/>
  <c r="CE19" i="68"/>
  <c r="CE16" i="68"/>
  <c r="CE8" i="68"/>
  <c r="CE13" i="68"/>
  <c r="CE10" i="68"/>
  <c r="CE12" i="68"/>
  <c r="CE20" i="68"/>
  <c r="CE17" i="68"/>
  <c r="CE9" i="68"/>
  <c r="BV8" i="68"/>
  <c r="BV9" i="68"/>
  <c r="BL9" i="68"/>
  <c r="BV16" i="68"/>
  <c r="BV17" i="68"/>
  <c r="BL17" i="68"/>
  <c r="BV3" i="68"/>
  <c r="CI11" i="68"/>
  <c r="O13" i="68"/>
  <c r="O3" i="68"/>
  <c r="BH8" i="68"/>
  <c r="O9" i="68"/>
  <c r="BW11" i="68"/>
  <c r="BL12" i="68"/>
  <c r="BI13" i="68"/>
  <c r="BV14" i="68"/>
  <c r="BH16" i="68"/>
  <c r="CX16" i="68"/>
  <c r="O17" i="68"/>
  <c r="F18" i="68"/>
  <c r="CP19" i="68"/>
  <c r="BL4" i="68"/>
  <c r="BL5" i="68"/>
  <c r="BL7" i="68"/>
  <c r="BI8" i="68"/>
  <c r="BM12" i="68"/>
  <c r="BW14" i="68"/>
  <c r="BL15" i="68"/>
  <c r="BI16" i="68"/>
  <c r="CD18" i="68"/>
  <c r="CA19" i="68"/>
  <c r="BL13" i="68"/>
  <c r="BI14" i="68"/>
  <c r="CP20" i="68"/>
  <c r="CX20" i="68" s="1"/>
  <c r="BW4" i="68"/>
  <c r="BW5" i="68"/>
  <c r="BW7" i="68"/>
  <c r="BL8" i="68"/>
  <c r="BM13" i="68"/>
  <c r="BJ14" i="68"/>
  <c r="BW15" i="68"/>
  <c r="BL16" i="68"/>
  <c r="BO18" i="68"/>
  <c r="CA20" i="68"/>
  <c r="BH5" i="68"/>
  <c r="BM8" i="68"/>
  <c r="CX15" i="68"/>
  <c r="BM16" i="68"/>
  <c r="BQ9" i="68"/>
  <c r="CP18" i="68"/>
  <c r="CX18" i="68" s="1"/>
  <c r="BI4" i="68"/>
  <c r="CI18" i="67"/>
  <c r="CI15" i="67"/>
  <c r="CI12" i="67"/>
  <c r="CI20" i="67"/>
  <c r="CI17" i="67"/>
  <c r="CI9" i="67"/>
  <c r="CI14" i="67"/>
  <c r="CI11" i="67"/>
  <c r="CI19" i="67"/>
  <c r="CI16" i="67"/>
  <c r="CI8" i="67"/>
  <c r="CI13" i="67"/>
  <c r="CI10" i="67"/>
  <c r="CI5" i="67"/>
  <c r="CI7" i="67"/>
  <c r="CI6" i="67"/>
  <c r="O12" i="67"/>
  <c r="BI11" i="67"/>
  <c r="BV8" i="67"/>
  <c r="AQ17" i="67"/>
  <c r="BI6" i="67"/>
  <c r="BI17" i="67"/>
  <c r="CX20" i="67"/>
  <c r="BH17" i="67"/>
  <c r="BW17" i="67"/>
  <c r="BM17" i="67"/>
  <c r="BL3" i="67"/>
  <c r="N18" i="67"/>
  <c r="AQ3" i="67"/>
  <c r="BM3" i="67"/>
  <c r="BW3" i="67"/>
  <c r="BI9" i="67"/>
  <c r="BH9" i="67"/>
  <c r="BM9" i="67"/>
  <c r="AQ18" i="67"/>
  <c r="BV16" i="67"/>
  <c r="BL17" i="67"/>
  <c r="M18" i="67"/>
  <c r="BI4" i="67"/>
  <c r="BW6" i="67"/>
  <c r="BL6" i="67"/>
  <c r="BV9" i="67"/>
  <c r="CX13" i="67"/>
  <c r="CD14" i="67"/>
  <c r="CD11" i="67"/>
  <c r="CD16" i="67"/>
  <c r="CD8" i="67"/>
  <c r="CD13" i="67"/>
  <c r="CD10" i="67"/>
  <c r="CD7" i="67"/>
  <c r="CD5" i="67"/>
  <c r="CD12" i="67"/>
  <c r="CE11" i="67"/>
  <c r="CE19" i="67"/>
  <c r="CE16" i="67"/>
  <c r="CE13" i="67"/>
  <c r="CE10" i="67"/>
  <c r="CE18" i="67"/>
  <c r="CE15" i="67"/>
  <c r="CE12" i="67"/>
  <c r="CE20" i="67"/>
  <c r="CE17" i="67"/>
  <c r="CE9" i="67"/>
  <c r="BH8" i="67"/>
  <c r="O9" i="67"/>
  <c r="BW11" i="67"/>
  <c r="BI13" i="67"/>
  <c r="BV14" i="67"/>
  <c r="BH16" i="67"/>
  <c r="BP16" i="67"/>
  <c r="CP16" i="67"/>
  <c r="CX16" i="67" s="1"/>
  <c r="O17" i="67"/>
  <c r="F18" i="67"/>
  <c r="CP19" i="67"/>
  <c r="BL7" i="67"/>
  <c r="BI8" i="67"/>
  <c r="BH11" i="67"/>
  <c r="BW14" i="67"/>
  <c r="BL15" i="67"/>
  <c r="BI16" i="67"/>
  <c r="CA16" i="67"/>
  <c r="BV17" i="67"/>
  <c r="CD18" i="67"/>
  <c r="BL10" i="67"/>
  <c r="O10" i="67"/>
  <c r="BM10" i="67"/>
  <c r="BL13" i="67"/>
  <c r="BI14" i="67"/>
  <c r="BV15" i="67"/>
  <c r="BP17" i="67"/>
  <c r="CP17" i="67"/>
  <c r="CX17" i="67" s="1"/>
  <c r="BL8" i="67"/>
  <c r="CX12" i="67"/>
  <c r="BL16" i="67"/>
  <c r="BO18" i="67"/>
  <c r="CA20" i="67"/>
  <c r="BW10" i="67"/>
  <c r="BL11" i="67"/>
  <c r="BP18" i="67"/>
  <c r="O4" i="66"/>
  <c r="O7" i="66"/>
  <c r="BV11" i="66"/>
  <c r="BI14" i="66"/>
  <c r="O10" i="66"/>
  <c r="BI7" i="66"/>
  <c r="O15" i="66"/>
  <c r="BI3" i="66"/>
  <c r="BH4" i="66"/>
  <c r="BW4" i="66"/>
  <c r="BM4" i="66"/>
  <c r="BH7" i="66"/>
  <c r="BW7" i="66"/>
  <c r="BM7" i="66"/>
  <c r="BD3" i="66"/>
  <c r="BD6" i="66" s="1"/>
  <c r="BI4" i="66"/>
  <c r="BL4" i="66"/>
  <c r="BL7" i="66"/>
  <c r="BV14" i="66"/>
  <c r="CX16" i="66"/>
  <c r="M18" i="66"/>
  <c r="CK19" i="66" s="1"/>
  <c r="O5" i="66"/>
  <c r="BI12" i="66"/>
  <c r="BH12" i="66"/>
  <c r="BW12" i="66"/>
  <c r="N18" i="66"/>
  <c r="BJ15" i="66" s="1"/>
  <c r="AQ4" i="66"/>
  <c r="BH5" i="66"/>
  <c r="BW5" i="66"/>
  <c r="BM5" i="66"/>
  <c r="AQ7" i="66"/>
  <c r="O12" i="66"/>
  <c r="BM6" i="66"/>
  <c r="CE6" i="66"/>
  <c r="BW8" i="66"/>
  <c r="BL9" i="66"/>
  <c r="BH13" i="66"/>
  <c r="O14" i="66"/>
  <c r="BM14" i="66"/>
  <c r="CE14" i="66"/>
  <c r="BW16" i="66"/>
  <c r="BL17" i="66"/>
  <c r="CD20" i="66"/>
  <c r="CE5" i="66"/>
  <c r="CE7" i="66"/>
  <c r="BL10" i="66"/>
  <c r="BI11" i="66"/>
  <c r="BV12" i="66"/>
  <c r="BH14" i="66"/>
  <c r="BM15" i="66"/>
  <c r="CE15" i="66"/>
  <c r="BW17" i="66"/>
  <c r="P18" i="66"/>
  <c r="CE18" i="66"/>
  <c r="CE10" i="66"/>
  <c r="BL13" i="66"/>
  <c r="CX17" i="66"/>
  <c r="CP20" i="66"/>
  <c r="CX20" i="66" s="1"/>
  <c r="BL15" i="66"/>
  <c r="BW3" i="66"/>
  <c r="BL8" i="66"/>
  <c r="BM13" i="66"/>
  <c r="CE13" i="66"/>
  <c r="BW15" i="66"/>
  <c r="BL16" i="66"/>
  <c r="BO18" i="66"/>
  <c r="CA20" i="66"/>
  <c r="CE8" i="66"/>
  <c r="BH15" i="66"/>
  <c r="BM16" i="66"/>
  <c r="CE16" i="66"/>
  <c r="CP18" i="66"/>
  <c r="CX18" i="66" s="1"/>
  <c r="CI18" i="65"/>
  <c r="CI15" i="65"/>
  <c r="CI7" i="65"/>
  <c r="CI12" i="65"/>
  <c r="CI20" i="65"/>
  <c r="CI17" i="65"/>
  <c r="CI9" i="65"/>
  <c r="CI14" i="65"/>
  <c r="CI19" i="65"/>
  <c r="CI16" i="65"/>
  <c r="CI8" i="65"/>
  <c r="CI13" i="65"/>
  <c r="CI5" i="65"/>
  <c r="CI6" i="65"/>
  <c r="CI11" i="65"/>
  <c r="CI10" i="65"/>
  <c r="BL3" i="65"/>
  <c r="AQ3" i="65"/>
  <c r="BM3" i="65"/>
  <c r="BV3" i="65"/>
  <c r="BH9" i="65"/>
  <c r="BM9" i="65"/>
  <c r="BV16" i="65"/>
  <c r="BW4" i="65"/>
  <c r="BL4" i="65"/>
  <c r="BH10" i="65"/>
  <c r="BW10" i="65"/>
  <c r="BM10" i="65"/>
  <c r="O10" i="65"/>
  <c r="AQ18" i="65"/>
  <c r="O12" i="65"/>
  <c r="BI9" i="65"/>
  <c r="BL10" i="65"/>
  <c r="BI12" i="65"/>
  <c r="CE11" i="65"/>
  <c r="CE19" i="65"/>
  <c r="CE16" i="65"/>
  <c r="CE8" i="65"/>
  <c r="CE13" i="65"/>
  <c r="CE10" i="65"/>
  <c r="CE12" i="65"/>
  <c r="CE20" i="65"/>
  <c r="CE17" i="65"/>
  <c r="CE9" i="65"/>
  <c r="CX5" i="65"/>
  <c r="N18" i="65"/>
  <c r="BV8" i="65"/>
  <c r="O3" i="65"/>
  <c r="BH4" i="65"/>
  <c r="O6" i="65"/>
  <c r="BV9" i="65"/>
  <c r="BL9" i="65"/>
  <c r="CE15" i="65"/>
  <c r="BW17" i="65"/>
  <c r="CD14" i="65"/>
  <c r="CD6" i="65"/>
  <c r="CD11" i="65"/>
  <c r="CD16" i="65"/>
  <c r="CD8" i="65"/>
  <c r="CD13" i="65"/>
  <c r="CD15" i="65"/>
  <c r="CD7" i="65"/>
  <c r="CD5" i="65"/>
  <c r="CD12" i="65"/>
  <c r="BI4" i="65"/>
  <c r="O8" i="65"/>
  <c r="BH17" i="65"/>
  <c r="BM17" i="65"/>
  <c r="BH3" i="65"/>
  <c r="CX10" i="65"/>
  <c r="BI17" i="65"/>
  <c r="BI3" i="65"/>
  <c r="BM4" i="65"/>
  <c r="O13" i="65"/>
  <c r="BV17" i="65"/>
  <c r="BL17" i="65"/>
  <c r="CE18" i="65"/>
  <c r="BH8" i="65"/>
  <c r="CX8" i="65"/>
  <c r="O9" i="65"/>
  <c r="BW11" i="65"/>
  <c r="BL12" i="65"/>
  <c r="BI13" i="65"/>
  <c r="BH16" i="65"/>
  <c r="BP16" i="65"/>
  <c r="CP16" i="65"/>
  <c r="CX16" i="65" s="1"/>
  <c r="O17" i="65"/>
  <c r="F18" i="65"/>
  <c r="CP19" i="65"/>
  <c r="BL5" i="65"/>
  <c r="BW6" i="65"/>
  <c r="BL7" i="65"/>
  <c r="BI8" i="65"/>
  <c r="BH11" i="65"/>
  <c r="BM12" i="65"/>
  <c r="BW14" i="65"/>
  <c r="BL15" i="65"/>
  <c r="BI16" i="65"/>
  <c r="CA16" i="65"/>
  <c r="CD18" i="65"/>
  <c r="CA19" i="65"/>
  <c r="BL13" i="65"/>
  <c r="CP20" i="65"/>
  <c r="BW5" i="65"/>
  <c r="BW7" i="65"/>
  <c r="BL8" i="65"/>
  <c r="BM13" i="65"/>
  <c r="BO15" i="65"/>
  <c r="BW15" i="65"/>
  <c r="BL16" i="65"/>
  <c r="CA17" i="65"/>
  <c r="BO18" i="65"/>
  <c r="CA20" i="65"/>
  <c r="BM8" i="65"/>
  <c r="BL11" i="65"/>
  <c r="CP15" i="65"/>
  <c r="BQ3" i="65"/>
  <c r="BP18" i="65"/>
  <c r="CP18" i="65"/>
  <c r="O11" i="65"/>
  <c r="BD3" i="64"/>
  <c r="CI18" i="64"/>
  <c r="CI15" i="64"/>
  <c r="CI7" i="64"/>
  <c r="CI12" i="64"/>
  <c r="CI20" i="64"/>
  <c r="CI17" i="64"/>
  <c r="CI9" i="64"/>
  <c r="CI14" i="64"/>
  <c r="CI6" i="64"/>
  <c r="CI11" i="64"/>
  <c r="CI19" i="64"/>
  <c r="AQ18" i="64"/>
  <c r="CI16" i="64"/>
  <c r="CI8" i="64"/>
  <c r="CI13" i="64"/>
  <c r="CI5" i="64"/>
  <c r="CI10" i="64"/>
  <c r="CE6" i="64"/>
  <c r="CE14" i="64"/>
  <c r="BV16" i="64"/>
  <c r="BL17" i="64"/>
  <c r="O4" i="64"/>
  <c r="BM17" i="64"/>
  <c r="CE20" i="64"/>
  <c r="O15" i="64"/>
  <c r="BM3" i="64"/>
  <c r="BH4" i="64"/>
  <c r="BM4" i="64"/>
  <c r="BV8" i="64"/>
  <c r="CE17" i="64"/>
  <c r="BH5" i="64"/>
  <c r="BW5" i="64"/>
  <c r="BM5" i="64"/>
  <c r="O7" i="64"/>
  <c r="O12" i="64"/>
  <c r="BI4" i="64"/>
  <c r="BH17" i="64"/>
  <c r="BW17" i="64"/>
  <c r="BH9" i="64"/>
  <c r="BW9" i="64"/>
  <c r="BV11" i="64"/>
  <c r="BI12" i="64"/>
  <c r="BH12" i="64"/>
  <c r="BW12" i="64"/>
  <c r="BM12" i="64"/>
  <c r="BI17" i="64"/>
  <c r="CE11" i="64"/>
  <c r="CE19" i="64"/>
  <c r="CE16" i="64"/>
  <c r="CE8" i="64"/>
  <c r="CE13" i="64"/>
  <c r="CE10" i="64"/>
  <c r="CE18" i="64"/>
  <c r="CE15" i="64"/>
  <c r="CE7" i="64"/>
  <c r="CE5" i="64"/>
  <c r="CE12" i="64"/>
  <c r="AQ3" i="64"/>
  <c r="O5" i="64"/>
  <c r="BI5" i="64"/>
  <c r="O9" i="64"/>
  <c r="BI11" i="64"/>
  <c r="BL7" i="64"/>
  <c r="BI8" i="64"/>
  <c r="BW14" i="64"/>
  <c r="BL15" i="64"/>
  <c r="BI16" i="64"/>
  <c r="CD18" i="64"/>
  <c r="CA19" i="64"/>
  <c r="BH6" i="64"/>
  <c r="BM7" i="64"/>
  <c r="BL10" i="64"/>
  <c r="BV12" i="64"/>
  <c r="BH14" i="64"/>
  <c r="BM15" i="64"/>
  <c r="P18" i="64"/>
  <c r="BL13" i="64"/>
  <c r="CP20" i="64"/>
  <c r="BW7" i="64"/>
  <c r="BL8" i="64"/>
  <c r="O13" i="64"/>
  <c r="BM13" i="64"/>
  <c r="BW15" i="64"/>
  <c r="BL16" i="64"/>
  <c r="BO18" i="64"/>
  <c r="CA20" i="64"/>
  <c r="BM8" i="64"/>
  <c r="BM16" i="64"/>
  <c r="BQ11" i="64"/>
  <c r="CP18" i="64"/>
  <c r="BG23" i="63"/>
  <c r="CD19" i="63"/>
  <c r="CD9" i="63"/>
  <c r="BO17" i="63"/>
  <c r="CD10" i="63"/>
  <c r="CD17" i="63"/>
  <c r="CE14" i="63"/>
  <c r="BN18" i="63"/>
  <c r="CP15" i="63"/>
  <c r="BO8" i="63"/>
  <c r="BP3" i="63"/>
  <c r="BP6" i="63"/>
  <c r="CA12" i="63"/>
  <c r="BP5" i="63"/>
  <c r="CA8" i="63"/>
  <c r="CA5" i="63"/>
  <c r="BP4" i="63"/>
  <c r="BP8" i="63"/>
  <c r="BP12" i="63"/>
  <c r="CA9" i="63"/>
  <c r="BP7" i="63"/>
  <c r="BP10" i="63"/>
  <c r="CA14" i="63"/>
  <c r="CA11" i="63"/>
  <c r="CA10" i="63"/>
  <c r="BP13" i="63"/>
  <c r="CA6" i="63"/>
  <c r="BP9" i="63"/>
  <c r="BP11" i="63"/>
  <c r="CA7" i="63"/>
  <c r="CA15" i="63"/>
  <c r="BP17" i="63"/>
  <c r="BP15" i="63"/>
  <c r="CA17" i="63"/>
  <c r="CA13" i="63"/>
  <c r="BP16" i="63"/>
  <c r="BP14" i="63"/>
  <c r="CA16" i="63"/>
  <c r="BO6" i="63"/>
  <c r="BO4" i="63"/>
  <c r="BO5" i="63"/>
  <c r="BO3" i="63"/>
  <c r="BO7" i="63"/>
  <c r="CP8" i="63"/>
  <c r="CP7" i="63"/>
  <c r="CX7" i="63" s="1"/>
  <c r="CP9" i="63"/>
  <c r="CX9" i="63" s="1"/>
  <c r="CP12" i="63"/>
  <c r="CX12" i="63" s="1"/>
  <c r="BO11" i="63"/>
  <c r="BO10" i="63"/>
  <c r="BO12" i="63"/>
  <c r="BO15" i="63"/>
  <c r="CP13" i="63"/>
  <c r="BO14" i="63"/>
  <c r="CP5" i="63"/>
  <c r="CX5" i="63" s="1"/>
  <c r="BO16" i="63"/>
  <c r="BO13" i="63"/>
  <c r="CP6" i="63"/>
  <c r="CX6" i="63" s="1"/>
  <c r="CP10" i="63"/>
  <c r="CX10" i="63" s="1"/>
  <c r="CP11" i="63"/>
  <c r="CX11" i="63" s="1"/>
  <c r="CP14" i="63"/>
  <c r="CX14" i="63" s="1"/>
  <c r="BO9" i="63"/>
  <c r="CP16" i="63"/>
  <c r="CX16" i="63" s="1"/>
  <c r="BM11" i="63"/>
  <c r="L18" i="63"/>
  <c r="P18" i="63"/>
  <c r="O8" i="63"/>
  <c r="CP17" i="63"/>
  <c r="CX17" i="63" s="1"/>
  <c r="CE7" i="63"/>
  <c r="CI10" i="63"/>
  <c r="AQ10" i="63"/>
  <c r="O11" i="63"/>
  <c r="AQ16" i="63"/>
  <c r="AR18" i="63"/>
  <c r="CA18" i="63"/>
  <c r="AQ9" i="63"/>
  <c r="CE15" i="63"/>
  <c r="O5" i="63"/>
  <c r="CE5" i="63"/>
  <c r="BH11" i="63"/>
  <c r="I18" i="63"/>
  <c r="BI3" i="63"/>
  <c r="O4" i="63"/>
  <c r="BM15" i="63"/>
  <c r="O16" i="63"/>
  <c r="BI16" i="63"/>
  <c r="O15" i="63"/>
  <c r="BI15" i="63"/>
  <c r="BH12" i="63"/>
  <c r="BM12" i="63"/>
  <c r="O7" i="63"/>
  <c r="O6" i="63"/>
  <c r="BI17" i="63"/>
  <c r="BI4" i="63"/>
  <c r="CX13" i="63"/>
  <c r="BL17" i="63"/>
  <c r="BH13" i="63"/>
  <c r="BH14" i="63"/>
  <c r="BM4" i="63"/>
  <c r="BL9" i="63"/>
  <c r="BM14" i="63"/>
  <c r="BI5" i="63"/>
  <c r="BI7" i="63"/>
  <c r="BH6" i="63"/>
  <c r="BM6" i="63"/>
  <c r="BM7" i="63"/>
  <c r="O14" i="63"/>
  <c r="CD19" i="62"/>
  <c r="BI17" i="62"/>
  <c r="BL17" i="62"/>
  <c r="O16" i="62"/>
  <c r="BH13" i="62"/>
  <c r="BW12" i="62"/>
  <c r="BI10" i="62"/>
  <c r="O8" i="62"/>
  <c r="BI7" i="62"/>
  <c r="O7" i="62"/>
  <c r="BM7" i="62"/>
  <c r="BI5" i="62"/>
  <c r="O5" i="62"/>
  <c r="CE6" i="62"/>
  <c r="CP9" i="62"/>
  <c r="CX9" i="62" s="1"/>
  <c r="O15" i="62"/>
  <c r="BI15" i="62"/>
  <c r="CE7" i="62"/>
  <c r="BO3" i="62"/>
  <c r="CP10" i="62"/>
  <c r="CX10" i="62" s="1"/>
  <c r="CP5" i="62"/>
  <c r="CX5" i="62" s="1"/>
  <c r="CP6" i="62"/>
  <c r="CX6" i="62" s="1"/>
  <c r="CP8" i="62"/>
  <c r="CX8" i="62" s="1"/>
  <c r="O14" i="62"/>
  <c r="BH14" i="62"/>
  <c r="BI14" i="62"/>
  <c r="BM14" i="62"/>
  <c r="BO15" i="62"/>
  <c r="BO4" i="62"/>
  <c r="CD13" i="62"/>
  <c r="CD11" i="62"/>
  <c r="CD6" i="62"/>
  <c r="CD14" i="62"/>
  <c r="CA10" i="62"/>
  <c r="CP15" i="62"/>
  <c r="CP12" i="62"/>
  <c r="CX12" i="62" s="1"/>
  <c r="CP16" i="62"/>
  <c r="CX16" i="62" s="1"/>
  <c r="BO10" i="62"/>
  <c r="CP11" i="62"/>
  <c r="CX11" i="62" s="1"/>
  <c r="BI11" i="62"/>
  <c r="P18" i="62"/>
  <c r="I18" i="62"/>
  <c r="BH11" i="62"/>
  <c r="BM11" i="62"/>
  <c r="O11" i="62"/>
  <c r="M18" i="62"/>
  <c r="BK13" i="62" s="1"/>
  <c r="BP11" i="62"/>
  <c r="BO5" i="62"/>
  <c r="BO9" i="62"/>
  <c r="BO6" i="62"/>
  <c r="CE15" i="62"/>
  <c r="BP6" i="62"/>
  <c r="CD8" i="62"/>
  <c r="CD16" i="62"/>
  <c r="CD5" i="62"/>
  <c r="CD12" i="62"/>
  <c r="CD7" i="62"/>
  <c r="CD9" i="62"/>
  <c r="CD10" i="62"/>
  <c r="CD15" i="62"/>
  <c r="CD17" i="62"/>
  <c r="CD20" i="62"/>
  <c r="CA14" i="62"/>
  <c r="CA6" i="62"/>
  <c r="BP7" i="62"/>
  <c r="CA8" i="62"/>
  <c r="CA12" i="62"/>
  <c r="CA15" i="62"/>
  <c r="CA18" i="62"/>
  <c r="CA11" i="62"/>
  <c r="CA7" i="62"/>
  <c r="BP5" i="62"/>
  <c r="BP17" i="62"/>
  <c r="BP16" i="62"/>
  <c r="CA17" i="62"/>
  <c r="BP3" i="62"/>
  <c r="CA5" i="62"/>
  <c r="BP9" i="62"/>
  <c r="BP10" i="62"/>
  <c r="BP12" i="62"/>
  <c r="BP13" i="62"/>
  <c r="BP4" i="62"/>
  <c r="BP8" i="62"/>
  <c r="CA9" i="62"/>
  <c r="CA13" i="62"/>
  <c r="BP14" i="62"/>
  <c r="BP15" i="62"/>
  <c r="CA16" i="62"/>
  <c r="BO14" i="62"/>
  <c r="CP7" i="62"/>
  <c r="CX7" i="62" s="1"/>
  <c r="CP13" i="62"/>
  <c r="BO16" i="62"/>
  <c r="BO17" i="62"/>
  <c r="BO7" i="62"/>
  <c r="BO8" i="62"/>
  <c r="BO12" i="62"/>
  <c r="CP14" i="62"/>
  <c r="CX14" i="62" s="1"/>
  <c r="BO11" i="62"/>
  <c r="BO13" i="62"/>
  <c r="L18" i="62"/>
  <c r="O4" i="62"/>
  <c r="BM4" i="62"/>
  <c r="AQ6" i="61"/>
  <c r="AQ12" i="61"/>
  <c r="AQ17" i="61"/>
  <c r="BW4" i="61"/>
  <c r="AQ11" i="61"/>
  <c r="AQ16" i="61"/>
  <c r="CD9" i="61"/>
  <c r="O16" i="61"/>
  <c r="BI15" i="61"/>
  <c r="BM15" i="61"/>
  <c r="BW15" i="61"/>
  <c r="O15" i="61"/>
  <c r="O14" i="61"/>
  <c r="BH14" i="61"/>
  <c r="BM14" i="61"/>
  <c r="BH13" i="61"/>
  <c r="BM13" i="61"/>
  <c r="BI13" i="61"/>
  <c r="BH12" i="61"/>
  <c r="BW12" i="61"/>
  <c r="BM11" i="61"/>
  <c r="O11" i="61"/>
  <c r="BI10" i="61"/>
  <c r="O8" i="61"/>
  <c r="BW7" i="61"/>
  <c r="O7" i="61"/>
  <c r="BI7" i="61"/>
  <c r="BM7" i="61"/>
  <c r="BI6" i="61"/>
  <c r="O6" i="61"/>
  <c r="CA9" i="61"/>
  <c r="CP6" i="61"/>
  <c r="CX6" i="61" s="1"/>
  <c r="BW5" i="61"/>
  <c r="O5" i="61"/>
  <c r="BI5" i="61"/>
  <c r="BH5" i="61"/>
  <c r="BP3" i="61"/>
  <c r="CA7" i="61"/>
  <c r="CA15" i="61"/>
  <c r="CA10" i="61"/>
  <c r="CA14" i="61"/>
  <c r="CP8" i="61"/>
  <c r="CX8" i="61" s="1"/>
  <c r="CP10" i="61"/>
  <c r="CX10" i="61" s="1"/>
  <c r="CP14" i="61"/>
  <c r="CX14" i="61" s="1"/>
  <c r="O3" i="61"/>
  <c r="BO4" i="61"/>
  <c r="BP9" i="61"/>
  <c r="BP14" i="61"/>
  <c r="BP5" i="61"/>
  <c r="BP13" i="61"/>
  <c r="CE7" i="61"/>
  <c r="CD10" i="61"/>
  <c r="CD17" i="61"/>
  <c r="CD20" i="61"/>
  <c r="CE5" i="61"/>
  <c r="CE6" i="61"/>
  <c r="BN18" i="61"/>
  <c r="CA6" i="61"/>
  <c r="CA11" i="61"/>
  <c r="CA18" i="61"/>
  <c r="BP12" i="61"/>
  <c r="CA13" i="61"/>
  <c r="CA5" i="61"/>
  <c r="BP8" i="61"/>
  <c r="BP4" i="61"/>
  <c r="CA8" i="61"/>
  <c r="BP11" i="61"/>
  <c r="CA12" i="61"/>
  <c r="BP6" i="61"/>
  <c r="BP7" i="61"/>
  <c r="BP10" i="61"/>
  <c r="CA17" i="61"/>
  <c r="BO12" i="61"/>
  <c r="BO16" i="61"/>
  <c r="CP5" i="61"/>
  <c r="CX5" i="61" s="1"/>
  <c r="CP7" i="61"/>
  <c r="CX7" i="61" s="1"/>
  <c r="BO9" i="61"/>
  <c r="BO10" i="61"/>
  <c r="BO11" i="61"/>
  <c r="BO13" i="61"/>
  <c r="CP15" i="61"/>
  <c r="CX15" i="61" s="1"/>
  <c r="BO3" i="61"/>
  <c r="BO6" i="61"/>
  <c r="BO8" i="61"/>
  <c r="BO14" i="61"/>
  <c r="BO5" i="61"/>
  <c r="BO7" i="61"/>
  <c r="CP13" i="61"/>
  <c r="CX13" i="61" s="1"/>
  <c r="BO15" i="61"/>
  <c r="BO17" i="61"/>
  <c r="CP9" i="61"/>
  <c r="CX9" i="61" s="1"/>
  <c r="CP11" i="61"/>
  <c r="CX11" i="61" s="1"/>
  <c r="L18" i="61"/>
  <c r="P18" i="61"/>
  <c r="O4" i="61"/>
  <c r="I18" i="61"/>
  <c r="BH4" i="61"/>
  <c r="BM4" i="61"/>
  <c r="BG23" i="60"/>
  <c r="CD19" i="60"/>
  <c r="CE9" i="60"/>
  <c r="CD15" i="60"/>
  <c r="CD8" i="60"/>
  <c r="CE14" i="60"/>
  <c r="BW16" i="60"/>
  <c r="BI15" i="60"/>
  <c r="BM15" i="60"/>
  <c r="O14" i="60"/>
  <c r="BI13" i="60"/>
  <c r="BI12" i="60"/>
  <c r="O10" i="60"/>
  <c r="O9" i="60"/>
  <c r="CA7" i="60"/>
  <c r="BH8" i="60"/>
  <c r="CA11" i="60"/>
  <c r="BM7" i="60"/>
  <c r="O7" i="60"/>
  <c r="BI7" i="60"/>
  <c r="BP3" i="60"/>
  <c r="BP6" i="60"/>
  <c r="CA6" i="60"/>
  <c r="CP5" i="60"/>
  <c r="BO7" i="60"/>
  <c r="CA14" i="60"/>
  <c r="CP8" i="60"/>
  <c r="CX8" i="60" s="1"/>
  <c r="BI5" i="60"/>
  <c r="BP4" i="60"/>
  <c r="CA10" i="60"/>
  <c r="CA13" i="60"/>
  <c r="CP17" i="60"/>
  <c r="CX17" i="60" s="1"/>
  <c r="CP19" i="60"/>
  <c r="CX19" i="60" s="1"/>
  <c r="CP6" i="60"/>
  <c r="CX6" i="60" s="1"/>
  <c r="CP9" i="60"/>
  <c r="CX9" i="60" s="1"/>
  <c r="BM3" i="60"/>
  <c r="BW3" i="60"/>
  <c r="BH3" i="60"/>
  <c r="BP13" i="60"/>
  <c r="BP8" i="60"/>
  <c r="CE17" i="60"/>
  <c r="BO13" i="60"/>
  <c r="BP5" i="60"/>
  <c r="CE6" i="60"/>
  <c r="CE7" i="60"/>
  <c r="CE5" i="60"/>
  <c r="BP9" i="60"/>
  <c r="CE10" i="60"/>
  <c r="CE20" i="60"/>
  <c r="CD6" i="60"/>
  <c r="CD5" i="60"/>
  <c r="CD14" i="60"/>
  <c r="CD16" i="60"/>
  <c r="CD20" i="60"/>
  <c r="CD7" i="60"/>
  <c r="CD11" i="60"/>
  <c r="CD13" i="60"/>
  <c r="CD17" i="60"/>
  <c r="CD9" i="60"/>
  <c r="CD10" i="60"/>
  <c r="CD12" i="60"/>
  <c r="BP16" i="60"/>
  <c r="CA18" i="60"/>
  <c r="BP17" i="60"/>
  <c r="CA8" i="60"/>
  <c r="CA5" i="60"/>
  <c r="BO4" i="60"/>
  <c r="BO12" i="60"/>
  <c r="CP13" i="60"/>
  <c r="CX13" i="60" s="1"/>
  <c r="BO5" i="60"/>
  <c r="BO11" i="60"/>
  <c r="BO3" i="60"/>
  <c r="BO6" i="60"/>
  <c r="BO8" i="60"/>
  <c r="BO9" i="60"/>
  <c r="BO16" i="60"/>
  <c r="L18" i="60"/>
  <c r="I18" i="60"/>
  <c r="P18" i="60"/>
  <c r="F18" i="60"/>
  <c r="BM6" i="60"/>
  <c r="CD18" i="60"/>
  <c r="O11" i="60"/>
  <c r="BW11" i="60"/>
  <c r="BH14" i="60"/>
  <c r="O16" i="60"/>
  <c r="BH6" i="60"/>
  <c r="BI10" i="60"/>
  <c r="BM14" i="60"/>
  <c r="CX16" i="60"/>
  <c r="N18" i="60"/>
  <c r="BJ11" i="60" s="1"/>
  <c r="O4" i="60"/>
  <c r="BI6" i="60"/>
  <c r="BM10" i="60"/>
  <c r="BH11" i="60"/>
  <c r="BM11" i="60"/>
  <c r="CD19" i="59"/>
  <c r="CE15" i="59"/>
  <c r="CD6" i="59"/>
  <c r="BP3" i="59"/>
  <c r="CD7" i="59"/>
  <c r="CD10" i="59"/>
  <c r="CD18" i="59"/>
  <c r="CD8" i="59"/>
  <c r="CD11" i="59"/>
  <c r="CD5" i="59"/>
  <c r="CD9" i="59"/>
  <c r="CE5" i="59"/>
  <c r="CE6" i="59"/>
  <c r="CD13" i="59"/>
  <c r="CD16" i="59"/>
  <c r="CD14" i="59"/>
  <c r="CD17" i="59"/>
  <c r="CD12" i="59"/>
  <c r="CD20" i="59"/>
  <c r="CD15" i="59"/>
  <c r="CE7" i="59"/>
  <c r="CE14" i="59"/>
  <c r="BP5" i="59"/>
  <c r="CP8" i="59"/>
  <c r="CX8" i="59" s="1"/>
  <c r="BP6" i="59"/>
  <c r="BP4" i="59"/>
  <c r="CA5" i="59"/>
  <c r="CA7" i="59"/>
  <c r="BO3" i="59"/>
  <c r="CP9" i="59"/>
  <c r="CX9" i="59" s="1"/>
  <c r="BP14" i="59"/>
  <c r="BP8" i="59"/>
  <c r="BP10" i="59"/>
  <c r="BP7" i="59"/>
  <c r="BO11" i="59"/>
  <c r="BP16" i="59"/>
  <c r="CA9" i="59"/>
  <c r="CA11" i="59"/>
  <c r="CP10" i="59"/>
  <c r="CX10" i="59" s="1"/>
  <c r="CA6" i="59"/>
  <c r="CA13" i="59"/>
  <c r="BP15" i="59"/>
  <c r="BP17" i="59"/>
  <c r="CA15" i="59"/>
  <c r="BO15" i="59"/>
  <c r="BO14" i="59"/>
  <c r="BO13" i="59"/>
  <c r="BO5" i="59"/>
  <c r="BP9" i="59"/>
  <c r="CA10" i="59"/>
  <c r="BP13" i="59"/>
  <c r="CA14" i="59"/>
  <c r="CA17" i="59"/>
  <c r="CA19" i="59"/>
  <c r="BP12" i="59"/>
  <c r="CA8" i="59"/>
  <c r="CA12" i="59"/>
  <c r="CA16" i="59"/>
  <c r="CA18" i="59"/>
  <c r="BP11" i="59"/>
  <c r="BO6" i="59"/>
  <c r="BO7" i="59"/>
  <c r="CP11" i="59"/>
  <c r="CX11" i="59" s="1"/>
  <c r="BO16" i="59"/>
  <c r="BO12" i="59"/>
  <c r="CP17" i="59"/>
  <c r="CX17" i="59" s="1"/>
  <c r="CP19" i="59"/>
  <c r="CX19" i="59" s="1"/>
  <c r="BO10" i="59"/>
  <c r="CP16" i="59"/>
  <c r="CX16" i="59" s="1"/>
  <c r="CP6" i="59"/>
  <c r="CX6" i="59" s="1"/>
  <c r="CP7" i="59"/>
  <c r="CX7" i="59" s="1"/>
  <c r="BO9" i="59"/>
  <c r="CP13" i="59"/>
  <c r="CX13" i="59" s="1"/>
  <c r="CP5" i="59"/>
  <c r="CX5" i="59" s="1"/>
  <c r="CP14" i="59"/>
  <c r="CX14" i="59" s="1"/>
  <c r="CP15" i="59"/>
  <c r="CX15" i="59" s="1"/>
  <c r="BO17" i="59"/>
  <c r="BO4" i="59"/>
  <c r="BO8" i="59"/>
  <c r="BI17" i="59"/>
  <c r="BL17" i="59"/>
  <c r="O16" i="59"/>
  <c r="BI16" i="59"/>
  <c r="BH16" i="59"/>
  <c r="O15" i="59"/>
  <c r="BI15" i="59"/>
  <c r="O14" i="59"/>
  <c r="BW14" i="59"/>
  <c r="BI14" i="59"/>
  <c r="BM14" i="59"/>
  <c r="BW13" i="59"/>
  <c r="BI13" i="59"/>
  <c r="BI11" i="59"/>
  <c r="BW11" i="59"/>
  <c r="BH11" i="59"/>
  <c r="BI10" i="59"/>
  <c r="BI8" i="59"/>
  <c r="BH8" i="59"/>
  <c r="O7" i="59"/>
  <c r="BM7" i="59"/>
  <c r="BI7" i="59"/>
  <c r="BI6" i="59"/>
  <c r="BW6" i="59"/>
  <c r="BH6" i="59"/>
  <c r="BM6" i="59"/>
  <c r="L18" i="59"/>
  <c r="O5" i="59"/>
  <c r="BI5" i="59"/>
  <c r="BM5" i="59"/>
  <c r="BI4" i="59"/>
  <c r="O4" i="59"/>
  <c r="F18" i="59"/>
  <c r="BI3" i="59"/>
  <c r="I18" i="59"/>
  <c r="P18" i="59"/>
  <c r="CE8" i="58"/>
  <c r="CE7" i="58"/>
  <c r="CE6" i="58"/>
  <c r="CE5" i="58"/>
  <c r="CE14" i="58"/>
  <c r="CE9" i="58"/>
  <c r="CE17" i="58"/>
  <c r="CE10" i="58"/>
  <c r="CE11" i="58"/>
  <c r="CE15" i="58"/>
  <c r="CE19" i="58"/>
  <c r="CE12" i="58"/>
  <c r="CE16" i="58"/>
  <c r="CE13" i="58"/>
  <c r="BN18" i="58"/>
  <c r="CP12" i="58"/>
  <c r="CX12" i="58" s="1"/>
  <c r="BO10" i="58"/>
  <c r="BO14" i="58"/>
  <c r="BP7" i="58"/>
  <c r="BP14" i="58"/>
  <c r="BP16" i="58"/>
  <c r="CA18" i="58"/>
  <c r="BP9" i="58"/>
  <c r="CA9" i="58"/>
  <c r="BP11" i="58"/>
  <c r="CA7" i="58"/>
  <c r="CA16" i="58"/>
  <c r="BP3" i="58"/>
  <c r="BP6" i="58"/>
  <c r="CA11" i="58"/>
  <c r="BP13" i="58"/>
  <c r="CA14" i="58"/>
  <c r="BP4" i="58"/>
  <c r="BP8" i="58"/>
  <c r="CA13" i="58"/>
  <c r="BP15" i="58"/>
  <c r="BP5" i="58"/>
  <c r="CA6" i="58"/>
  <c r="CA8" i="58"/>
  <c r="CA15" i="58"/>
  <c r="BP17" i="58"/>
  <c r="BP10" i="58"/>
  <c r="BP12" i="58"/>
  <c r="CA17" i="58"/>
  <c r="CA5" i="58"/>
  <c r="CA10" i="58"/>
  <c r="CA12" i="58"/>
  <c r="CP16" i="58"/>
  <c r="CX16" i="58" s="1"/>
  <c r="CP7" i="58"/>
  <c r="CX7" i="58" s="1"/>
  <c r="BO3" i="58"/>
  <c r="BO9" i="58"/>
  <c r="CP11" i="58"/>
  <c r="CX11" i="58" s="1"/>
  <c r="BO13" i="58"/>
  <c r="CP15" i="58"/>
  <c r="CX15" i="58" s="1"/>
  <c r="CP5" i="58"/>
  <c r="CX5" i="58" s="1"/>
  <c r="CP6" i="58"/>
  <c r="CX6" i="58" s="1"/>
  <c r="BO8" i="58"/>
  <c r="BO17" i="58"/>
  <c r="BO4" i="58"/>
  <c r="CP10" i="58"/>
  <c r="CX10" i="58" s="1"/>
  <c r="BO12" i="58"/>
  <c r="CP14" i="58"/>
  <c r="CX14" i="58" s="1"/>
  <c r="BO16" i="58"/>
  <c r="BO7" i="58"/>
  <c r="BO5" i="58"/>
  <c r="BO6" i="58"/>
  <c r="CP9" i="58"/>
  <c r="BO11" i="58"/>
  <c r="CP13" i="58"/>
  <c r="BO15" i="58"/>
  <c r="CP8" i="58"/>
  <c r="CX8" i="58" s="1"/>
  <c r="L18" i="58"/>
  <c r="O11" i="58"/>
  <c r="O8" i="58"/>
  <c r="BH4" i="58"/>
  <c r="I18" i="58"/>
  <c r="BI15" i="58"/>
  <c r="O17" i="58"/>
  <c r="O16" i="58"/>
  <c r="BI14" i="58"/>
  <c r="O13" i="58"/>
  <c r="BI13" i="58"/>
  <c r="BI12" i="58"/>
  <c r="O9" i="58"/>
  <c r="BI9" i="58"/>
  <c r="BI7" i="58"/>
  <c r="O6" i="58"/>
  <c r="BH6" i="58"/>
  <c r="BI6" i="58"/>
  <c r="O5" i="58"/>
  <c r="BI5" i="58"/>
  <c r="BI4" i="58"/>
  <c r="BM4" i="58"/>
  <c r="BW3" i="58"/>
  <c r="BI3" i="58"/>
  <c r="BH3" i="58"/>
  <c r="BM3" i="58"/>
  <c r="CD19" i="57"/>
  <c r="CE7" i="57"/>
  <c r="CD17" i="57"/>
  <c r="CD8" i="57"/>
  <c r="CD20" i="57"/>
  <c r="CD6" i="57"/>
  <c r="CD7" i="57"/>
  <c r="CD5" i="57"/>
  <c r="CD13" i="57"/>
  <c r="CD12" i="57"/>
  <c r="CD15" i="57"/>
  <c r="CD9" i="57"/>
  <c r="CD10" i="57"/>
  <c r="CD16" i="57"/>
  <c r="CD11" i="57"/>
  <c r="CD14" i="57"/>
  <c r="BA18" i="39"/>
  <c r="CE6" i="57"/>
  <c r="CE14" i="57"/>
  <c r="CE5" i="57"/>
  <c r="CE15" i="57"/>
  <c r="BP6" i="57"/>
  <c r="BP4" i="57"/>
  <c r="CA5" i="57"/>
  <c r="CA14" i="57"/>
  <c r="BP12" i="57"/>
  <c r="CA10" i="57"/>
  <c r="CA12" i="57"/>
  <c r="CA20" i="57"/>
  <c r="CA16" i="57"/>
  <c r="CA11" i="57"/>
  <c r="BP13" i="57"/>
  <c r="BP8" i="57"/>
  <c r="BP7" i="57"/>
  <c r="CA9" i="57"/>
  <c r="BP15" i="57"/>
  <c r="BO3" i="57"/>
  <c r="CP7" i="57"/>
  <c r="CX7" i="57" s="1"/>
  <c r="BO9" i="57"/>
  <c r="CP14" i="57"/>
  <c r="CX14" i="57" s="1"/>
  <c r="BO4" i="57"/>
  <c r="CP5" i="57"/>
  <c r="CX5" i="57" s="1"/>
  <c r="CP6" i="57"/>
  <c r="CX6" i="57" s="1"/>
  <c r="CP13" i="57"/>
  <c r="CX13" i="57" s="1"/>
  <c r="BO8" i="57"/>
  <c r="BO5" i="57"/>
  <c r="BO6" i="57"/>
  <c r="BO7" i="57"/>
  <c r="CP16" i="57"/>
  <c r="CX16" i="57" s="1"/>
  <c r="CP8" i="57"/>
  <c r="CX8" i="57" s="1"/>
  <c r="CP15" i="57"/>
  <c r="CX15" i="57" s="1"/>
  <c r="BP5" i="57"/>
  <c r="BP9" i="57"/>
  <c r="BP11" i="57"/>
  <c r="BP14" i="57"/>
  <c r="CA15" i="57"/>
  <c r="S18" i="57"/>
  <c r="BQ18" i="57" s="1"/>
  <c r="BP3" i="57"/>
  <c r="CA6" i="57"/>
  <c r="CA7" i="57"/>
  <c r="CA8" i="57"/>
  <c r="CA13" i="57"/>
  <c r="BP17" i="57"/>
  <c r="BP10" i="57"/>
  <c r="CA17" i="57"/>
  <c r="CA18" i="57"/>
  <c r="CP10" i="57"/>
  <c r="CX10" i="57" s="1"/>
  <c r="CP11" i="57"/>
  <c r="CX11" i="57" s="1"/>
  <c r="CP12" i="57"/>
  <c r="CX12" i="57" s="1"/>
  <c r="BO17" i="57"/>
  <c r="CP9" i="57"/>
  <c r="BO14" i="57"/>
  <c r="BO15" i="57"/>
  <c r="BO11" i="57"/>
  <c r="BO12" i="57"/>
  <c r="BO13" i="57"/>
  <c r="BO16" i="57"/>
  <c r="BO10" i="57"/>
  <c r="AM18" i="39"/>
  <c r="L18" i="57"/>
  <c r="O16" i="57"/>
  <c r="BH14" i="57"/>
  <c r="BI10" i="57"/>
  <c r="BM7" i="57"/>
  <c r="O6" i="57"/>
  <c r="I18" i="57"/>
  <c r="P18" i="57"/>
  <c r="BW17" i="57"/>
  <c r="BI17" i="57"/>
  <c r="O15" i="57"/>
  <c r="BI15" i="57"/>
  <c r="BM15" i="57"/>
  <c r="BM14" i="57"/>
  <c r="O14" i="57"/>
  <c r="BW13" i="57"/>
  <c r="BH12" i="57"/>
  <c r="BW12" i="57"/>
  <c r="BM12" i="57"/>
  <c r="BI11" i="57"/>
  <c r="BI9" i="57"/>
  <c r="BM8" i="57"/>
  <c r="O8" i="57"/>
  <c r="BW8" i="57"/>
  <c r="O7" i="57"/>
  <c r="BI7" i="57"/>
  <c r="BH6" i="57"/>
  <c r="BL6" i="57"/>
  <c r="BM6" i="57"/>
  <c r="O5" i="57"/>
  <c r="BI5" i="57"/>
  <c r="M18" i="57"/>
  <c r="CK14" i="57" s="1"/>
  <c r="BH4" i="57"/>
  <c r="BI4" i="57"/>
  <c r="BM4" i="57"/>
  <c r="O4" i="57"/>
  <c r="CE15" i="55"/>
  <c r="CE7" i="55"/>
  <c r="CE5" i="55"/>
  <c r="CE14" i="55"/>
  <c r="CE6" i="55"/>
  <c r="BN18" i="55"/>
  <c r="CP11" i="55"/>
  <c r="CP8" i="55"/>
  <c r="CX8" i="55" s="1"/>
  <c r="CP6" i="55"/>
  <c r="CX6" i="55" s="1"/>
  <c r="CA5" i="55"/>
  <c r="BP6" i="55"/>
  <c r="CA6" i="55"/>
  <c r="AT18" i="39"/>
  <c r="BP3" i="55"/>
  <c r="BP4" i="55"/>
  <c r="BP9" i="55"/>
  <c r="BP5" i="55"/>
  <c r="CP14" i="55"/>
  <c r="BO3" i="55"/>
  <c r="BO7" i="55"/>
  <c r="CP9" i="55"/>
  <c r="CX9" i="55" s="1"/>
  <c r="BO6" i="55"/>
  <c r="CP12" i="55"/>
  <c r="BO4" i="55"/>
  <c r="CP7" i="55"/>
  <c r="CX7" i="55" s="1"/>
  <c r="BO5" i="55"/>
  <c r="BO11" i="55"/>
  <c r="CP10" i="55"/>
  <c r="CX10" i="55" s="1"/>
  <c r="BO8" i="55"/>
  <c r="CP15" i="55"/>
  <c r="CX15" i="55" s="1"/>
  <c r="CP5" i="55"/>
  <c r="BO14" i="55"/>
  <c r="CA13" i="55"/>
  <c r="CA9" i="55"/>
  <c r="BP12" i="55"/>
  <c r="BO17" i="55"/>
  <c r="CP13" i="55"/>
  <c r="CX13" i="55" s="1"/>
  <c r="BO15" i="55"/>
  <c r="BO10" i="55"/>
  <c r="BO12" i="55"/>
  <c r="CA18" i="55"/>
  <c r="BP16" i="55"/>
  <c r="BP11" i="55"/>
  <c r="CA12" i="55"/>
  <c r="CA16" i="55"/>
  <c r="BP8" i="55"/>
  <c r="BP15" i="55"/>
  <c r="BP7" i="55"/>
  <c r="CA8" i="55"/>
  <c r="BP10" i="55"/>
  <c r="CA11" i="55"/>
  <c r="BP14" i="55"/>
  <c r="CA15" i="55"/>
  <c r="CA19" i="55"/>
  <c r="CA7" i="55"/>
  <c r="BP13" i="55"/>
  <c r="CA14" i="55"/>
  <c r="BP17" i="55"/>
  <c r="CA10" i="55"/>
  <c r="CA17" i="55"/>
  <c r="BO13" i="55"/>
  <c r="CP16" i="55"/>
  <c r="CX16" i="55" s="1"/>
  <c r="BO9" i="55"/>
  <c r="CP19" i="55"/>
  <c r="CX19" i="55" s="1"/>
  <c r="BO16" i="55"/>
  <c r="L18" i="55"/>
  <c r="BH14" i="55"/>
  <c r="BI10" i="55"/>
  <c r="BI7" i="55"/>
  <c r="BH6" i="55"/>
  <c r="BM6" i="55"/>
  <c r="BI5" i="55"/>
  <c r="P18" i="55"/>
  <c r="BM4" i="55"/>
  <c r="I18" i="55"/>
  <c r="O4" i="55"/>
  <c r="BI4" i="55"/>
  <c r="O15" i="55"/>
  <c r="BI15" i="55"/>
  <c r="BM15" i="55"/>
  <c r="BM14" i="55"/>
  <c r="O14" i="55"/>
  <c r="BW14" i="55"/>
  <c r="BI14" i="55"/>
  <c r="BI13" i="55"/>
  <c r="BH13" i="55"/>
  <c r="BI11" i="55"/>
  <c r="BW11" i="55"/>
  <c r="BH11" i="55"/>
  <c r="BW8" i="55"/>
  <c r="O7" i="55"/>
  <c r="BM7" i="55"/>
  <c r="BW6" i="55"/>
  <c r="O5" i="55"/>
  <c r="M18" i="55"/>
  <c r="CK17" i="55" s="1"/>
  <c r="CT17" i="55" s="1"/>
  <c r="BW16" i="54"/>
  <c r="O14" i="54"/>
  <c r="BI11" i="54"/>
  <c r="BM11" i="54"/>
  <c r="O10" i="54"/>
  <c r="O3" i="54"/>
  <c r="BH3" i="54"/>
  <c r="BL3" i="54"/>
  <c r="CE5" i="54"/>
  <c r="BO17" i="54"/>
  <c r="CE10" i="54"/>
  <c r="CE14" i="54"/>
  <c r="BN18" i="54"/>
  <c r="BI14" i="54"/>
  <c r="AQ4" i="54"/>
  <c r="AQ12" i="54"/>
  <c r="BM14" i="54"/>
  <c r="AN18" i="54"/>
  <c r="CD13" i="54" s="1"/>
  <c r="AX18" i="39"/>
  <c r="BW12" i="54"/>
  <c r="AQ5" i="54"/>
  <c r="CE6" i="54"/>
  <c r="AQ8" i="54"/>
  <c r="BI10" i="54"/>
  <c r="AS18" i="39"/>
  <c r="BI4" i="54"/>
  <c r="BL10" i="54"/>
  <c r="CE13" i="54"/>
  <c r="BP12" i="54"/>
  <c r="AQ11" i="54"/>
  <c r="BH12" i="54"/>
  <c r="AH18" i="54"/>
  <c r="BW3" i="54"/>
  <c r="BO4" i="54"/>
  <c r="CE7" i="54"/>
  <c r="CE15" i="54"/>
  <c r="BH14" i="54"/>
  <c r="AV18" i="39"/>
  <c r="BP4" i="54"/>
  <c r="BO3" i="54"/>
  <c r="CA7" i="54"/>
  <c r="BP13" i="54"/>
  <c r="BP14" i="54"/>
  <c r="CA6" i="54"/>
  <c r="BP17" i="54"/>
  <c r="BP3" i="54"/>
  <c r="CA17" i="54"/>
  <c r="CA5" i="54"/>
  <c r="BO8" i="54"/>
  <c r="CP17" i="54"/>
  <c r="CX17" i="54" s="1"/>
  <c r="L18" i="54"/>
  <c r="BM15" i="54"/>
  <c r="I18" i="54"/>
  <c r="AI18" i="39"/>
  <c r="BW15" i="54"/>
  <c r="O15" i="54"/>
  <c r="BI15" i="54"/>
  <c r="BH13" i="54"/>
  <c r="O13" i="54"/>
  <c r="BW8" i="54"/>
  <c r="BI7" i="54"/>
  <c r="BM7" i="54"/>
  <c r="BW7" i="54"/>
  <c r="O7" i="54"/>
  <c r="BH6" i="54"/>
  <c r="BL6" i="54"/>
  <c r="O6" i="54"/>
  <c r="AF18" i="39"/>
  <c r="CI11" i="63"/>
  <c r="O13" i="63"/>
  <c r="CE11" i="63"/>
  <c r="CE19" i="63"/>
  <c r="CE16" i="63"/>
  <c r="CE8" i="63"/>
  <c r="CE13" i="63"/>
  <c r="CE18" i="63"/>
  <c r="CE10" i="63"/>
  <c r="CE12" i="63"/>
  <c r="CE20" i="63"/>
  <c r="CE17" i="63"/>
  <c r="CE9" i="63"/>
  <c r="BV9" i="63"/>
  <c r="O12" i="63"/>
  <c r="BH17" i="63"/>
  <c r="BM17" i="63"/>
  <c r="M18" i="63"/>
  <c r="CD14" i="63"/>
  <c r="CD6" i="63"/>
  <c r="CD11" i="63"/>
  <c r="CD16" i="63"/>
  <c r="CD8" i="63"/>
  <c r="CD13" i="63"/>
  <c r="CD15" i="63"/>
  <c r="CD7" i="63"/>
  <c r="CD5" i="63"/>
  <c r="CD20" i="63"/>
  <c r="CD12" i="63"/>
  <c r="BH3" i="63"/>
  <c r="BW3" i="63"/>
  <c r="BL3" i="63"/>
  <c r="N18" i="63"/>
  <c r="BI18" i="63" s="1"/>
  <c r="BV6" i="63"/>
  <c r="CE6" i="63"/>
  <c r="BV8" i="63"/>
  <c r="BI12" i="63"/>
  <c r="BM3" i="63"/>
  <c r="BH10" i="63"/>
  <c r="BW10" i="63"/>
  <c r="BM10" i="63"/>
  <c r="BV16" i="63"/>
  <c r="CI18" i="63"/>
  <c r="CI15" i="63"/>
  <c r="CI7" i="63"/>
  <c r="CI5" i="63"/>
  <c r="CI12" i="63"/>
  <c r="CI20" i="63"/>
  <c r="CI17" i="63"/>
  <c r="CI9" i="63"/>
  <c r="CI14" i="63"/>
  <c r="CI6" i="63"/>
  <c r="CI19" i="63"/>
  <c r="AQ18" i="63"/>
  <c r="CI16" i="63"/>
  <c r="CI8" i="63"/>
  <c r="CI13" i="63"/>
  <c r="BV3" i="63"/>
  <c r="BV17" i="63"/>
  <c r="BI9" i="63"/>
  <c r="BH9" i="63"/>
  <c r="BM9" i="63"/>
  <c r="BI10" i="63"/>
  <c r="BI11" i="63"/>
  <c r="AQ17" i="63"/>
  <c r="AK18" i="63"/>
  <c r="O3" i="63"/>
  <c r="BH8" i="63"/>
  <c r="CX8" i="63"/>
  <c r="O9" i="63"/>
  <c r="BW11" i="63"/>
  <c r="BL12" i="63"/>
  <c r="BI13" i="63"/>
  <c r="BV14" i="63"/>
  <c r="BH16" i="63"/>
  <c r="O17" i="63"/>
  <c r="F18" i="63"/>
  <c r="CP19" i="63"/>
  <c r="BL4" i="63"/>
  <c r="BL5" i="63"/>
  <c r="BW6" i="63"/>
  <c r="BL7" i="63"/>
  <c r="BI8" i="63"/>
  <c r="BW14" i="63"/>
  <c r="BL15" i="63"/>
  <c r="CD18" i="63"/>
  <c r="CA19" i="63"/>
  <c r="BV4" i="63"/>
  <c r="BV5" i="63"/>
  <c r="BI6" i="63"/>
  <c r="BV7" i="63"/>
  <c r="O10" i="63"/>
  <c r="BL13" i="63"/>
  <c r="BI14" i="63"/>
  <c r="BV15" i="63"/>
  <c r="CP20" i="63"/>
  <c r="CX20" i="63" s="1"/>
  <c r="BW4" i="63"/>
  <c r="BW5" i="63"/>
  <c r="BW7" i="63"/>
  <c r="BL8" i="63"/>
  <c r="BM13" i="63"/>
  <c r="BW15" i="63"/>
  <c r="BL16" i="63"/>
  <c r="BO18" i="63"/>
  <c r="CA20" i="63"/>
  <c r="BH5" i="63"/>
  <c r="BM8" i="63"/>
  <c r="CX15" i="63"/>
  <c r="BM16" i="63"/>
  <c r="CP18" i="63"/>
  <c r="CX18" i="63" s="1"/>
  <c r="BI3" i="62"/>
  <c r="BH3" i="62"/>
  <c r="BW3" i="62"/>
  <c r="BL3" i="62"/>
  <c r="N18" i="62"/>
  <c r="BD3" i="62"/>
  <c r="BI9" i="62"/>
  <c r="BH9" i="62"/>
  <c r="BM9" i="62"/>
  <c r="BV8" i="62"/>
  <c r="BV9" i="62"/>
  <c r="BL9" i="62"/>
  <c r="CE14" i="62"/>
  <c r="BH17" i="62"/>
  <c r="BM17" i="62"/>
  <c r="BV6" i="62"/>
  <c r="O13" i="62"/>
  <c r="BV16" i="62"/>
  <c r="BV17" i="62"/>
  <c r="BV3" i="62"/>
  <c r="CE5" i="62"/>
  <c r="O12" i="62"/>
  <c r="CE11" i="62"/>
  <c r="CE19" i="62"/>
  <c r="CE16" i="62"/>
  <c r="CE8" i="62"/>
  <c r="CE18" i="62"/>
  <c r="CE13" i="62"/>
  <c r="CE10" i="62"/>
  <c r="CE12" i="62"/>
  <c r="CE20" i="62"/>
  <c r="CE17" i="62"/>
  <c r="CE9" i="62"/>
  <c r="AQ9" i="62"/>
  <c r="BH10" i="62"/>
  <c r="BW10" i="62"/>
  <c r="BM10" i="62"/>
  <c r="O10" i="62"/>
  <c r="CX13" i="62"/>
  <c r="BW9" i="62"/>
  <c r="BI12" i="62"/>
  <c r="BN18" i="62"/>
  <c r="AH18" i="62"/>
  <c r="O3" i="62"/>
  <c r="BH8" i="62"/>
  <c r="O9" i="62"/>
  <c r="BW11" i="62"/>
  <c r="BL12" i="62"/>
  <c r="BI13" i="62"/>
  <c r="BH16" i="62"/>
  <c r="O17" i="62"/>
  <c r="F18" i="62"/>
  <c r="CP19" i="62"/>
  <c r="BL4" i="62"/>
  <c r="BL5" i="62"/>
  <c r="BW6" i="62"/>
  <c r="BL7" i="62"/>
  <c r="BI8" i="62"/>
  <c r="BM12" i="62"/>
  <c r="BW14" i="62"/>
  <c r="BL15" i="62"/>
  <c r="BI16" i="62"/>
  <c r="CD18" i="62"/>
  <c r="CA19" i="62"/>
  <c r="BL13" i="62"/>
  <c r="CX17" i="62"/>
  <c r="CP20" i="62"/>
  <c r="BW4" i="62"/>
  <c r="BW5" i="62"/>
  <c r="BW7" i="62"/>
  <c r="BL8" i="62"/>
  <c r="BM13" i="62"/>
  <c r="BW15" i="62"/>
  <c r="BL16" i="62"/>
  <c r="BO18" i="62"/>
  <c r="CA20" i="62"/>
  <c r="BH5" i="62"/>
  <c r="BM8" i="62"/>
  <c r="CX15" i="62"/>
  <c r="BM16" i="62"/>
  <c r="AU18" i="62"/>
  <c r="BQ12" i="62" s="1"/>
  <c r="CP18" i="62"/>
  <c r="BI4" i="62"/>
  <c r="O13" i="61"/>
  <c r="BL3" i="61"/>
  <c r="N18" i="61"/>
  <c r="BM3" i="61"/>
  <c r="BW3" i="61"/>
  <c r="BV7" i="61"/>
  <c r="O12" i="61"/>
  <c r="BL6" i="61"/>
  <c r="BW6" i="61"/>
  <c r="BV9" i="61"/>
  <c r="BI4" i="61"/>
  <c r="BV8" i="61"/>
  <c r="BI12" i="61"/>
  <c r="CE11" i="61"/>
  <c r="CE19" i="61"/>
  <c r="CE16" i="61"/>
  <c r="CE8" i="61"/>
  <c r="CE13" i="61"/>
  <c r="CE10" i="61"/>
  <c r="CE12" i="61"/>
  <c r="CE20" i="61"/>
  <c r="CE17" i="61"/>
  <c r="CE9" i="61"/>
  <c r="BI9" i="61"/>
  <c r="BH9" i="61"/>
  <c r="BM9" i="61"/>
  <c r="BV6" i="61"/>
  <c r="BH6" i="61"/>
  <c r="CE14" i="61"/>
  <c r="BV16" i="61"/>
  <c r="BW17" i="61"/>
  <c r="M18" i="61"/>
  <c r="CD14" i="61"/>
  <c r="CD6" i="61"/>
  <c r="CD11" i="61"/>
  <c r="CD16" i="61"/>
  <c r="CD8" i="61"/>
  <c r="CD13" i="61"/>
  <c r="CD15" i="61"/>
  <c r="CD7" i="61"/>
  <c r="CD5" i="61"/>
  <c r="CD12" i="61"/>
  <c r="BV17" i="61"/>
  <c r="BV5" i="61"/>
  <c r="BH3" i="61"/>
  <c r="BM6" i="61"/>
  <c r="BH10" i="61"/>
  <c r="BW10" i="61"/>
  <c r="CX12" i="61"/>
  <c r="BM10" i="61"/>
  <c r="O10" i="61"/>
  <c r="CE15" i="61"/>
  <c r="BI17" i="61"/>
  <c r="BH17" i="61"/>
  <c r="BM17" i="61"/>
  <c r="CD19" i="61"/>
  <c r="BI3" i="61"/>
  <c r="BW9" i="61"/>
  <c r="BI11" i="61"/>
  <c r="CE18" i="61"/>
  <c r="BH8" i="61"/>
  <c r="O9" i="61"/>
  <c r="BW11" i="61"/>
  <c r="BL12" i="61"/>
  <c r="BH16" i="61"/>
  <c r="BP16" i="61"/>
  <c r="CP16" i="61"/>
  <c r="CX16" i="61" s="1"/>
  <c r="O17" i="61"/>
  <c r="F18" i="61"/>
  <c r="CP19" i="61"/>
  <c r="BL5" i="61"/>
  <c r="BL7" i="61"/>
  <c r="BI8" i="61"/>
  <c r="BH11" i="61"/>
  <c r="BW14" i="61"/>
  <c r="BL15" i="61"/>
  <c r="BI16" i="61"/>
  <c r="CA16" i="61"/>
  <c r="CD18" i="61"/>
  <c r="CA19" i="61"/>
  <c r="BL13" i="61"/>
  <c r="BI14" i="61"/>
  <c r="BV15" i="61"/>
  <c r="BP17" i="61"/>
  <c r="CP17" i="61"/>
  <c r="CX17" i="61" s="1"/>
  <c r="CP20" i="61"/>
  <c r="BL8" i="61"/>
  <c r="BL16" i="61"/>
  <c r="BO18" i="61"/>
  <c r="CA20" i="61"/>
  <c r="BM8" i="61"/>
  <c r="BP15" i="61"/>
  <c r="BM16" i="61"/>
  <c r="S18" i="61"/>
  <c r="AU18" i="61"/>
  <c r="CP18" i="61"/>
  <c r="CX18" i="61" s="1"/>
  <c r="BJ16" i="60"/>
  <c r="CI18" i="60"/>
  <c r="CI15" i="60"/>
  <c r="CI7" i="60"/>
  <c r="CI12" i="60"/>
  <c r="CI20" i="60"/>
  <c r="CI17" i="60"/>
  <c r="CI9" i="60"/>
  <c r="CI11" i="60"/>
  <c r="CI19" i="60"/>
  <c r="AQ18" i="60"/>
  <c r="CI16" i="60"/>
  <c r="CI8" i="60"/>
  <c r="CI14" i="60"/>
  <c r="CI5" i="60"/>
  <c r="CI10" i="60"/>
  <c r="CI6" i="60"/>
  <c r="CI13" i="60"/>
  <c r="BD3" i="60"/>
  <c r="BV16" i="60"/>
  <c r="BI4" i="60"/>
  <c r="BV8" i="60"/>
  <c r="BH9" i="60"/>
  <c r="BI14" i="60"/>
  <c r="BI3" i="60"/>
  <c r="BL9" i="60"/>
  <c r="O12" i="60"/>
  <c r="BH17" i="60"/>
  <c r="BW17" i="60"/>
  <c r="CE11" i="60"/>
  <c r="CE19" i="60"/>
  <c r="CE16" i="60"/>
  <c r="CE8" i="60"/>
  <c r="CE13" i="60"/>
  <c r="CE18" i="60"/>
  <c r="CE15" i="60"/>
  <c r="CE12" i="60"/>
  <c r="CX5" i="60"/>
  <c r="BH5" i="60"/>
  <c r="BW5" i="60"/>
  <c r="BM5" i="60"/>
  <c r="BH12" i="60"/>
  <c r="BM12" i="60"/>
  <c r="BW12" i="60"/>
  <c r="BW13" i="60"/>
  <c r="BM13" i="60"/>
  <c r="O17" i="60"/>
  <c r="O3" i="60"/>
  <c r="O5" i="60"/>
  <c r="O6" i="60"/>
  <c r="BI17" i="60"/>
  <c r="BN18" i="60"/>
  <c r="BI11" i="60"/>
  <c r="BH4" i="60"/>
  <c r="BW4" i="60"/>
  <c r="BM4" i="60"/>
  <c r="BW9" i="60"/>
  <c r="BV12" i="60"/>
  <c r="BH13" i="60"/>
  <c r="O15" i="60"/>
  <c r="O8" i="60"/>
  <c r="BL17" i="60"/>
  <c r="M18" i="60"/>
  <c r="BW6" i="60"/>
  <c r="BL7" i="60"/>
  <c r="BI8" i="60"/>
  <c r="BV9" i="60"/>
  <c r="BP11" i="60"/>
  <c r="CP11" i="60"/>
  <c r="BO14" i="60"/>
  <c r="BW14" i="60"/>
  <c r="BL15" i="60"/>
  <c r="BI16" i="60"/>
  <c r="CA16" i="60"/>
  <c r="BV17" i="60"/>
  <c r="CA19" i="60"/>
  <c r="BL10" i="60"/>
  <c r="BP14" i="60"/>
  <c r="CP14" i="60"/>
  <c r="CX14" i="60" s="1"/>
  <c r="BO17" i="60"/>
  <c r="CP20" i="60"/>
  <c r="CX20" i="60" s="1"/>
  <c r="BW7" i="60"/>
  <c r="BL8" i="60"/>
  <c r="BI9" i="60"/>
  <c r="CA9" i="60"/>
  <c r="BP12" i="60"/>
  <c r="CP12" i="60"/>
  <c r="CX12" i="60" s="1"/>
  <c r="O13" i="60"/>
  <c r="BO15" i="60"/>
  <c r="BW15" i="60"/>
  <c r="BL16" i="60"/>
  <c r="CA17" i="60"/>
  <c r="BO18" i="60"/>
  <c r="CA20" i="60"/>
  <c r="BP7" i="60"/>
  <c r="CP7" i="60"/>
  <c r="CX7" i="60" s="1"/>
  <c r="BM8" i="60"/>
  <c r="BO10" i="60"/>
  <c r="BW10" i="60"/>
  <c r="CA12" i="60"/>
  <c r="BP15" i="60"/>
  <c r="CP15" i="60"/>
  <c r="CX15" i="60" s="1"/>
  <c r="BM16" i="60"/>
  <c r="S18" i="60"/>
  <c r="AU18" i="60"/>
  <c r="CP18" i="60"/>
  <c r="BP10" i="60"/>
  <c r="CP10" i="60"/>
  <c r="CA15" i="60"/>
  <c r="G3" i="48"/>
  <c r="CE9" i="56"/>
  <c r="BC18" i="39"/>
  <c r="BB18" i="39"/>
  <c r="CD14" i="56"/>
  <c r="AY18" i="39"/>
  <c r="CP6" i="56"/>
  <c r="CX6" i="56" s="1"/>
  <c r="BO5" i="56"/>
  <c r="BP4" i="56"/>
  <c r="BP10" i="56"/>
  <c r="CP14" i="56"/>
  <c r="CX14" i="56" s="1"/>
  <c r="CA6" i="56"/>
  <c r="CA5" i="56"/>
  <c r="BP12" i="56"/>
  <c r="BO15" i="56"/>
  <c r="CP16" i="56"/>
  <c r="CP10" i="56"/>
  <c r="CX10" i="56" s="1"/>
  <c r="BI9" i="56"/>
  <c r="O16" i="56"/>
  <c r="BI16" i="56"/>
  <c r="BM17" i="56"/>
  <c r="BW14" i="56"/>
  <c r="O14" i="56"/>
  <c r="BI13" i="56"/>
  <c r="BH13" i="56"/>
  <c r="O11" i="56"/>
  <c r="BL9" i="56"/>
  <c r="BI17" i="56"/>
  <c r="BH16" i="56"/>
  <c r="BI14" i="56"/>
  <c r="BM14" i="56"/>
  <c r="CX16" i="56"/>
  <c r="O13" i="56"/>
  <c r="BH11" i="56"/>
  <c r="BW11" i="56"/>
  <c r="BI10" i="56"/>
  <c r="BW8" i="56"/>
  <c r="O8" i="56"/>
  <c r="BI8" i="56"/>
  <c r="O6" i="56"/>
  <c r="BI6" i="56"/>
  <c r="BH6" i="56"/>
  <c r="BM6" i="56"/>
  <c r="O5" i="56"/>
  <c r="O3" i="56"/>
  <c r="BP16" i="56"/>
  <c r="BP7" i="56"/>
  <c r="CE20" i="56"/>
  <c r="BO6" i="56"/>
  <c r="CD15" i="56"/>
  <c r="CD8" i="56"/>
  <c r="CD17" i="56"/>
  <c r="CA8" i="56"/>
  <c r="BP14" i="56"/>
  <c r="CA7" i="56"/>
  <c r="BP5" i="56"/>
  <c r="BP6" i="56"/>
  <c r="BP13" i="56"/>
  <c r="BP11" i="56"/>
  <c r="CP8" i="56"/>
  <c r="CX8" i="56" s="1"/>
  <c r="L18" i="56"/>
  <c r="BI7" i="56"/>
  <c r="BO14" i="56"/>
  <c r="CE6" i="56"/>
  <c r="CD5" i="56"/>
  <c r="CD7" i="56"/>
  <c r="CD6" i="56"/>
  <c r="CD10" i="56"/>
  <c r="CD11" i="56"/>
  <c r="CD13" i="56"/>
  <c r="CD20" i="56"/>
  <c r="CD9" i="56"/>
  <c r="CD12" i="56"/>
  <c r="CD16" i="56"/>
  <c r="CD18" i="56"/>
  <c r="CE14" i="56"/>
  <c r="CE12" i="56"/>
  <c r="BN18" i="56"/>
  <c r="CA13" i="56"/>
  <c r="BP15" i="56"/>
  <c r="CA17" i="56"/>
  <c r="CA19" i="56"/>
  <c r="CA12" i="56"/>
  <c r="CA16" i="56"/>
  <c r="CA14" i="56"/>
  <c r="CA15" i="56"/>
  <c r="CA18" i="56"/>
  <c r="BP8" i="56"/>
  <c r="BP9" i="56"/>
  <c r="CA10" i="56"/>
  <c r="CA11" i="56"/>
  <c r="CA9" i="56"/>
  <c r="BP17" i="56"/>
  <c r="CP17" i="56"/>
  <c r="CX17" i="56" s="1"/>
  <c r="CP19" i="56"/>
  <c r="CX19" i="56" s="1"/>
  <c r="BO7" i="56"/>
  <c r="CP9" i="56"/>
  <c r="CX9" i="56" s="1"/>
  <c r="BO16" i="56"/>
  <c r="BO3" i="56"/>
  <c r="CP11" i="56"/>
  <c r="CX11" i="56" s="1"/>
  <c r="BO17" i="56"/>
  <c r="BO8" i="56"/>
  <c r="CP12" i="56"/>
  <c r="CX12" i="56" s="1"/>
  <c r="CP13" i="56"/>
  <c r="CX13" i="56" s="1"/>
  <c r="CP5" i="56"/>
  <c r="CX5" i="56" s="1"/>
  <c r="BO9" i="56"/>
  <c r="BO4" i="56"/>
  <c r="BO10" i="56"/>
  <c r="BO12" i="56"/>
  <c r="CP7" i="56"/>
  <c r="CX7" i="56" s="1"/>
  <c r="BO11" i="56"/>
  <c r="BO13" i="56"/>
  <c r="I18" i="56"/>
  <c r="AJ18" i="39"/>
  <c r="F18" i="56"/>
  <c r="BI12" i="59"/>
  <c r="BV3" i="59"/>
  <c r="BH10" i="59"/>
  <c r="BW10" i="59"/>
  <c r="CX12" i="59"/>
  <c r="BM10" i="59"/>
  <c r="BV6" i="59"/>
  <c r="BW9" i="59"/>
  <c r="BN18" i="59"/>
  <c r="BI9" i="59"/>
  <c r="O13" i="59"/>
  <c r="BV9" i="59"/>
  <c r="BV16" i="59"/>
  <c r="BH17" i="59"/>
  <c r="BM17" i="59"/>
  <c r="O17" i="59"/>
  <c r="BV8" i="59"/>
  <c r="O12" i="59"/>
  <c r="M18" i="59"/>
  <c r="CK19" i="59" s="1"/>
  <c r="CE11" i="59"/>
  <c r="CE19" i="59"/>
  <c r="CE16" i="59"/>
  <c r="CE8" i="59"/>
  <c r="CE13" i="59"/>
  <c r="CE18" i="59"/>
  <c r="CE10" i="59"/>
  <c r="CE12" i="59"/>
  <c r="CE20" i="59"/>
  <c r="CE17" i="59"/>
  <c r="CE9" i="59"/>
  <c r="BH9" i="59"/>
  <c r="BM9" i="59"/>
  <c r="O9" i="59"/>
  <c r="BH3" i="59"/>
  <c r="BW3" i="59"/>
  <c r="BL3" i="59"/>
  <c r="N18" i="59"/>
  <c r="BM18" i="59" s="1"/>
  <c r="O3" i="59"/>
  <c r="AQ10" i="59"/>
  <c r="BV17" i="59"/>
  <c r="BL12" i="59"/>
  <c r="BV14" i="59"/>
  <c r="BL4" i="59"/>
  <c r="BL5" i="59"/>
  <c r="BL7" i="59"/>
  <c r="BM12" i="59"/>
  <c r="BL15" i="59"/>
  <c r="BV4" i="59"/>
  <c r="BV5" i="59"/>
  <c r="BV7" i="59"/>
  <c r="O10" i="59"/>
  <c r="BW12" i="59"/>
  <c r="BL13" i="59"/>
  <c r="CP20" i="59"/>
  <c r="BW4" i="59"/>
  <c r="BW5" i="59"/>
  <c r="BW7" i="59"/>
  <c r="BL8" i="59"/>
  <c r="BH12" i="59"/>
  <c r="BM13" i="59"/>
  <c r="BW15" i="59"/>
  <c r="BL16" i="59"/>
  <c r="BO18" i="59"/>
  <c r="CA20" i="59"/>
  <c r="BH4" i="59"/>
  <c r="BH5" i="59"/>
  <c r="O6" i="59"/>
  <c r="BH7" i="59"/>
  <c r="O8" i="59"/>
  <c r="BM8" i="59"/>
  <c r="BL11" i="59"/>
  <c r="BH15" i="59"/>
  <c r="BM16" i="59"/>
  <c r="S18" i="59"/>
  <c r="AU18" i="59"/>
  <c r="CP18" i="59"/>
  <c r="CX18" i="59" s="1"/>
  <c r="AR3" i="39"/>
  <c r="CD19" i="58"/>
  <c r="CI18" i="58"/>
  <c r="CI15" i="58"/>
  <c r="CI7" i="58"/>
  <c r="CI5" i="58"/>
  <c r="CI12" i="58"/>
  <c r="CI20" i="58"/>
  <c r="CI17" i="58"/>
  <c r="CI9" i="58"/>
  <c r="CI14" i="58"/>
  <c r="CI6" i="58"/>
  <c r="CI11" i="58"/>
  <c r="CI19" i="58"/>
  <c r="CI16" i="58"/>
  <c r="CI8" i="58"/>
  <c r="CI13" i="58"/>
  <c r="CI10" i="58"/>
  <c r="CD14" i="58"/>
  <c r="CD6" i="58"/>
  <c r="CD11" i="58"/>
  <c r="CD16" i="58"/>
  <c r="CD8" i="58"/>
  <c r="CD13" i="58"/>
  <c r="CD10" i="58"/>
  <c r="CD15" i="58"/>
  <c r="CD7" i="58"/>
  <c r="CD5" i="58"/>
  <c r="CD12" i="58"/>
  <c r="CD17" i="58"/>
  <c r="CD9" i="58"/>
  <c r="BM6" i="58"/>
  <c r="BW8" i="58"/>
  <c r="BL9" i="58"/>
  <c r="BI10" i="58"/>
  <c r="BV11" i="58"/>
  <c r="BH13" i="58"/>
  <c r="CX13" i="58"/>
  <c r="O14" i="58"/>
  <c r="BM14" i="58"/>
  <c r="BW16" i="58"/>
  <c r="BL17" i="58"/>
  <c r="M18" i="58"/>
  <c r="CK19" i="58" s="1"/>
  <c r="CD20" i="58"/>
  <c r="O3" i="58"/>
  <c r="BH8" i="58"/>
  <c r="BM9" i="58"/>
  <c r="BW11" i="58"/>
  <c r="BL12" i="58"/>
  <c r="BV14" i="58"/>
  <c r="BM17" i="58"/>
  <c r="F18" i="58"/>
  <c r="N18" i="58"/>
  <c r="BL18" i="58" s="1"/>
  <c r="AH18" i="58"/>
  <c r="AQ18" i="58"/>
  <c r="CP19" i="58"/>
  <c r="CE20" i="58"/>
  <c r="BL3" i="58"/>
  <c r="BL4" i="58"/>
  <c r="BL5" i="58"/>
  <c r="BW6" i="58"/>
  <c r="BL7" i="58"/>
  <c r="BI8" i="58"/>
  <c r="BV9" i="58"/>
  <c r="BH11" i="58"/>
  <c r="O12" i="58"/>
  <c r="BM12" i="58"/>
  <c r="BW14" i="58"/>
  <c r="BL15" i="58"/>
  <c r="BI16" i="58"/>
  <c r="BV17" i="58"/>
  <c r="CD18" i="58"/>
  <c r="CA19" i="58"/>
  <c r="O4" i="58"/>
  <c r="O7" i="58"/>
  <c r="BM7" i="58"/>
  <c r="BW9" i="58"/>
  <c r="BL10" i="58"/>
  <c r="BI11" i="58"/>
  <c r="BV12" i="58"/>
  <c r="BH14" i="58"/>
  <c r="O15" i="58"/>
  <c r="BM15" i="58"/>
  <c r="BW17" i="58"/>
  <c r="P18" i="58"/>
  <c r="CE18" i="58"/>
  <c r="BV7" i="58"/>
  <c r="BH9" i="58"/>
  <c r="CX9" i="58"/>
  <c r="O10" i="58"/>
  <c r="BM10" i="58"/>
  <c r="BW12" i="58"/>
  <c r="BL13" i="58"/>
  <c r="BV15" i="58"/>
  <c r="BH17" i="58"/>
  <c r="CX17" i="58"/>
  <c r="CP20" i="58"/>
  <c r="CX20" i="58" s="1"/>
  <c r="BW5" i="58"/>
  <c r="BW7" i="58"/>
  <c r="BL8" i="58"/>
  <c r="BH12" i="58"/>
  <c r="BM13" i="58"/>
  <c r="BW15" i="58"/>
  <c r="BL16" i="58"/>
  <c r="BO18" i="58"/>
  <c r="CA20" i="58"/>
  <c r="BH5" i="58"/>
  <c r="BM8" i="58"/>
  <c r="BW10" i="58"/>
  <c r="BL11" i="58"/>
  <c r="BM16" i="58"/>
  <c r="S18" i="58"/>
  <c r="AU18" i="58"/>
  <c r="CP18" i="58"/>
  <c r="AK15" i="39"/>
  <c r="AK11" i="39"/>
  <c r="BV16" i="57"/>
  <c r="BV17" i="57"/>
  <c r="CE11" i="57"/>
  <c r="CE19" i="57"/>
  <c r="CE16" i="57"/>
  <c r="CE8" i="57"/>
  <c r="CE13" i="57"/>
  <c r="CE10" i="57"/>
  <c r="CE12" i="57"/>
  <c r="CE20" i="57"/>
  <c r="CE17" i="57"/>
  <c r="CE9" i="57"/>
  <c r="BD3" i="57"/>
  <c r="BI3" i="57"/>
  <c r="BH3" i="57"/>
  <c r="BW3" i="57"/>
  <c r="BL3" i="57"/>
  <c r="N18" i="57"/>
  <c r="BJ3" i="57" s="1"/>
  <c r="BV6" i="57"/>
  <c r="BV8" i="57"/>
  <c r="BH9" i="57"/>
  <c r="BM9" i="57"/>
  <c r="O12" i="57"/>
  <c r="AQ17" i="57"/>
  <c r="BN18" i="57"/>
  <c r="AH18" i="57"/>
  <c r="BH10" i="57"/>
  <c r="BW10" i="57"/>
  <c r="BM10" i="57"/>
  <c r="BV3" i="57"/>
  <c r="BL10" i="57"/>
  <c r="BM3" i="57"/>
  <c r="BV9" i="57"/>
  <c r="BL9" i="57"/>
  <c r="BI12" i="57"/>
  <c r="O13" i="57"/>
  <c r="BH17" i="57"/>
  <c r="BM17" i="57"/>
  <c r="CE18" i="57"/>
  <c r="AZ18" i="39"/>
  <c r="O3" i="57"/>
  <c r="BH8" i="57"/>
  <c r="O9" i="57"/>
  <c r="BW11" i="57"/>
  <c r="BI13" i="57"/>
  <c r="BV14" i="57"/>
  <c r="BH16" i="57"/>
  <c r="BP16" i="57"/>
  <c r="O17" i="57"/>
  <c r="F18" i="57"/>
  <c r="CP19" i="57"/>
  <c r="BL4" i="57"/>
  <c r="BL5" i="57"/>
  <c r="BL7" i="57"/>
  <c r="BI8" i="57"/>
  <c r="BH11" i="57"/>
  <c r="BW14" i="57"/>
  <c r="BL15" i="57"/>
  <c r="BI16" i="57"/>
  <c r="CD18" i="57"/>
  <c r="CA19" i="57"/>
  <c r="CX9" i="57"/>
  <c r="O10" i="57"/>
  <c r="BL13" i="57"/>
  <c r="BI14" i="57"/>
  <c r="CX17" i="57"/>
  <c r="CP20" i="57"/>
  <c r="BW5" i="57"/>
  <c r="BW7" i="57"/>
  <c r="BL8" i="57"/>
  <c r="BM13" i="57"/>
  <c r="BW15" i="57"/>
  <c r="BL16" i="57"/>
  <c r="BO18" i="57"/>
  <c r="BH5" i="57"/>
  <c r="BL11" i="57"/>
  <c r="BM16" i="57"/>
  <c r="CP18" i="57"/>
  <c r="O11" i="57"/>
  <c r="AU13" i="39"/>
  <c r="AU5" i="39"/>
  <c r="AU14" i="39"/>
  <c r="AU6" i="39"/>
  <c r="BI3" i="56"/>
  <c r="BH4" i="56"/>
  <c r="BW4" i="56"/>
  <c r="BM4" i="56"/>
  <c r="BH5" i="56"/>
  <c r="BW5" i="56"/>
  <c r="BM5" i="56"/>
  <c r="O12" i="56"/>
  <c r="CE11" i="56"/>
  <c r="CE19" i="56"/>
  <c r="CE16" i="56"/>
  <c r="CE8" i="56"/>
  <c r="CE13" i="56"/>
  <c r="CE10" i="56"/>
  <c r="CE18" i="56"/>
  <c r="CE15" i="56"/>
  <c r="CE7" i="56"/>
  <c r="CE5" i="56"/>
  <c r="O4" i="56"/>
  <c r="BI12" i="56"/>
  <c r="BH12" i="56"/>
  <c r="BW12" i="56"/>
  <c r="BI4" i="56"/>
  <c r="BI5" i="56"/>
  <c r="BV6" i="56"/>
  <c r="BL15" i="56"/>
  <c r="AK17" i="39"/>
  <c r="AK9" i="39"/>
  <c r="AK5" i="39"/>
  <c r="AU8" i="39"/>
  <c r="O7" i="56"/>
  <c r="BH9" i="56"/>
  <c r="BW9" i="56"/>
  <c r="CE17" i="56"/>
  <c r="AW18" i="39"/>
  <c r="BL4" i="56"/>
  <c r="BL5" i="56"/>
  <c r="BH7" i="56"/>
  <c r="BW7" i="56"/>
  <c r="BM7" i="56"/>
  <c r="O9" i="56"/>
  <c r="BV11" i="56"/>
  <c r="BL12" i="56"/>
  <c r="O15" i="56"/>
  <c r="BM12" i="56"/>
  <c r="BH15" i="56"/>
  <c r="BW15" i="56"/>
  <c r="BM15" i="56"/>
  <c r="BH17" i="56"/>
  <c r="BW17" i="56"/>
  <c r="M18" i="56"/>
  <c r="CK19" i="56" s="1"/>
  <c r="BH3" i="56"/>
  <c r="BW3" i="56"/>
  <c r="BM3" i="56"/>
  <c r="AQ4" i="56"/>
  <c r="AQ5" i="56"/>
  <c r="O10" i="56"/>
  <c r="BI11" i="56"/>
  <c r="BI15" i="56"/>
  <c r="O17" i="56"/>
  <c r="N18" i="56"/>
  <c r="BW18" i="56" s="1"/>
  <c r="BL10" i="56"/>
  <c r="BV12" i="56"/>
  <c r="BH14" i="56"/>
  <c r="P18" i="56"/>
  <c r="BV7" i="56"/>
  <c r="BM10" i="56"/>
  <c r="BL13" i="56"/>
  <c r="CP20" i="56"/>
  <c r="CX20" i="56" s="1"/>
  <c r="BL8" i="56"/>
  <c r="BM13" i="56"/>
  <c r="BL16" i="56"/>
  <c r="BO18" i="56"/>
  <c r="CA20" i="56"/>
  <c r="BM8" i="56"/>
  <c r="BW10" i="56"/>
  <c r="BL11" i="56"/>
  <c r="CX15" i="56"/>
  <c r="BM16" i="56"/>
  <c r="S18" i="56"/>
  <c r="AU18" i="56"/>
  <c r="CP18" i="56"/>
  <c r="CX18" i="56" s="1"/>
  <c r="AP14" i="39"/>
  <c r="AP10" i="39"/>
  <c r="AP6" i="39"/>
  <c r="AP17" i="39"/>
  <c r="AP13" i="39"/>
  <c r="AP9" i="39"/>
  <c r="AP5" i="39"/>
  <c r="BH17" i="55"/>
  <c r="BM17" i="55"/>
  <c r="O17" i="55"/>
  <c r="CD14" i="55"/>
  <c r="CD6" i="55"/>
  <c r="CD11" i="55"/>
  <c r="CD16" i="55"/>
  <c r="CD8" i="55"/>
  <c r="CD13" i="55"/>
  <c r="CD18" i="55"/>
  <c r="CD15" i="55"/>
  <c r="CD7" i="55"/>
  <c r="CD5" i="55"/>
  <c r="CD20" i="55"/>
  <c r="CD12" i="55"/>
  <c r="BV16" i="55"/>
  <c r="BI17" i="55"/>
  <c r="CD17" i="55"/>
  <c r="BI12" i="55"/>
  <c r="BH10" i="55"/>
  <c r="BW10" i="55"/>
  <c r="CX12" i="55"/>
  <c r="BM10" i="55"/>
  <c r="BV17" i="55"/>
  <c r="BL17" i="55"/>
  <c r="CD19" i="55"/>
  <c r="BD3" i="55"/>
  <c r="AG18" i="39"/>
  <c r="F18" i="55"/>
  <c r="CX5" i="55"/>
  <c r="BH3" i="55"/>
  <c r="BW3" i="55"/>
  <c r="BL3" i="55"/>
  <c r="N18" i="55"/>
  <c r="O3" i="55"/>
  <c r="BV6" i="55"/>
  <c r="BH9" i="55"/>
  <c r="CX11" i="55"/>
  <c r="BM9" i="55"/>
  <c r="O9" i="55"/>
  <c r="O13" i="55"/>
  <c r="BI3" i="55"/>
  <c r="BV8" i="55"/>
  <c r="BI9" i="55"/>
  <c r="CD9" i="55"/>
  <c r="BL10" i="55"/>
  <c r="CD10" i="55"/>
  <c r="BV3" i="55"/>
  <c r="BV9" i="55"/>
  <c r="BL9" i="55"/>
  <c r="O12" i="55"/>
  <c r="AK13" i="39"/>
  <c r="AR13" i="39"/>
  <c r="BM3" i="55"/>
  <c r="CX14" i="55"/>
  <c r="BW17" i="55"/>
  <c r="CE11" i="55"/>
  <c r="CE19" i="55"/>
  <c r="CE16" i="55"/>
  <c r="CE8" i="55"/>
  <c r="CE13" i="55"/>
  <c r="CE10" i="55"/>
  <c r="CE18" i="55"/>
  <c r="CE12" i="55"/>
  <c r="CE20" i="55"/>
  <c r="CE17" i="55"/>
  <c r="CE9" i="55"/>
  <c r="BL12" i="55"/>
  <c r="BV14" i="55"/>
  <c r="BL4" i="55"/>
  <c r="BL5" i="55"/>
  <c r="BL7" i="55"/>
  <c r="BM12" i="55"/>
  <c r="BL15" i="55"/>
  <c r="AP16" i="39"/>
  <c r="AP12" i="39"/>
  <c r="AP8" i="39"/>
  <c r="AP4" i="39"/>
  <c r="AU16" i="39"/>
  <c r="AU4" i="39"/>
  <c r="BV4" i="55"/>
  <c r="BV5" i="55"/>
  <c r="BI6" i="55"/>
  <c r="BV7" i="55"/>
  <c r="O10" i="55"/>
  <c r="BW12" i="55"/>
  <c r="BL13" i="55"/>
  <c r="BV15" i="55"/>
  <c r="CX17" i="55"/>
  <c r="CP20" i="55"/>
  <c r="AR12" i="39"/>
  <c r="BW4" i="55"/>
  <c r="BW5" i="55"/>
  <c r="BW7" i="55"/>
  <c r="BL8" i="55"/>
  <c r="BH12" i="55"/>
  <c r="BM13" i="55"/>
  <c r="BW15" i="55"/>
  <c r="BL16" i="55"/>
  <c r="BO18" i="55"/>
  <c r="CA20" i="55"/>
  <c r="BH5" i="55"/>
  <c r="O6" i="55"/>
  <c r="O8" i="55"/>
  <c r="BM8" i="55"/>
  <c r="BL11" i="55"/>
  <c r="BM16" i="55"/>
  <c r="S18" i="55"/>
  <c r="AU18" i="55"/>
  <c r="CP18" i="55"/>
  <c r="CX18" i="55" s="1"/>
  <c r="AN15" i="39"/>
  <c r="AU15" i="39"/>
  <c r="AU11" i="39"/>
  <c r="AU7" i="39"/>
  <c r="AU10" i="39"/>
  <c r="AR16" i="39"/>
  <c r="AR8" i="39"/>
  <c r="AR4" i="39"/>
  <c r="AN16" i="39"/>
  <c r="AN12" i="39"/>
  <c r="AN8" i="39"/>
  <c r="AN4" i="39"/>
  <c r="AU12" i="39"/>
  <c r="O4" i="54"/>
  <c r="BM4" i="54"/>
  <c r="O5" i="54"/>
  <c r="BO5" i="54"/>
  <c r="BI6" i="54"/>
  <c r="AQ9" i="54"/>
  <c r="BO9" i="54"/>
  <c r="BH10" i="54"/>
  <c r="BW10" i="54"/>
  <c r="CA11" i="54"/>
  <c r="BI13" i="54"/>
  <c r="AR18" i="54"/>
  <c r="CP20" i="54"/>
  <c r="BL4" i="54"/>
  <c r="BL5" i="54"/>
  <c r="BO12" i="54"/>
  <c r="BV16" i="54"/>
  <c r="BP10" i="54"/>
  <c r="BP18" i="54"/>
  <c r="BP15" i="54"/>
  <c r="BP7" i="54"/>
  <c r="BP11" i="54"/>
  <c r="BP16" i="54"/>
  <c r="BP8" i="54"/>
  <c r="BV4" i="54"/>
  <c r="BP5" i="54"/>
  <c r="BO7" i="54"/>
  <c r="BP9" i="54"/>
  <c r="O12" i="54"/>
  <c r="AQ17" i="54"/>
  <c r="CA18" i="54"/>
  <c r="CA15" i="54"/>
  <c r="AU18" i="54"/>
  <c r="CA12" i="54"/>
  <c r="CA19" i="54"/>
  <c r="CA16" i="54"/>
  <c r="CA8" i="54"/>
  <c r="CA13" i="54"/>
  <c r="CA20" i="54"/>
  <c r="BH4" i="54"/>
  <c r="BO16" i="54"/>
  <c r="AH17" i="39"/>
  <c r="AH9" i="39"/>
  <c r="AR5" i="39"/>
  <c r="AK14" i="39"/>
  <c r="AK10" i="39"/>
  <c r="AK6" i="39"/>
  <c r="AL18" i="39"/>
  <c r="AN14" i="39"/>
  <c r="AN10" i="39"/>
  <c r="AN6" i="39"/>
  <c r="BI3" i="54"/>
  <c r="BI5" i="54"/>
  <c r="BW6" i="54"/>
  <c r="CP6" i="54"/>
  <c r="BM8" i="54"/>
  <c r="BH8" i="54"/>
  <c r="BH9" i="54"/>
  <c r="BW9" i="54"/>
  <c r="CA10" i="54"/>
  <c r="O11" i="54"/>
  <c r="CP12" i="54"/>
  <c r="CX12" i="54" s="1"/>
  <c r="BL13" i="54"/>
  <c r="CA14" i="54"/>
  <c r="O16" i="54"/>
  <c r="M18" i="54"/>
  <c r="CE11" i="54"/>
  <c r="CE19" i="54"/>
  <c r="CE16" i="54"/>
  <c r="CE8" i="54"/>
  <c r="CE12" i="54"/>
  <c r="CE20" i="54"/>
  <c r="CE17" i="54"/>
  <c r="CE9" i="54"/>
  <c r="CE18" i="54"/>
  <c r="BI12" i="54"/>
  <c r="CP14" i="54"/>
  <c r="BM17" i="54"/>
  <c r="AR17" i="39"/>
  <c r="AN17" i="39"/>
  <c r="AN13" i="39"/>
  <c r="AN9" i="39"/>
  <c r="AN5" i="39"/>
  <c r="AU9" i="39"/>
  <c r="N18" i="54"/>
  <c r="BJ10" i="54" s="1"/>
  <c r="BP6" i="54"/>
  <c r="BI9" i="54"/>
  <c r="CP9" i="54"/>
  <c r="BM16" i="54"/>
  <c r="BH16" i="54"/>
  <c r="BH17" i="54"/>
  <c r="BW17" i="54"/>
  <c r="P18" i="54"/>
  <c r="BM9" i="54"/>
  <c r="BH5" i="54"/>
  <c r="O8" i="54"/>
  <c r="CP13" i="54"/>
  <c r="CX13" i="54" s="1"/>
  <c r="BM5" i="54"/>
  <c r="BW5" i="54"/>
  <c r="BV8" i="54"/>
  <c r="BL9" i="54"/>
  <c r="CA9" i="54"/>
  <c r="BW13" i="54"/>
  <c r="BO15" i="54"/>
  <c r="BI17" i="54"/>
  <c r="BO13" i="54"/>
  <c r="CP10" i="54"/>
  <c r="CP18" i="54"/>
  <c r="CX18" i="54" s="1"/>
  <c r="S18" i="54"/>
  <c r="CP15" i="54"/>
  <c r="CX15" i="54" s="1"/>
  <c r="BO10" i="54"/>
  <c r="CP7" i="54"/>
  <c r="CX7" i="54" s="1"/>
  <c r="CP5" i="54"/>
  <c r="CX5" i="54" s="1"/>
  <c r="BO14" i="54"/>
  <c r="CP11" i="54"/>
  <c r="CX11" i="54" s="1"/>
  <c r="BO6" i="54"/>
  <c r="CP19" i="54"/>
  <c r="CP16" i="54"/>
  <c r="CX16" i="54" s="1"/>
  <c r="BO11" i="54"/>
  <c r="CP8" i="54"/>
  <c r="CX8" i="54" s="1"/>
  <c r="CD14" i="54"/>
  <c r="CD11" i="54"/>
  <c r="CD18" i="54"/>
  <c r="CD15" i="54"/>
  <c r="CD7" i="54"/>
  <c r="CD5" i="54"/>
  <c r="CD12" i="54"/>
  <c r="BO18" i="54"/>
  <c r="O9" i="54"/>
  <c r="BW11" i="54"/>
  <c r="BL12" i="54"/>
  <c r="O17" i="54"/>
  <c r="F18" i="54"/>
  <c r="BL7" i="54"/>
  <c r="BI8" i="54"/>
  <c r="BH11" i="54"/>
  <c r="BW14" i="54"/>
  <c r="BL15" i="54"/>
  <c r="BI16" i="54"/>
  <c r="AK4" i="39"/>
  <c r="AK16" i="39"/>
  <c r="AR9" i="39"/>
  <c r="AK12" i="39"/>
  <c r="AU17" i="39"/>
  <c r="AP11" i="39"/>
  <c r="AK8" i="39"/>
  <c r="AR7" i="39"/>
  <c r="AN11" i="39"/>
  <c r="AN7" i="39"/>
  <c r="AU3" i="39"/>
  <c r="AR14" i="39"/>
  <c r="AR10" i="39"/>
  <c r="AR6" i="39"/>
  <c r="AN3" i="39"/>
  <c r="AK7" i="39"/>
  <c r="AR11" i="39"/>
  <c r="AR15" i="39"/>
  <c r="AK3" i="39"/>
  <c r="AP7" i="39"/>
  <c r="AP15" i="39"/>
  <c r="AP3" i="39"/>
  <c r="AO3" i="39"/>
  <c r="AO4" i="39"/>
  <c r="AO5" i="39"/>
  <c r="AO6" i="39"/>
  <c r="AO7" i="39"/>
  <c r="AO8" i="39"/>
  <c r="AO9" i="39"/>
  <c r="AO10" i="39"/>
  <c r="AO11" i="39"/>
  <c r="AO12" i="39"/>
  <c r="AO13" i="39"/>
  <c r="AO14" i="39"/>
  <c r="AO15" i="39"/>
  <c r="AO16" i="39"/>
  <c r="AO17" i="39"/>
  <c r="AH3" i="39"/>
  <c r="AH4" i="39"/>
  <c r="AH5" i="39"/>
  <c r="AH6" i="39"/>
  <c r="AH7" i="39"/>
  <c r="AH8" i="39"/>
  <c r="AH10" i="39"/>
  <c r="AH11" i="39"/>
  <c r="AH12" i="39"/>
  <c r="AH13" i="39"/>
  <c r="AH14" i="39"/>
  <c r="AH15" i="39"/>
  <c r="AH16" i="39"/>
  <c r="CD5" i="53"/>
  <c r="CE11" i="53"/>
  <c r="CE9" i="53"/>
  <c r="BO3" i="53"/>
  <c r="BO6" i="53"/>
  <c r="BP3" i="53"/>
  <c r="CA10" i="53"/>
  <c r="CA5" i="53"/>
  <c r="BP5" i="53"/>
  <c r="CA7" i="53"/>
  <c r="CA8" i="53"/>
  <c r="BP14" i="53"/>
  <c r="BP15" i="53"/>
  <c r="CA14" i="53"/>
  <c r="CA6" i="53"/>
  <c r="BW16" i="53"/>
  <c r="O15" i="53"/>
  <c r="BW14" i="53"/>
  <c r="BI10" i="53"/>
  <c r="I18" i="53"/>
  <c r="BI17" i="53"/>
  <c r="BI16" i="53"/>
  <c r="O16" i="53"/>
  <c r="BI15" i="53"/>
  <c r="BM15" i="53"/>
  <c r="BI14" i="53"/>
  <c r="BH14" i="53"/>
  <c r="BM14" i="53"/>
  <c r="O12" i="53"/>
  <c r="BM12" i="53"/>
  <c r="O11" i="53"/>
  <c r="BH11" i="53"/>
  <c r="O8" i="53"/>
  <c r="BI8" i="53"/>
  <c r="BW6" i="53"/>
  <c r="BH6" i="53"/>
  <c r="BL6" i="53"/>
  <c r="O5" i="53"/>
  <c r="BI5" i="53"/>
  <c r="BL5" i="53"/>
  <c r="CE18" i="53"/>
  <c r="BP12" i="53"/>
  <c r="BP11" i="53"/>
  <c r="CE5" i="53"/>
  <c r="BO13" i="53"/>
  <c r="CE14" i="53"/>
  <c r="CE6" i="53"/>
  <c r="CE8" i="53"/>
  <c r="CE10" i="53"/>
  <c r="CE15" i="53"/>
  <c r="CA11" i="53"/>
  <c r="CA16" i="53"/>
  <c r="CA13" i="53"/>
  <c r="CA15" i="53"/>
  <c r="BP8" i="53"/>
  <c r="CP7" i="53"/>
  <c r="CX7" i="53" s="1"/>
  <c r="BO16" i="53"/>
  <c r="CP8" i="53"/>
  <c r="CX8" i="53" s="1"/>
  <c r="BO11" i="53"/>
  <c r="CP6" i="53"/>
  <c r="CX6" i="53" s="1"/>
  <c r="CP15" i="53"/>
  <c r="CX15" i="53" s="1"/>
  <c r="BO17" i="53"/>
  <c r="BO7" i="53"/>
  <c r="CP10" i="53"/>
  <c r="CX10" i="53" s="1"/>
  <c r="CP9" i="53"/>
  <c r="CX9" i="53" s="1"/>
  <c r="BO14" i="53"/>
  <c r="CD9" i="53"/>
  <c r="CE19" i="53"/>
  <c r="CE12" i="53"/>
  <c r="CE7" i="53"/>
  <c r="BN18" i="53"/>
  <c r="CA12" i="53"/>
  <c r="BP17" i="53"/>
  <c r="CA19" i="53"/>
  <c r="BP6" i="53"/>
  <c r="BP7" i="53"/>
  <c r="BP9" i="53"/>
  <c r="BP4" i="53"/>
  <c r="BP10" i="53"/>
  <c r="BP13" i="53"/>
  <c r="CA18" i="53"/>
  <c r="CP5" i="53"/>
  <c r="CX5" i="53" s="1"/>
  <c r="BO9" i="53"/>
  <c r="CP13" i="53"/>
  <c r="CX13" i="53" s="1"/>
  <c r="BO8" i="53"/>
  <c r="BO5" i="53"/>
  <c r="BO10" i="53"/>
  <c r="CP12" i="53"/>
  <c r="CX12" i="53" s="1"/>
  <c r="BO15" i="53"/>
  <c r="CP17" i="53"/>
  <c r="CX17" i="53" s="1"/>
  <c r="BO12" i="53"/>
  <c r="CP14" i="53"/>
  <c r="CX14" i="53" s="1"/>
  <c r="BO4" i="53"/>
  <c r="L18" i="53"/>
  <c r="P18" i="53"/>
  <c r="BI4" i="53"/>
  <c r="BL4" i="53"/>
  <c r="BI12" i="53"/>
  <c r="BW7" i="53"/>
  <c r="BL7" i="53"/>
  <c r="BH9" i="53"/>
  <c r="CX11" i="53"/>
  <c r="BM9" i="53"/>
  <c r="BI9" i="53"/>
  <c r="BI3" i="53"/>
  <c r="BM4" i="53"/>
  <c r="O7" i="53"/>
  <c r="BL9" i="53"/>
  <c r="CD10" i="53"/>
  <c r="O13" i="53"/>
  <c r="CD19" i="53"/>
  <c r="O4" i="53"/>
  <c r="BH5" i="53"/>
  <c r="BI7" i="53"/>
  <c r="CD7" i="53"/>
  <c r="AQ10" i="53"/>
  <c r="O3" i="53"/>
  <c r="M18" i="53"/>
  <c r="O10" i="53"/>
  <c r="BW3" i="53"/>
  <c r="N18" i="53"/>
  <c r="BM3" i="53"/>
  <c r="BH7" i="53"/>
  <c r="BH10" i="53"/>
  <c r="BW10" i="53"/>
  <c r="BM10" i="53"/>
  <c r="BV17" i="53"/>
  <c r="CD14" i="53"/>
  <c r="CD6" i="53"/>
  <c r="CD11" i="53"/>
  <c r="CD16" i="53"/>
  <c r="CD8" i="53"/>
  <c r="CD13" i="53"/>
  <c r="CD18" i="53"/>
  <c r="CD15" i="53"/>
  <c r="CD12" i="53"/>
  <c r="CD20" i="53"/>
  <c r="CD17" i="53"/>
  <c r="AQ3" i="53"/>
  <c r="BH4" i="53"/>
  <c r="BM5" i="53"/>
  <c r="O6" i="53"/>
  <c r="BI11" i="53"/>
  <c r="AK18" i="53"/>
  <c r="BL17" i="53"/>
  <c r="BH8" i="53"/>
  <c r="O9" i="53"/>
  <c r="BW11" i="53"/>
  <c r="BL12" i="53"/>
  <c r="BI13" i="53"/>
  <c r="BV14" i="53"/>
  <c r="BH16" i="53"/>
  <c r="BP16" i="53"/>
  <c r="CP16" i="53"/>
  <c r="CX16" i="53" s="1"/>
  <c r="O17" i="53"/>
  <c r="BM17" i="53"/>
  <c r="CE17" i="53"/>
  <c r="F18" i="53"/>
  <c r="CP19" i="53"/>
  <c r="CE20" i="53"/>
  <c r="BL15" i="53"/>
  <c r="BL13" i="53"/>
  <c r="BH17" i="53"/>
  <c r="CP20" i="53"/>
  <c r="CX20" i="53" s="1"/>
  <c r="BL8" i="53"/>
  <c r="BM13" i="53"/>
  <c r="CE13" i="53"/>
  <c r="BW15" i="53"/>
  <c r="BL16" i="53"/>
  <c r="CA17" i="53"/>
  <c r="BO18" i="53"/>
  <c r="CA20" i="53"/>
  <c r="BL11" i="53"/>
  <c r="CE16" i="53"/>
  <c r="S18" i="53"/>
  <c r="BQ6" i="53" s="1"/>
  <c r="AU18" i="53"/>
  <c r="BP18" i="53"/>
  <c r="CP18" i="53"/>
  <c r="CX18" i="53" s="1"/>
  <c r="CE14" i="52"/>
  <c r="CA7" i="52"/>
  <c r="CP15" i="52"/>
  <c r="CX15" i="52" s="1"/>
  <c r="CP10" i="52"/>
  <c r="O15" i="52"/>
  <c r="BH8" i="52"/>
  <c r="BO12" i="52"/>
  <c r="CE11" i="52"/>
  <c r="BO3" i="52"/>
  <c r="BP6" i="52"/>
  <c r="CE6" i="52"/>
  <c r="BO8" i="52"/>
  <c r="BP4" i="52"/>
  <c r="BP11" i="52"/>
  <c r="CA6" i="52"/>
  <c r="CA15" i="52"/>
  <c r="BP5" i="52"/>
  <c r="CA10" i="52"/>
  <c r="CA16" i="52"/>
  <c r="CA5" i="52"/>
  <c r="BP8" i="52"/>
  <c r="BP3" i="52"/>
  <c r="CA8" i="52"/>
  <c r="CA12" i="52"/>
  <c r="CA17" i="52"/>
  <c r="BP7" i="52"/>
  <c r="BP14" i="52"/>
  <c r="BP9" i="52"/>
  <c r="CA13" i="52"/>
  <c r="BO4" i="52"/>
  <c r="CP13" i="52"/>
  <c r="CX13" i="52" s="1"/>
  <c r="BO15" i="52"/>
  <c r="O14" i="52"/>
  <c r="BH14" i="52"/>
  <c r="BN18" i="52"/>
  <c r="CA9" i="52"/>
  <c r="BP12" i="52"/>
  <c r="BP15" i="52"/>
  <c r="BP17" i="52"/>
  <c r="BP10" i="52"/>
  <c r="BP13" i="52"/>
  <c r="CA14" i="52"/>
  <c r="CA18" i="52"/>
  <c r="CA11" i="52"/>
  <c r="BP16" i="52"/>
  <c r="BO5" i="52"/>
  <c r="BO6" i="52"/>
  <c r="BO7" i="52"/>
  <c r="CP9" i="52"/>
  <c r="CX9" i="52" s="1"/>
  <c r="BO17" i="52"/>
  <c r="CP8" i="52"/>
  <c r="CX8" i="52" s="1"/>
  <c r="BO10" i="52"/>
  <c r="BO11" i="52"/>
  <c r="CP14" i="52"/>
  <c r="CX14" i="52" s="1"/>
  <c r="BO16" i="52"/>
  <c r="CP5" i="52"/>
  <c r="CX5" i="52" s="1"/>
  <c r="CP6" i="52"/>
  <c r="CX6" i="52" s="1"/>
  <c r="CP7" i="52"/>
  <c r="CX7" i="52" s="1"/>
  <c r="BO9" i="52"/>
  <c r="CP12" i="52"/>
  <c r="CX12" i="52" s="1"/>
  <c r="CP17" i="52"/>
  <c r="CX17" i="52" s="1"/>
  <c r="BO13" i="52"/>
  <c r="BO14" i="52"/>
  <c r="CP16" i="52"/>
  <c r="CX16" i="52" s="1"/>
  <c r="L18" i="52"/>
  <c r="K130" i="39" s="1"/>
  <c r="BM4" i="52"/>
  <c r="I18" i="52"/>
  <c r="BI17" i="52"/>
  <c r="BI15" i="52"/>
  <c r="O16" i="52"/>
  <c r="BH13" i="52"/>
  <c r="BI12" i="52"/>
  <c r="BH10" i="52"/>
  <c r="O8" i="52"/>
  <c r="BM6" i="52"/>
  <c r="O6" i="52"/>
  <c r="BW6" i="52"/>
  <c r="BI6" i="52"/>
  <c r="O5" i="52"/>
  <c r="BI14" i="52"/>
  <c r="O13" i="52"/>
  <c r="BW12" i="52"/>
  <c r="BM11" i="52"/>
  <c r="BI10" i="52"/>
  <c r="BI9" i="52"/>
  <c r="CX10" i="52"/>
  <c r="BI7" i="52"/>
  <c r="BM7" i="52"/>
  <c r="BI5" i="52"/>
  <c r="BM5" i="52"/>
  <c r="BV8" i="52"/>
  <c r="BH9" i="52"/>
  <c r="BW9" i="52"/>
  <c r="CX11" i="52"/>
  <c r="BM9" i="52"/>
  <c r="O12" i="52"/>
  <c r="AQ17" i="52"/>
  <c r="BV6" i="52"/>
  <c r="BL9" i="52"/>
  <c r="BH17" i="52"/>
  <c r="BW17" i="52"/>
  <c r="BM17" i="52"/>
  <c r="BV16" i="52"/>
  <c r="BL17" i="52"/>
  <c r="CD14" i="52"/>
  <c r="CD6" i="52"/>
  <c r="CD20" i="52"/>
  <c r="CD11" i="52"/>
  <c r="CD16" i="52"/>
  <c r="CD8" i="52"/>
  <c r="CD13" i="52"/>
  <c r="CD10" i="52"/>
  <c r="CD15" i="52"/>
  <c r="CD7" i="52"/>
  <c r="CD5" i="52"/>
  <c r="CD12" i="52"/>
  <c r="BI3" i="52"/>
  <c r="BH3" i="52"/>
  <c r="BW3" i="52"/>
  <c r="BM3" i="52"/>
  <c r="BL3" i="52"/>
  <c r="N18" i="52"/>
  <c r="BJ9" i="52" s="1"/>
  <c r="E121" i="37" s="1"/>
  <c r="BI11" i="52"/>
  <c r="M18" i="52"/>
  <c r="CK18" i="52" s="1"/>
  <c r="CJ18" i="52" s="1"/>
  <c r="CD19" i="52"/>
  <c r="O3" i="52"/>
  <c r="O9" i="52"/>
  <c r="CE9" i="52"/>
  <c r="BL12" i="52"/>
  <c r="BI13" i="52"/>
  <c r="BH16" i="52"/>
  <c r="O17" i="52"/>
  <c r="CE17" i="52"/>
  <c r="F18" i="52"/>
  <c r="AH18" i="52"/>
  <c r="CP19" i="52"/>
  <c r="CE20" i="52"/>
  <c r="BL4" i="52"/>
  <c r="BL5" i="52"/>
  <c r="BL7" i="52"/>
  <c r="BI8" i="52"/>
  <c r="BV9" i="52"/>
  <c r="BM12" i="52"/>
  <c r="CE12" i="52"/>
  <c r="BW14" i="52"/>
  <c r="BL15" i="52"/>
  <c r="BI16" i="52"/>
  <c r="BV17" i="52"/>
  <c r="CD18" i="52"/>
  <c r="CA19" i="52"/>
  <c r="CE5" i="52"/>
  <c r="CE7" i="52"/>
  <c r="BL10" i="52"/>
  <c r="BV12" i="52"/>
  <c r="BM15" i="52"/>
  <c r="CE15" i="52"/>
  <c r="P18" i="52"/>
  <c r="CE18" i="52"/>
  <c r="O10" i="52"/>
  <c r="BM10" i="52"/>
  <c r="CE10" i="52"/>
  <c r="BL13" i="52"/>
  <c r="CP20" i="52"/>
  <c r="BW4" i="52"/>
  <c r="BW5" i="52"/>
  <c r="BW7" i="52"/>
  <c r="BL8" i="52"/>
  <c r="BM13" i="52"/>
  <c r="CE13" i="52"/>
  <c r="BW15" i="52"/>
  <c r="BL16" i="52"/>
  <c r="BO18" i="52"/>
  <c r="CA20" i="52"/>
  <c r="BH5" i="52"/>
  <c r="BM8" i="52"/>
  <c r="CE8" i="52"/>
  <c r="BM16" i="52"/>
  <c r="CE16" i="52"/>
  <c r="S18" i="52"/>
  <c r="AU18" i="52"/>
  <c r="CP18" i="52"/>
  <c r="CE19" i="52"/>
  <c r="CD17" i="50"/>
  <c r="BP4" i="50"/>
  <c r="BP5" i="50"/>
  <c r="BP8" i="50"/>
  <c r="BO3" i="50"/>
  <c r="BP6" i="50"/>
  <c r="BP3" i="50"/>
  <c r="BO4" i="50"/>
  <c r="CE14" i="50"/>
  <c r="CE17" i="50"/>
  <c r="CD7" i="50"/>
  <c r="CD20" i="50"/>
  <c r="CD12" i="50"/>
  <c r="CD9" i="50"/>
  <c r="BO17" i="50"/>
  <c r="BO7" i="50"/>
  <c r="CP6" i="50"/>
  <c r="CP12" i="50"/>
  <c r="BP9" i="50"/>
  <c r="BP7" i="50"/>
  <c r="CA7" i="50"/>
  <c r="BO6" i="50"/>
  <c r="BP13" i="50"/>
  <c r="CA10" i="50"/>
  <c r="CP8" i="50"/>
  <c r="CX8" i="50" s="1"/>
  <c r="BO5" i="50"/>
  <c r="CP10" i="50"/>
  <c r="BO12" i="50"/>
  <c r="CA13" i="50"/>
  <c r="BP11" i="50"/>
  <c r="CA11" i="50"/>
  <c r="BO8" i="50"/>
  <c r="CP11" i="50"/>
  <c r="CX11" i="50" s="1"/>
  <c r="BO10" i="50"/>
  <c r="BO9" i="50"/>
  <c r="CA16" i="50"/>
  <c r="BP12" i="50"/>
  <c r="CP7" i="50"/>
  <c r="CX7" i="50" s="1"/>
  <c r="CP14" i="50"/>
  <c r="CX14" i="50" s="1"/>
  <c r="CP9" i="50"/>
  <c r="CX9" i="50" s="1"/>
  <c r="CA9" i="50"/>
  <c r="CA8" i="50"/>
  <c r="CP16" i="50"/>
  <c r="CX16" i="50" s="1"/>
  <c r="BO16" i="50"/>
  <c r="BP15" i="50"/>
  <c r="BP17" i="50"/>
  <c r="CA15" i="50"/>
  <c r="BO14" i="50"/>
  <c r="CA12" i="50"/>
  <c r="CA14" i="50"/>
  <c r="CP19" i="50"/>
  <c r="CX19" i="50" s="1"/>
  <c r="BO11" i="50"/>
  <c r="CP15" i="50"/>
  <c r="CX15" i="50" s="1"/>
  <c r="CP13" i="50"/>
  <c r="CX13" i="50" s="1"/>
  <c r="BO15" i="50"/>
  <c r="CA17" i="50"/>
  <c r="BP16" i="50"/>
  <c r="CA18" i="50"/>
  <c r="BP14" i="50"/>
  <c r="CP17" i="50"/>
  <c r="CX17" i="50" s="1"/>
  <c r="BO13" i="50"/>
  <c r="L18" i="50"/>
  <c r="BW11" i="50"/>
  <c r="O11" i="50"/>
  <c r="O6" i="50"/>
  <c r="BW14" i="50"/>
  <c r="BH11" i="50"/>
  <c r="BI8" i="50"/>
  <c r="BH8" i="50"/>
  <c r="O8" i="50"/>
  <c r="BH6" i="50"/>
  <c r="BM6" i="50"/>
  <c r="BW6" i="50"/>
  <c r="O5" i="50"/>
  <c r="I18" i="50"/>
  <c r="BI17" i="50"/>
  <c r="O16" i="50"/>
  <c r="BI16" i="50"/>
  <c r="BI15" i="50"/>
  <c r="BI14" i="50"/>
  <c r="BM14" i="50"/>
  <c r="O14" i="50"/>
  <c r="O13" i="50"/>
  <c r="BH13" i="50"/>
  <c r="BI13" i="50"/>
  <c r="F18" i="50"/>
  <c r="CX10" i="50"/>
  <c r="M18" i="50"/>
  <c r="BK4" i="50" s="1"/>
  <c r="BD3" i="50"/>
  <c r="CI18" i="50"/>
  <c r="CI15" i="50"/>
  <c r="CI7" i="50"/>
  <c r="CI5" i="50"/>
  <c r="CI12" i="50"/>
  <c r="CI20" i="50"/>
  <c r="CI17" i="50"/>
  <c r="CI9" i="50"/>
  <c r="CI14" i="50"/>
  <c r="CI6" i="50"/>
  <c r="CI11" i="50"/>
  <c r="CI19" i="50"/>
  <c r="AQ18" i="50"/>
  <c r="CI16" i="50"/>
  <c r="CI8" i="50"/>
  <c r="CI13" i="50"/>
  <c r="CI10" i="50"/>
  <c r="CX5" i="50"/>
  <c r="BW3" i="50"/>
  <c r="BM3" i="50"/>
  <c r="O3" i="50"/>
  <c r="BL3" i="50"/>
  <c r="CE6" i="50"/>
  <c r="BI7" i="50"/>
  <c r="CE20" i="50"/>
  <c r="BH7" i="50"/>
  <c r="BW7" i="50"/>
  <c r="BM7" i="50"/>
  <c r="BV8" i="50"/>
  <c r="BI3" i="50"/>
  <c r="AQ3" i="50"/>
  <c r="CE9" i="50"/>
  <c r="O12" i="50"/>
  <c r="BV16" i="50"/>
  <c r="BL17" i="50"/>
  <c r="O4" i="50"/>
  <c r="BL7" i="50"/>
  <c r="BH9" i="50"/>
  <c r="BW9" i="50"/>
  <c r="BV11" i="50"/>
  <c r="BI12" i="50"/>
  <c r="BJ12" i="50"/>
  <c r="CD14" i="50"/>
  <c r="CD6" i="50"/>
  <c r="CD11" i="50"/>
  <c r="CD16" i="50"/>
  <c r="CD8" i="50"/>
  <c r="CD13" i="50"/>
  <c r="CD10" i="50"/>
  <c r="CD15" i="50"/>
  <c r="CE11" i="50"/>
  <c r="CE19" i="50"/>
  <c r="CE16" i="50"/>
  <c r="CE8" i="50"/>
  <c r="CE13" i="50"/>
  <c r="CE10" i="50"/>
  <c r="CE18" i="50"/>
  <c r="CE15" i="50"/>
  <c r="CE7" i="50"/>
  <c r="CE5" i="50"/>
  <c r="CE12" i="50"/>
  <c r="BH4" i="50"/>
  <c r="BW4" i="50"/>
  <c r="CX6" i="50"/>
  <c r="BM4" i="50"/>
  <c r="BH5" i="50"/>
  <c r="BW5" i="50"/>
  <c r="BM5" i="50"/>
  <c r="O9" i="50"/>
  <c r="CD19" i="50"/>
  <c r="BH3" i="50"/>
  <c r="BI4" i="50"/>
  <c r="BI5" i="50"/>
  <c r="BI9" i="50"/>
  <c r="O15" i="50"/>
  <c r="BH17" i="50"/>
  <c r="BW17" i="50"/>
  <c r="BH12" i="50"/>
  <c r="BW12" i="50"/>
  <c r="BM12" i="50"/>
  <c r="O7" i="50"/>
  <c r="BI11" i="50"/>
  <c r="O17" i="50"/>
  <c r="BN18" i="50"/>
  <c r="BL15" i="50"/>
  <c r="CD18" i="50"/>
  <c r="CA19" i="50"/>
  <c r="BL10" i="50"/>
  <c r="BV12" i="50"/>
  <c r="BH14" i="50"/>
  <c r="BM15" i="50"/>
  <c r="P18" i="50"/>
  <c r="O10" i="50"/>
  <c r="BL13" i="50"/>
  <c r="CP20" i="50"/>
  <c r="CX20" i="50" s="1"/>
  <c r="BL8" i="50"/>
  <c r="CX12" i="50"/>
  <c r="BM13" i="50"/>
  <c r="BW15" i="50"/>
  <c r="BL16" i="50"/>
  <c r="BO18" i="50"/>
  <c r="CA20" i="50"/>
  <c r="BM8" i="50"/>
  <c r="BW10" i="50"/>
  <c r="BL11" i="50"/>
  <c r="BM16" i="50"/>
  <c r="S18" i="50"/>
  <c r="AU18" i="50"/>
  <c r="CP18" i="50"/>
  <c r="C6" i="39"/>
  <c r="O6" i="39" s="1"/>
  <c r="C9" i="39"/>
  <c r="E9" i="39" s="1"/>
  <c r="C12" i="39"/>
  <c r="O12" i="39" s="1"/>
  <c r="I10" i="39"/>
  <c r="O10" i="39" s="1"/>
  <c r="Y16" i="39"/>
  <c r="BI17" i="42"/>
  <c r="D33" i="37" s="1"/>
  <c r="BO15" i="42"/>
  <c r="J31" i="37" s="1"/>
  <c r="BW11" i="42"/>
  <c r="CP7" i="42"/>
  <c r="AQ8" i="42"/>
  <c r="AQ12" i="42"/>
  <c r="R29" i="39"/>
  <c r="M25" i="39"/>
  <c r="BW3" i="42"/>
  <c r="CP5" i="42"/>
  <c r="CP9" i="42"/>
  <c r="BV11" i="42"/>
  <c r="Q27" i="37" s="1"/>
  <c r="AQ5" i="42"/>
  <c r="AQ7" i="42"/>
  <c r="BI16" i="42"/>
  <c r="D32" i="37" s="1"/>
  <c r="O9" i="42"/>
  <c r="N25" i="39" s="1"/>
  <c r="BI8" i="42"/>
  <c r="D24" i="37" s="1"/>
  <c r="M33" i="39"/>
  <c r="R21" i="39"/>
  <c r="BI5" i="43"/>
  <c r="D53" i="37" s="1"/>
  <c r="BW13" i="43"/>
  <c r="AQ14" i="43"/>
  <c r="AQ15" i="43"/>
  <c r="M81" i="39"/>
  <c r="BW5" i="43"/>
  <c r="M42" i="39"/>
  <c r="AQ4" i="44"/>
  <c r="AQ7" i="44"/>
  <c r="AQ11" i="44"/>
  <c r="O7" i="44"/>
  <c r="N39" i="39" s="1"/>
  <c r="AQ13" i="44"/>
  <c r="BW5" i="44"/>
  <c r="CD6" i="44"/>
  <c r="M38" i="39"/>
  <c r="BW13" i="44"/>
  <c r="BM7" i="44"/>
  <c r="H39" i="37" s="1"/>
  <c r="BO4" i="44"/>
  <c r="J36" i="37" s="1"/>
  <c r="P50" i="39"/>
  <c r="AQ5" i="44"/>
  <c r="BV13" i="44"/>
  <c r="Q45" i="37" s="1"/>
  <c r="AQ17" i="44"/>
  <c r="CP7" i="45"/>
  <c r="BH13" i="45"/>
  <c r="C77" i="37" s="1"/>
  <c r="AQ16" i="45"/>
  <c r="R59" i="39"/>
  <c r="BW7" i="45"/>
  <c r="BO6" i="45"/>
  <c r="J70" i="37" s="1"/>
  <c r="AQ4" i="45"/>
  <c r="R55" i="39"/>
  <c r="BW14" i="45"/>
  <c r="M63" i="39"/>
  <c r="BW15" i="45"/>
  <c r="AQ7" i="45"/>
  <c r="CA9" i="45"/>
  <c r="M59" i="39"/>
  <c r="R58" i="39"/>
  <c r="M55" i="39"/>
  <c r="M51" i="39"/>
  <c r="AQ8" i="45"/>
  <c r="O13" i="45"/>
  <c r="N61" i="39" s="1"/>
  <c r="M62" i="39"/>
  <c r="R89" i="39"/>
  <c r="M85" i="39"/>
  <c r="O8" i="46"/>
  <c r="N88" i="39" s="1"/>
  <c r="AQ13" i="46"/>
  <c r="BW7" i="46"/>
  <c r="R97" i="39"/>
  <c r="M93" i="39"/>
  <c r="BW15" i="46"/>
  <c r="AQ4" i="46"/>
  <c r="O5" i="46"/>
  <c r="N85" i="39" s="1"/>
  <c r="AQ11" i="46"/>
  <c r="O3" i="46"/>
  <c r="N83" i="39" s="1"/>
  <c r="BI5" i="46"/>
  <c r="D85" i="37" s="1"/>
  <c r="BV13" i="46"/>
  <c r="Q93" i="37" s="1"/>
  <c r="BV3" i="46"/>
  <c r="Q83" i="37" s="1"/>
  <c r="BI4" i="46"/>
  <c r="D84" i="37" s="1"/>
  <c r="V98" i="39"/>
  <c r="R94" i="39"/>
  <c r="M90" i="39"/>
  <c r="R86" i="39"/>
  <c r="O85" i="39"/>
  <c r="BW6" i="46"/>
  <c r="BW14" i="46"/>
  <c r="BM5" i="46"/>
  <c r="H85" i="37" s="1"/>
  <c r="BV5" i="46"/>
  <c r="Q85" i="37" s="1"/>
  <c r="J98" i="39"/>
  <c r="M96" i="39"/>
  <c r="M88" i="39"/>
  <c r="L85" i="39"/>
  <c r="BW8" i="46"/>
  <c r="BW16" i="46"/>
  <c r="O11" i="46"/>
  <c r="N91" i="39" s="1"/>
  <c r="BL12" i="46"/>
  <c r="G92" i="37" s="1"/>
  <c r="AQ17" i="46"/>
  <c r="L96" i="39"/>
  <c r="R95" i="39"/>
  <c r="M91" i="39"/>
  <c r="L88" i="39"/>
  <c r="R87" i="39"/>
  <c r="M83" i="39"/>
  <c r="BW9" i="46"/>
  <c r="BW17" i="46"/>
  <c r="BM12" i="46"/>
  <c r="H92" i="37" s="1"/>
  <c r="I18" i="46"/>
  <c r="H98" i="39" s="1"/>
  <c r="M94" i="39"/>
  <c r="L91" i="39"/>
  <c r="R90" i="39"/>
  <c r="M86" i="39"/>
  <c r="L83" i="39"/>
  <c r="BW10" i="46"/>
  <c r="Y98" i="39"/>
  <c r="Q98" i="39"/>
  <c r="F98" i="39"/>
  <c r="M97" i="39"/>
  <c r="M89" i="39"/>
  <c r="O84" i="39"/>
  <c r="BW11" i="46"/>
  <c r="BM13" i="46"/>
  <c r="H93" i="37" s="1"/>
  <c r="P98" i="39"/>
  <c r="M92" i="39"/>
  <c r="R88" i="39"/>
  <c r="M84" i="39"/>
  <c r="AQ9" i="46"/>
  <c r="M95" i="39"/>
  <c r="R91" i="39"/>
  <c r="M87" i="39"/>
  <c r="BW13" i="46"/>
  <c r="M53" i="39"/>
  <c r="BW5" i="45"/>
  <c r="BL10" i="45"/>
  <c r="G74" i="37" s="1"/>
  <c r="M58" i="39"/>
  <c r="BW10" i="45"/>
  <c r="BV13" i="45"/>
  <c r="Q77" i="37" s="1"/>
  <c r="R61" i="39"/>
  <c r="C18" i="47"/>
  <c r="BP6" i="45"/>
  <c r="K70" i="37" s="1"/>
  <c r="BI13" i="45"/>
  <c r="D77" i="37" s="1"/>
  <c r="M64" i="39"/>
  <c r="L61" i="39"/>
  <c r="M56" i="39"/>
  <c r="R52" i="39"/>
  <c r="BW13" i="45"/>
  <c r="BP3" i="45"/>
  <c r="K67" i="37" s="1"/>
  <c r="BO4" i="45"/>
  <c r="J68" i="37" s="1"/>
  <c r="AQ6" i="45"/>
  <c r="BM13" i="45"/>
  <c r="H77" i="37" s="1"/>
  <c r="BP18" i="45"/>
  <c r="K82" i="37" s="1"/>
  <c r="Q66" i="39"/>
  <c r="M65" i="39"/>
  <c r="M57" i="39"/>
  <c r="L54" i="39"/>
  <c r="BW8" i="45"/>
  <c r="BW16" i="45"/>
  <c r="CA5" i="45"/>
  <c r="CA7" i="45"/>
  <c r="M60" i="39"/>
  <c r="M52" i="39"/>
  <c r="BW9" i="45"/>
  <c r="BW17" i="45"/>
  <c r="BL6" i="45"/>
  <c r="G70" i="37" s="1"/>
  <c r="R62" i="39"/>
  <c r="O61" i="39"/>
  <c r="R54" i="39"/>
  <c r="BW3" i="45"/>
  <c r="BW11" i="45"/>
  <c r="AQ5" i="45"/>
  <c r="AQ10" i="45"/>
  <c r="R65" i="39"/>
  <c r="M61" i="39"/>
  <c r="R57" i="39"/>
  <c r="BW4" i="45"/>
  <c r="BW12" i="45"/>
  <c r="M46" i="39"/>
  <c r="BI11" i="44"/>
  <c r="D43" i="37" s="1"/>
  <c r="AQ12" i="44"/>
  <c r="AQ16" i="44"/>
  <c r="M35" i="39"/>
  <c r="O43" i="39"/>
  <c r="BW7" i="44"/>
  <c r="BW15" i="44"/>
  <c r="BM8" i="44"/>
  <c r="H40" i="37" s="1"/>
  <c r="R49" i="39"/>
  <c r="M47" i="39"/>
  <c r="M43" i="39"/>
  <c r="R41" i="39"/>
  <c r="M39" i="39"/>
  <c r="BW8" i="44"/>
  <c r="BW16" i="44"/>
  <c r="AQ6" i="44"/>
  <c r="BI9" i="44"/>
  <c r="D41" i="37" s="1"/>
  <c r="BM11" i="44"/>
  <c r="H43" i="37" s="1"/>
  <c r="BH15" i="44"/>
  <c r="C47" i="37" s="1"/>
  <c r="L39" i="39"/>
  <c r="BW9" i="44"/>
  <c r="BW17" i="44"/>
  <c r="BH5" i="44"/>
  <c r="C37" i="37" s="1"/>
  <c r="M48" i="39"/>
  <c r="R46" i="39"/>
  <c r="M44" i="39"/>
  <c r="R42" i="39"/>
  <c r="M40" i="39"/>
  <c r="R38" i="39"/>
  <c r="M36" i="39"/>
  <c r="J50" i="39"/>
  <c r="BW10" i="44"/>
  <c r="BW14" i="44"/>
  <c r="BM9" i="44"/>
  <c r="H41" i="37" s="1"/>
  <c r="AQ14" i="44"/>
  <c r="BH16" i="44"/>
  <c r="C48" i="37" s="1"/>
  <c r="O41" i="39"/>
  <c r="BW3" i="44"/>
  <c r="BW11" i="44"/>
  <c r="AQ8" i="44"/>
  <c r="M49" i="39"/>
  <c r="R47" i="39"/>
  <c r="M45" i="39"/>
  <c r="R43" i="39"/>
  <c r="M41" i="39"/>
  <c r="R39" i="39"/>
  <c r="M37" i="39"/>
  <c r="BW4" i="44"/>
  <c r="BW12" i="44"/>
  <c r="P82" i="39"/>
  <c r="M76" i="39"/>
  <c r="M68" i="39"/>
  <c r="BW6" i="43"/>
  <c r="BW14" i="43"/>
  <c r="AQ4" i="43"/>
  <c r="AQ5" i="43"/>
  <c r="BV9" i="43"/>
  <c r="Q57" i="37" s="1"/>
  <c r="M79" i="39"/>
  <c r="R75" i="39"/>
  <c r="M71" i="39"/>
  <c r="BW7" i="43"/>
  <c r="BW15" i="43"/>
  <c r="AQ8" i="43"/>
  <c r="BH10" i="43"/>
  <c r="C58" i="37" s="1"/>
  <c r="BH14" i="43"/>
  <c r="C62" i="37" s="1"/>
  <c r="BP5" i="43"/>
  <c r="K53" i="37" s="1"/>
  <c r="M74" i="39"/>
  <c r="R70" i="39"/>
  <c r="O69" i="39"/>
  <c r="BW8" i="43"/>
  <c r="BW16" i="43"/>
  <c r="R81" i="39"/>
  <c r="M77" i="39"/>
  <c r="M69" i="39"/>
  <c r="BW9" i="43"/>
  <c r="BW17" i="43"/>
  <c r="AQ9" i="43"/>
  <c r="J82" i="39"/>
  <c r="M72" i="39"/>
  <c r="R68" i="39"/>
  <c r="BW10" i="43"/>
  <c r="BM4" i="43"/>
  <c r="H52" i="37" s="1"/>
  <c r="AQ13" i="43"/>
  <c r="BM15" i="43"/>
  <c r="H63" i="37" s="1"/>
  <c r="R79" i="39"/>
  <c r="M75" i="39"/>
  <c r="R71" i="39"/>
  <c r="M67" i="39"/>
  <c r="BW3" i="43"/>
  <c r="BW11" i="43"/>
  <c r="AQ10" i="43"/>
  <c r="CA18" i="43"/>
  <c r="Z82" i="39"/>
  <c r="M78" i="39"/>
  <c r="O73" i="39"/>
  <c r="M70" i="39"/>
  <c r="AQ9" i="42"/>
  <c r="O4" i="42"/>
  <c r="N20" i="39" s="1"/>
  <c r="O12" i="42"/>
  <c r="N28" i="39" s="1"/>
  <c r="M30" i="39"/>
  <c r="R26" i="39"/>
  <c r="L25" i="39"/>
  <c r="M22" i="39"/>
  <c r="BV3" i="42"/>
  <c r="Q19" i="37" s="1"/>
  <c r="BW10" i="42"/>
  <c r="BL14" i="42"/>
  <c r="G30" i="37" s="1"/>
  <c r="BI14" i="42"/>
  <c r="D30" i="37" s="1"/>
  <c r="Q34" i="39"/>
  <c r="R31" i="39"/>
  <c r="R23" i="39"/>
  <c r="BV17" i="42"/>
  <c r="Q33" i="37" s="1"/>
  <c r="BV9" i="42"/>
  <c r="Q25" i="37" s="1"/>
  <c r="AQ4" i="42"/>
  <c r="BI7" i="42"/>
  <c r="D23" i="37" s="1"/>
  <c r="M32" i="39"/>
  <c r="R28" i="39"/>
  <c r="M24" i="39"/>
  <c r="R20" i="39"/>
  <c r="BV16" i="42"/>
  <c r="Q32" i="37" s="1"/>
  <c r="BV8" i="42"/>
  <c r="Q24" i="37" s="1"/>
  <c r="AQ10" i="42"/>
  <c r="M29" i="39"/>
  <c r="O26" i="39"/>
  <c r="L24" i="39"/>
  <c r="M21" i="39"/>
  <c r="BW15" i="42"/>
  <c r="BW7" i="42"/>
  <c r="CX7" i="42"/>
  <c r="BI15" i="42"/>
  <c r="D31" i="37" s="1"/>
  <c r="O16" i="42"/>
  <c r="N32" i="39" s="1"/>
  <c r="R30" i="39"/>
  <c r="M26" i="39"/>
  <c r="R22" i="39"/>
  <c r="BW6" i="42"/>
  <c r="BL6" i="42"/>
  <c r="G22" i="37" s="1"/>
  <c r="O7" i="42"/>
  <c r="N23" i="39" s="1"/>
  <c r="O15" i="42"/>
  <c r="N31" i="39" s="1"/>
  <c r="O6" i="42"/>
  <c r="N22" i="39" s="1"/>
  <c r="O14" i="42"/>
  <c r="N30" i="39" s="1"/>
  <c r="L31" i="39"/>
  <c r="M28" i="39"/>
  <c r="L23" i="39"/>
  <c r="M20" i="39"/>
  <c r="CD13" i="46"/>
  <c r="CD20" i="46"/>
  <c r="CD9" i="46"/>
  <c r="CE8" i="46"/>
  <c r="CE19" i="46"/>
  <c r="CE5" i="46"/>
  <c r="CE16" i="46"/>
  <c r="BO6" i="46"/>
  <c r="J86" i="37" s="1"/>
  <c r="CP19" i="46"/>
  <c r="CX19" i="46" s="1"/>
  <c r="BP15" i="46"/>
  <c r="K95" i="37" s="1"/>
  <c r="CP8" i="46"/>
  <c r="CX8" i="46" s="1"/>
  <c r="BO5" i="46"/>
  <c r="J85" i="37" s="1"/>
  <c r="BO9" i="46"/>
  <c r="J89" i="37" s="1"/>
  <c r="BO13" i="46"/>
  <c r="J93" i="37" s="1"/>
  <c r="CP7" i="46"/>
  <c r="CX7" i="46" s="1"/>
  <c r="CA5" i="46"/>
  <c r="BO15" i="46"/>
  <c r="J95" i="37" s="1"/>
  <c r="CP10" i="46"/>
  <c r="CX10" i="46" s="1"/>
  <c r="BP3" i="46"/>
  <c r="K83" i="37" s="1"/>
  <c r="CA6" i="46"/>
  <c r="CA8" i="46"/>
  <c r="CP6" i="46"/>
  <c r="CX6" i="46" s="1"/>
  <c r="BO8" i="46"/>
  <c r="J88" i="37" s="1"/>
  <c r="BO12" i="46"/>
  <c r="J92" i="37" s="1"/>
  <c r="CP9" i="46"/>
  <c r="CX9" i="46" s="1"/>
  <c r="BO11" i="46"/>
  <c r="J91" i="37" s="1"/>
  <c r="BO14" i="46"/>
  <c r="J94" i="37" s="1"/>
  <c r="BO3" i="46"/>
  <c r="J83" i="37" s="1"/>
  <c r="CP5" i="46"/>
  <c r="CX5" i="46" s="1"/>
  <c r="CP12" i="46"/>
  <c r="CX12" i="46" s="1"/>
  <c r="CP14" i="46"/>
  <c r="CX14" i="46" s="1"/>
  <c r="BO4" i="46"/>
  <c r="J84" i="37" s="1"/>
  <c r="BO7" i="46"/>
  <c r="J87" i="37" s="1"/>
  <c r="BO10" i="46"/>
  <c r="J90" i="37" s="1"/>
  <c r="CP11" i="46"/>
  <c r="CX11" i="46" s="1"/>
  <c r="BO16" i="46"/>
  <c r="J96" i="37" s="1"/>
  <c r="CA7" i="46"/>
  <c r="BP16" i="46"/>
  <c r="K96" i="37" s="1"/>
  <c r="BP6" i="46"/>
  <c r="K86" i="37" s="1"/>
  <c r="CA16" i="46"/>
  <c r="CP17" i="46"/>
  <c r="CX17" i="46" s="1"/>
  <c r="CP13" i="46"/>
  <c r="CX13" i="46" s="1"/>
  <c r="CP15" i="46"/>
  <c r="CX15" i="46" s="1"/>
  <c r="BP4" i="46"/>
  <c r="K84" i="37" s="1"/>
  <c r="BP14" i="46"/>
  <c r="K94" i="37" s="1"/>
  <c r="CA15" i="46"/>
  <c r="S18" i="46"/>
  <c r="BP17" i="46"/>
  <c r="K97" i="37" s="1"/>
  <c r="CA20" i="46"/>
  <c r="CA14" i="46"/>
  <c r="BP8" i="46"/>
  <c r="K88" i="37" s="1"/>
  <c r="CA11" i="46"/>
  <c r="CA12" i="46"/>
  <c r="CA13" i="46"/>
  <c r="BP18" i="46"/>
  <c r="K98" i="37" s="1"/>
  <c r="BP10" i="46"/>
  <c r="K90" i="37" s="1"/>
  <c r="BP11" i="46"/>
  <c r="K91" i="37" s="1"/>
  <c r="BP13" i="46"/>
  <c r="K93" i="37" s="1"/>
  <c r="BP9" i="46"/>
  <c r="K89" i="37" s="1"/>
  <c r="CA10" i="46"/>
  <c r="BP12" i="46"/>
  <c r="K92" i="37" s="1"/>
  <c r="BP5" i="46"/>
  <c r="K85" i="37" s="1"/>
  <c r="BP7" i="46"/>
  <c r="K87" i="37" s="1"/>
  <c r="CA9" i="46"/>
  <c r="CA17" i="46"/>
  <c r="L18" i="46"/>
  <c r="K98" i="39" s="1"/>
  <c r="BM17" i="46"/>
  <c r="H97" i="37" s="1"/>
  <c r="BI16" i="46"/>
  <c r="D96" i="37" s="1"/>
  <c r="BI12" i="46"/>
  <c r="D92" i="37" s="1"/>
  <c r="BI10" i="46"/>
  <c r="D90" i="37" s="1"/>
  <c r="BH10" i="46"/>
  <c r="C90" i="37" s="1"/>
  <c r="BI8" i="46"/>
  <c r="D88" i="37" s="1"/>
  <c r="BL8" i="46"/>
  <c r="G88" i="37" s="1"/>
  <c r="BH7" i="46"/>
  <c r="C87" i="37" s="1"/>
  <c r="BM7" i="46"/>
  <c r="H87" i="37" s="1"/>
  <c r="O7" i="46"/>
  <c r="N87" i="39" s="1"/>
  <c r="O15" i="46"/>
  <c r="N95" i="39" s="1"/>
  <c r="BH15" i="46"/>
  <c r="C95" i="37" s="1"/>
  <c r="BM15" i="46"/>
  <c r="H95" i="37" s="1"/>
  <c r="BH14" i="46"/>
  <c r="C94" i="37" s="1"/>
  <c r="BI14" i="46"/>
  <c r="D94" i="37" s="1"/>
  <c r="O12" i="46"/>
  <c r="N92" i="39" s="1"/>
  <c r="BI6" i="46"/>
  <c r="D86" i="37" s="1"/>
  <c r="AQ3" i="46"/>
  <c r="M18" i="46"/>
  <c r="O4" i="46"/>
  <c r="N84" i="39" s="1"/>
  <c r="BI7" i="46"/>
  <c r="D87" i="37" s="1"/>
  <c r="BI11" i="46"/>
  <c r="D91" i="37" s="1"/>
  <c r="BI15" i="46"/>
  <c r="D95" i="37" s="1"/>
  <c r="BH3" i="46"/>
  <c r="C83" i="37" s="1"/>
  <c r="BM3" i="46"/>
  <c r="H83" i="37" s="1"/>
  <c r="N18" i="46"/>
  <c r="BL3" i="46"/>
  <c r="G83" i="37" s="1"/>
  <c r="BD3" i="46"/>
  <c r="BH4" i="46"/>
  <c r="C84" i="37" s="1"/>
  <c r="BM4" i="46"/>
  <c r="H84" i="37" s="1"/>
  <c r="BL4" i="46"/>
  <c r="G84" i="37" s="1"/>
  <c r="P18" i="46"/>
  <c r="F18" i="46"/>
  <c r="E98" i="39" s="1"/>
  <c r="CD15" i="46"/>
  <c r="CD11" i="46"/>
  <c r="CD7" i="46"/>
  <c r="CD17" i="46"/>
  <c r="CD14" i="46"/>
  <c r="CD10" i="46"/>
  <c r="CD6" i="46"/>
  <c r="CD16" i="46"/>
  <c r="CD12" i="46"/>
  <c r="CD8" i="46"/>
  <c r="CD5" i="46"/>
  <c r="O13" i="46"/>
  <c r="N93" i="39" s="1"/>
  <c r="BH5" i="46"/>
  <c r="C85" i="37" s="1"/>
  <c r="O6" i="46"/>
  <c r="N86" i="39" s="1"/>
  <c r="BH8" i="46"/>
  <c r="C88" i="37" s="1"/>
  <c r="O9" i="46"/>
  <c r="N89" i="39" s="1"/>
  <c r="BH12" i="46"/>
  <c r="C92" i="37" s="1"/>
  <c r="BH16" i="46"/>
  <c r="C96" i="37" s="1"/>
  <c r="BN18" i="46"/>
  <c r="I98" i="37" s="1"/>
  <c r="AR18" i="46"/>
  <c r="AH18" i="46"/>
  <c r="BI3" i="46"/>
  <c r="D83" i="37" s="1"/>
  <c r="BI9" i="46"/>
  <c r="D89" i="37" s="1"/>
  <c r="BI13" i="46"/>
  <c r="D93" i="37" s="1"/>
  <c r="BI17" i="46"/>
  <c r="D97" i="37" s="1"/>
  <c r="BL9" i="46"/>
  <c r="G89" i="37" s="1"/>
  <c r="CE9" i="46"/>
  <c r="BV12" i="46"/>
  <c r="Q92" i="37" s="1"/>
  <c r="BL13" i="46"/>
  <c r="G93" i="37" s="1"/>
  <c r="CE13" i="46"/>
  <c r="BV16" i="46"/>
  <c r="Q96" i="37" s="1"/>
  <c r="BL17" i="46"/>
  <c r="G97" i="37" s="1"/>
  <c r="CE17" i="46"/>
  <c r="CD18" i="46"/>
  <c r="CA19" i="46"/>
  <c r="BV4" i="46"/>
  <c r="Q84" i="37" s="1"/>
  <c r="BM9" i="46"/>
  <c r="H89" i="37" s="1"/>
  <c r="CX16" i="46"/>
  <c r="O17" i="46"/>
  <c r="N97" i="39" s="1"/>
  <c r="CE18" i="46"/>
  <c r="BL6" i="46"/>
  <c r="G86" i="37" s="1"/>
  <c r="CE6" i="46"/>
  <c r="BL10" i="46"/>
  <c r="G90" i="37" s="1"/>
  <c r="CE10" i="46"/>
  <c r="BL14" i="46"/>
  <c r="G94" i="37" s="1"/>
  <c r="CE14" i="46"/>
  <c r="CP20" i="46"/>
  <c r="CX20" i="46" s="1"/>
  <c r="CE20" i="46"/>
  <c r="O10" i="46"/>
  <c r="N90" i="39" s="1"/>
  <c r="O14" i="46"/>
  <c r="N94" i="39" s="1"/>
  <c r="BO17" i="46"/>
  <c r="J97" i="37" s="1"/>
  <c r="CE7" i="46"/>
  <c r="CE11" i="46"/>
  <c r="CE15" i="46"/>
  <c r="BO18" i="46"/>
  <c r="J98" i="37" s="1"/>
  <c r="CP18" i="46"/>
  <c r="CX18" i="46" s="1"/>
  <c r="BP4" i="45"/>
  <c r="K68" i="37" s="1"/>
  <c r="BP8" i="45"/>
  <c r="K72" i="37" s="1"/>
  <c r="BP5" i="45"/>
  <c r="K69" i="37" s="1"/>
  <c r="BO7" i="45"/>
  <c r="J71" i="37" s="1"/>
  <c r="BO9" i="45"/>
  <c r="J73" i="37" s="1"/>
  <c r="CE11" i="45"/>
  <c r="BO15" i="45"/>
  <c r="J79" i="37" s="1"/>
  <c r="CE19" i="45"/>
  <c r="BN18" i="45"/>
  <c r="I82" i="37" s="1"/>
  <c r="BP7" i="45"/>
  <c r="K71" i="37" s="1"/>
  <c r="CA10" i="45"/>
  <c r="BP10" i="45"/>
  <c r="K74" i="37" s="1"/>
  <c r="CA8" i="45"/>
  <c r="BO5" i="45"/>
  <c r="J69" i="37" s="1"/>
  <c r="BO8" i="45"/>
  <c r="J72" i="37" s="1"/>
  <c r="CP5" i="45"/>
  <c r="CX5" i="45" s="1"/>
  <c r="BO3" i="45"/>
  <c r="J67" i="37" s="1"/>
  <c r="BP13" i="45"/>
  <c r="K77" i="37" s="1"/>
  <c r="CA17" i="45"/>
  <c r="BP14" i="45"/>
  <c r="K78" i="37" s="1"/>
  <c r="BO13" i="45"/>
  <c r="J77" i="37" s="1"/>
  <c r="CP6" i="45"/>
  <c r="CX6" i="45" s="1"/>
  <c r="BO12" i="45"/>
  <c r="J76" i="37" s="1"/>
  <c r="BO14" i="45"/>
  <c r="J78" i="37" s="1"/>
  <c r="CP10" i="45"/>
  <c r="CX10" i="45" s="1"/>
  <c r="CA12" i="45"/>
  <c r="CA13" i="45"/>
  <c r="CA18" i="45"/>
  <c r="BP9" i="45"/>
  <c r="K73" i="37" s="1"/>
  <c r="CA11" i="45"/>
  <c r="CA14" i="45"/>
  <c r="CA20" i="45"/>
  <c r="BP17" i="45"/>
  <c r="K81" i="37" s="1"/>
  <c r="CP8" i="45"/>
  <c r="CX8" i="45" s="1"/>
  <c r="CP15" i="45"/>
  <c r="CX15" i="45" s="1"/>
  <c r="BO10" i="45"/>
  <c r="J74" i="37" s="1"/>
  <c r="CP17" i="45"/>
  <c r="CX17" i="45" s="1"/>
  <c r="CP19" i="45"/>
  <c r="CX19" i="45" s="1"/>
  <c r="CP14" i="45"/>
  <c r="CX14" i="45" s="1"/>
  <c r="BO16" i="45"/>
  <c r="J80" i="37" s="1"/>
  <c r="CP12" i="45"/>
  <c r="CX12" i="45" s="1"/>
  <c r="CP16" i="45"/>
  <c r="CX16" i="45" s="1"/>
  <c r="S18" i="45"/>
  <c r="CP9" i="45"/>
  <c r="CX9" i="45" s="1"/>
  <c r="BO11" i="45"/>
  <c r="J75" i="37" s="1"/>
  <c r="CP13" i="45"/>
  <c r="CX13" i="45" s="1"/>
  <c r="L18" i="45"/>
  <c r="K66" i="39" s="1"/>
  <c r="BI15" i="45"/>
  <c r="D79" i="37" s="1"/>
  <c r="O11" i="45"/>
  <c r="N59" i="39" s="1"/>
  <c r="BI11" i="45"/>
  <c r="D75" i="37" s="1"/>
  <c r="BM11" i="45"/>
  <c r="H75" i="37" s="1"/>
  <c r="O9" i="45"/>
  <c r="N57" i="39" s="1"/>
  <c r="BI9" i="45"/>
  <c r="D73" i="37" s="1"/>
  <c r="BH9" i="45"/>
  <c r="C73" i="37" s="1"/>
  <c r="BM9" i="45"/>
  <c r="H73" i="37" s="1"/>
  <c r="BM7" i="45"/>
  <c r="H71" i="37" s="1"/>
  <c r="BH6" i="45"/>
  <c r="C70" i="37" s="1"/>
  <c r="I18" i="45"/>
  <c r="H66" i="39" s="1"/>
  <c r="O17" i="45"/>
  <c r="N65" i="39" s="1"/>
  <c r="BH17" i="45"/>
  <c r="C81" i="37" s="1"/>
  <c r="BI17" i="45"/>
  <c r="D81" i="37" s="1"/>
  <c r="O16" i="45"/>
  <c r="N64" i="39" s="1"/>
  <c r="O15" i="45"/>
  <c r="N63" i="39" s="1"/>
  <c r="BM15" i="45"/>
  <c r="H79" i="37" s="1"/>
  <c r="BI14" i="45"/>
  <c r="D78" i="37" s="1"/>
  <c r="BH14" i="45"/>
  <c r="C78" i="37" s="1"/>
  <c r="BM14" i="45"/>
  <c r="H78" i="37" s="1"/>
  <c r="BH10" i="45"/>
  <c r="C74" i="37" s="1"/>
  <c r="BI10" i="45"/>
  <c r="D74" i="37" s="1"/>
  <c r="BM10" i="45"/>
  <c r="H74" i="37" s="1"/>
  <c r="BI7" i="45"/>
  <c r="D71" i="37" s="1"/>
  <c r="O7" i="45"/>
  <c r="N55" i="39" s="1"/>
  <c r="O4" i="45"/>
  <c r="N52" i="39" s="1"/>
  <c r="BI3" i="45"/>
  <c r="D67" i="37" s="1"/>
  <c r="BM3" i="45"/>
  <c r="H67" i="37" s="1"/>
  <c r="BI4" i="45"/>
  <c r="D68" i="37" s="1"/>
  <c r="BD3" i="45"/>
  <c r="BV5" i="45"/>
  <c r="Q69" i="37" s="1"/>
  <c r="BV3" i="45"/>
  <c r="Q67" i="37" s="1"/>
  <c r="CE18" i="45"/>
  <c r="BL5" i="45"/>
  <c r="G69" i="37" s="1"/>
  <c r="CE5" i="45"/>
  <c r="BL8" i="45"/>
  <c r="G72" i="37" s="1"/>
  <c r="CE8" i="45"/>
  <c r="BL12" i="45"/>
  <c r="G76" i="37" s="1"/>
  <c r="CE12" i="45"/>
  <c r="BL16" i="45"/>
  <c r="G80" i="37" s="1"/>
  <c r="CE16" i="45"/>
  <c r="AN18" i="45"/>
  <c r="O3" i="45"/>
  <c r="N51" i="39" s="1"/>
  <c r="BL4" i="45"/>
  <c r="G68" i="37" s="1"/>
  <c r="O5" i="45"/>
  <c r="N53" i="39" s="1"/>
  <c r="BM5" i="45"/>
  <c r="H69" i="37" s="1"/>
  <c r="CX7" i="45"/>
  <c r="O8" i="45"/>
  <c r="N56" i="39" s="1"/>
  <c r="CX11" i="45"/>
  <c r="O12" i="45"/>
  <c r="N60" i="39" s="1"/>
  <c r="M18" i="45"/>
  <c r="CE20" i="45"/>
  <c r="BL3" i="45"/>
  <c r="G67" i="37" s="1"/>
  <c r="BM4" i="45"/>
  <c r="H68" i="37" s="1"/>
  <c r="BH7" i="45"/>
  <c r="C71" i="37" s="1"/>
  <c r="BV8" i="45"/>
  <c r="Q72" i="37" s="1"/>
  <c r="CE9" i="45"/>
  <c r="BH11" i="45"/>
  <c r="C75" i="37" s="1"/>
  <c r="BP11" i="45"/>
  <c r="K75" i="37" s="1"/>
  <c r="BV12" i="45"/>
  <c r="Q76" i="37" s="1"/>
  <c r="CE13" i="45"/>
  <c r="BH15" i="45"/>
  <c r="C79" i="37" s="1"/>
  <c r="BP15" i="45"/>
  <c r="K79" i="37" s="1"/>
  <c r="CA15" i="45"/>
  <c r="BV16" i="45"/>
  <c r="Q80" i="37" s="1"/>
  <c r="BL17" i="45"/>
  <c r="G81" i="37" s="1"/>
  <c r="CE17" i="45"/>
  <c r="F18" i="45"/>
  <c r="E66" i="39" s="1"/>
  <c r="N18" i="45"/>
  <c r="AH18" i="45"/>
  <c r="CA19" i="45"/>
  <c r="BH5" i="45"/>
  <c r="C69" i="37" s="1"/>
  <c r="CE6" i="45"/>
  <c r="BH8" i="45"/>
  <c r="C72" i="37" s="1"/>
  <c r="CE10" i="45"/>
  <c r="BH12" i="45"/>
  <c r="C76" i="37" s="1"/>
  <c r="BP12" i="45"/>
  <c r="K76" i="37" s="1"/>
  <c r="CE14" i="45"/>
  <c r="BH16" i="45"/>
  <c r="C80" i="37" s="1"/>
  <c r="CA16" i="45"/>
  <c r="P18" i="45"/>
  <c r="CP20" i="45"/>
  <c r="BI5" i="45"/>
  <c r="D69" i="37" s="1"/>
  <c r="BI8" i="45"/>
  <c r="D72" i="37" s="1"/>
  <c r="O10" i="45"/>
  <c r="N58" i="39" s="1"/>
  <c r="BI12" i="45"/>
  <c r="D76" i="37" s="1"/>
  <c r="O14" i="45"/>
  <c r="N62" i="39" s="1"/>
  <c r="BI16" i="45"/>
  <c r="D80" i="37" s="1"/>
  <c r="BO17" i="45"/>
  <c r="J81" i="37" s="1"/>
  <c r="CE7" i="45"/>
  <c r="CE15" i="45"/>
  <c r="BO18" i="45"/>
  <c r="J82" i="37" s="1"/>
  <c r="CP18" i="45"/>
  <c r="BP9" i="44"/>
  <c r="K41" i="37" s="1"/>
  <c r="CE15" i="44"/>
  <c r="CE19" i="44"/>
  <c r="BN18" i="44"/>
  <c r="I50" i="37" s="1"/>
  <c r="BP6" i="44"/>
  <c r="K38" i="37" s="1"/>
  <c r="BO15" i="44"/>
  <c r="J47" i="37" s="1"/>
  <c r="CA6" i="44"/>
  <c r="BP3" i="44"/>
  <c r="K35" i="37" s="1"/>
  <c r="BP4" i="44"/>
  <c r="K36" i="37" s="1"/>
  <c r="CA5" i="44"/>
  <c r="CA15" i="44"/>
  <c r="BP13" i="44"/>
  <c r="K45" i="37" s="1"/>
  <c r="BP5" i="44"/>
  <c r="K37" i="37" s="1"/>
  <c r="BP18" i="44"/>
  <c r="K50" i="37" s="1"/>
  <c r="CA7" i="44"/>
  <c r="BO6" i="44"/>
  <c r="J38" i="37" s="1"/>
  <c r="CA8" i="44"/>
  <c r="BP11" i="44"/>
  <c r="K43" i="37" s="1"/>
  <c r="CA11" i="44"/>
  <c r="BO9" i="44"/>
  <c r="J41" i="37" s="1"/>
  <c r="BO12" i="44"/>
  <c r="J44" i="37" s="1"/>
  <c r="CA13" i="44"/>
  <c r="CA10" i="44"/>
  <c r="BO3" i="44"/>
  <c r="J35" i="37" s="1"/>
  <c r="CP6" i="44"/>
  <c r="CX6" i="44" s="1"/>
  <c r="BP10" i="44"/>
  <c r="K42" i="37" s="1"/>
  <c r="BP14" i="44"/>
  <c r="K46" i="37" s="1"/>
  <c r="BP12" i="44"/>
  <c r="K44" i="37" s="1"/>
  <c r="CP10" i="44"/>
  <c r="CX10" i="44" s="1"/>
  <c r="CP12" i="44"/>
  <c r="CX12" i="44" s="1"/>
  <c r="CP9" i="44"/>
  <c r="CX9" i="44" s="1"/>
  <c r="BP16" i="44"/>
  <c r="K48" i="37" s="1"/>
  <c r="BP8" i="44"/>
  <c r="K40" i="37" s="1"/>
  <c r="BO7" i="44"/>
  <c r="J39" i="37" s="1"/>
  <c r="CP8" i="44"/>
  <c r="CX8" i="44" s="1"/>
  <c r="CP14" i="44"/>
  <c r="CX14" i="44" s="1"/>
  <c r="BO16" i="44"/>
  <c r="J48" i="37" s="1"/>
  <c r="BO13" i="44"/>
  <c r="J45" i="37" s="1"/>
  <c r="BO5" i="44"/>
  <c r="J37" i="37" s="1"/>
  <c r="CP7" i="44"/>
  <c r="CX7" i="44" s="1"/>
  <c r="CP11" i="44"/>
  <c r="CX11" i="44" s="1"/>
  <c r="CP5" i="44"/>
  <c r="CX5" i="44" s="1"/>
  <c r="BO8" i="44"/>
  <c r="J40" i="37" s="1"/>
  <c r="CP13" i="44"/>
  <c r="CX13" i="44" s="1"/>
  <c r="CA12" i="44"/>
  <c r="CA16" i="44"/>
  <c r="CA18" i="44"/>
  <c r="BP7" i="44"/>
  <c r="K39" i="37" s="1"/>
  <c r="BP15" i="44"/>
  <c r="K47" i="37" s="1"/>
  <c r="CA14" i="44"/>
  <c r="CA17" i="44"/>
  <c r="S18" i="44"/>
  <c r="CA20" i="44"/>
  <c r="BP17" i="44"/>
  <c r="K49" i="37" s="1"/>
  <c r="BO10" i="44"/>
  <c r="J42" i="37" s="1"/>
  <c r="BO11" i="44"/>
  <c r="J43" i="37" s="1"/>
  <c r="CP17" i="44"/>
  <c r="CX17" i="44" s="1"/>
  <c r="BO14" i="44"/>
  <c r="J46" i="37" s="1"/>
  <c r="CP16" i="44"/>
  <c r="CX16" i="44" s="1"/>
  <c r="L18" i="44"/>
  <c r="K50" i="39" s="1"/>
  <c r="BI17" i="44"/>
  <c r="D49" i="37" s="1"/>
  <c r="BI16" i="44"/>
  <c r="D48" i="37" s="1"/>
  <c r="O15" i="44"/>
  <c r="N47" i="39" s="1"/>
  <c r="BI15" i="44"/>
  <c r="D47" i="37" s="1"/>
  <c r="BI13" i="44"/>
  <c r="D45" i="37" s="1"/>
  <c r="O6" i="44"/>
  <c r="N38" i="39" s="1"/>
  <c r="I18" i="44"/>
  <c r="H50" i="39" s="1"/>
  <c r="BI3" i="44"/>
  <c r="D35" i="37" s="1"/>
  <c r="BL3" i="44"/>
  <c r="G35" i="37" s="1"/>
  <c r="BH3" i="44"/>
  <c r="C35" i="37" s="1"/>
  <c r="O17" i="44"/>
  <c r="N49" i="39" s="1"/>
  <c r="BH17" i="44"/>
  <c r="C49" i="37" s="1"/>
  <c r="BM15" i="44"/>
  <c r="H47" i="37" s="1"/>
  <c r="O13" i="44"/>
  <c r="N45" i="39" s="1"/>
  <c r="BH13" i="44"/>
  <c r="C45" i="37" s="1"/>
  <c r="BM13" i="44"/>
  <c r="H45" i="37" s="1"/>
  <c r="BH12" i="44"/>
  <c r="C44" i="37" s="1"/>
  <c r="BM12" i="44"/>
  <c r="H44" i="37" s="1"/>
  <c r="N18" i="44"/>
  <c r="BI12" i="44"/>
  <c r="D44" i="37" s="1"/>
  <c r="BH11" i="44"/>
  <c r="C43" i="37" s="1"/>
  <c r="O11" i="44"/>
  <c r="N43" i="39" s="1"/>
  <c r="BH9" i="44"/>
  <c r="C41" i="37" s="1"/>
  <c r="O9" i="44"/>
  <c r="N41" i="39" s="1"/>
  <c r="BI8" i="44"/>
  <c r="D40" i="37" s="1"/>
  <c r="BH8" i="44"/>
  <c r="C40" i="37" s="1"/>
  <c r="BI7" i="44"/>
  <c r="D39" i="37" s="1"/>
  <c r="BL6" i="44"/>
  <c r="G38" i="37" s="1"/>
  <c r="BI5" i="44"/>
  <c r="D37" i="37" s="1"/>
  <c r="F18" i="44"/>
  <c r="E50" i="39" s="1"/>
  <c r="CI17" i="44"/>
  <c r="CI13" i="44"/>
  <c r="CI9" i="44"/>
  <c r="CI20" i="44"/>
  <c r="CI16" i="44"/>
  <c r="CI12" i="44"/>
  <c r="CI8" i="44"/>
  <c r="CI5" i="44"/>
  <c r="CI19" i="44"/>
  <c r="CI15" i="44"/>
  <c r="CI11" i="44"/>
  <c r="CI7" i="44"/>
  <c r="CI14" i="44"/>
  <c r="CI10" i="44"/>
  <c r="CI6" i="44"/>
  <c r="AQ18" i="44"/>
  <c r="CI18" i="44"/>
  <c r="O10" i="44"/>
  <c r="N42" i="39" s="1"/>
  <c r="BD3" i="44"/>
  <c r="BI4" i="44"/>
  <c r="D36" i="37" s="1"/>
  <c r="CD15" i="44"/>
  <c r="CD11" i="44"/>
  <c r="CD7" i="44"/>
  <c r="CD14" i="44"/>
  <c r="CD13" i="44"/>
  <c r="CD9" i="44"/>
  <c r="CD16" i="44"/>
  <c r="CD12" i="44"/>
  <c r="CD8" i="44"/>
  <c r="CD5" i="44"/>
  <c r="BV8" i="44"/>
  <c r="Q40" i="37" s="1"/>
  <c r="CD17" i="44"/>
  <c r="BV3" i="44"/>
  <c r="Q35" i="37" s="1"/>
  <c r="CD19" i="44"/>
  <c r="BV5" i="44"/>
  <c r="Q37" i="37" s="1"/>
  <c r="CE18" i="44"/>
  <c r="BL5" i="44"/>
  <c r="G37" i="37" s="1"/>
  <c r="CE5" i="44"/>
  <c r="BH6" i="44"/>
  <c r="C38" i="37" s="1"/>
  <c r="CE8" i="44"/>
  <c r="BH10" i="44"/>
  <c r="C42" i="37" s="1"/>
  <c r="CE12" i="44"/>
  <c r="BH14" i="44"/>
  <c r="C46" i="37" s="1"/>
  <c r="BL16" i="44"/>
  <c r="G48" i="37" s="1"/>
  <c r="CE16" i="44"/>
  <c r="CD20" i="44"/>
  <c r="O3" i="44"/>
  <c r="N35" i="39" s="1"/>
  <c r="BL4" i="44"/>
  <c r="G36" i="37" s="1"/>
  <c r="O5" i="44"/>
  <c r="N37" i="39" s="1"/>
  <c r="BI6" i="44"/>
  <c r="D38" i="37" s="1"/>
  <c r="O8" i="44"/>
  <c r="N40" i="39" s="1"/>
  <c r="BI10" i="44"/>
  <c r="D42" i="37" s="1"/>
  <c r="O12" i="44"/>
  <c r="N44" i="39" s="1"/>
  <c r="BI14" i="44"/>
  <c r="D46" i="37" s="1"/>
  <c r="CX15" i="44"/>
  <c r="O16" i="44"/>
  <c r="N48" i="39" s="1"/>
  <c r="M18" i="44"/>
  <c r="CP19" i="44"/>
  <c r="CE20" i="44"/>
  <c r="O4" i="44"/>
  <c r="N36" i="39" s="1"/>
  <c r="BM4" i="44"/>
  <c r="H36" i="37" s="1"/>
  <c r="BH7" i="44"/>
  <c r="C39" i="37" s="1"/>
  <c r="CE9" i="44"/>
  <c r="BV12" i="44"/>
  <c r="Q44" i="37" s="1"/>
  <c r="CE13" i="44"/>
  <c r="BV16" i="44"/>
  <c r="Q48" i="37" s="1"/>
  <c r="BL17" i="44"/>
  <c r="G49" i="37" s="1"/>
  <c r="CE17" i="44"/>
  <c r="CD18" i="44"/>
  <c r="CA19" i="44"/>
  <c r="CE6" i="44"/>
  <c r="BL10" i="44"/>
  <c r="G42" i="37" s="1"/>
  <c r="CE10" i="44"/>
  <c r="BL14" i="44"/>
  <c r="G46" i="37" s="1"/>
  <c r="CE14" i="44"/>
  <c r="P18" i="44"/>
  <c r="AR18" i="44"/>
  <c r="CP20" i="44"/>
  <c r="O14" i="44"/>
  <c r="N46" i="39" s="1"/>
  <c r="BO17" i="44"/>
  <c r="J49" i="37" s="1"/>
  <c r="CE7" i="44"/>
  <c r="CE11" i="44"/>
  <c r="BO18" i="44"/>
  <c r="J50" i="37" s="1"/>
  <c r="CP18" i="44"/>
  <c r="CX18" i="44" s="1"/>
  <c r="CE6" i="43"/>
  <c r="CE5" i="43"/>
  <c r="CE8" i="43"/>
  <c r="CE19" i="43"/>
  <c r="CE12" i="43"/>
  <c r="BN18" i="43"/>
  <c r="I66" i="37" s="1"/>
  <c r="BO3" i="43"/>
  <c r="J51" i="37" s="1"/>
  <c r="CP12" i="43"/>
  <c r="CX12" i="43" s="1"/>
  <c r="CP5" i="43"/>
  <c r="CX5" i="43" s="1"/>
  <c r="CA11" i="43"/>
  <c r="CA13" i="43"/>
  <c r="CA15" i="43"/>
  <c r="CA9" i="43"/>
  <c r="CA16" i="43"/>
  <c r="CA7" i="43"/>
  <c r="CA12" i="43"/>
  <c r="CA14" i="43"/>
  <c r="CA17" i="43"/>
  <c r="BP3" i="43"/>
  <c r="K51" i="37" s="1"/>
  <c r="BP6" i="43"/>
  <c r="K54" i="37" s="1"/>
  <c r="CA8" i="43"/>
  <c r="BP10" i="43"/>
  <c r="K58" i="37" s="1"/>
  <c r="CA6" i="43"/>
  <c r="BO4" i="43"/>
  <c r="J52" i="37" s="1"/>
  <c r="CP7" i="43"/>
  <c r="CX7" i="43" s="1"/>
  <c r="CP6" i="43"/>
  <c r="BP18" i="43"/>
  <c r="K66" i="37" s="1"/>
  <c r="CA20" i="43"/>
  <c r="CP8" i="43"/>
  <c r="CX8" i="43" s="1"/>
  <c r="BO10" i="43"/>
  <c r="J58" i="37" s="1"/>
  <c r="CP11" i="43"/>
  <c r="CX11" i="43" s="1"/>
  <c r="CP13" i="43"/>
  <c r="CX13" i="43" s="1"/>
  <c r="CP17" i="43"/>
  <c r="CX17" i="43" s="1"/>
  <c r="BV3" i="43"/>
  <c r="Q51" i="37" s="1"/>
  <c r="CP10" i="43"/>
  <c r="CX10" i="43" s="1"/>
  <c r="BO14" i="43"/>
  <c r="J62" i="37" s="1"/>
  <c r="CP15" i="43"/>
  <c r="CX15" i="43" s="1"/>
  <c r="S18" i="43"/>
  <c r="CP9" i="43"/>
  <c r="CX9" i="43" s="1"/>
  <c r="CP14" i="43"/>
  <c r="CX14" i="43" s="1"/>
  <c r="L18" i="43"/>
  <c r="K82" i="39" s="1"/>
  <c r="BI16" i="43"/>
  <c r="D64" i="37" s="1"/>
  <c r="BH13" i="43"/>
  <c r="C61" i="37" s="1"/>
  <c r="I18" i="43"/>
  <c r="H82" i="39" s="1"/>
  <c r="BI17" i="43"/>
  <c r="D65" i="37" s="1"/>
  <c r="O15" i="43"/>
  <c r="N79" i="39" s="1"/>
  <c r="BI15" i="43"/>
  <c r="D63" i="37" s="1"/>
  <c r="BI13" i="43"/>
  <c r="D61" i="37" s="1"/>
  <c r="O11" i="43"/>
  <c r="N75" i="39" s="1"/>
  <c r="BI11" i="43"/>
  <c r="D59" i="37" s="1"/>
  <c r="BM11" i="43"/>
  <c r="H59" i="37" s="1"/>
  <c r="BI8" i="43"/>
  <c r="D56" i="37" s="1"/>
  <c r="O7" i="43"/>
  <c r="N71" i="39" s="1"/>
  <c r="BI7" i="43"/>
  <c r="D55" i="37" s="1"/>
  <c r="BM7" i="43"/>
  <c r="H55" i="37" s="1"/>
  <c r="BH6" i="43"/>
  <c r="C54" i="37" s="1"/>
  <c r="BL6" i="43"/>
  <c r="G54" i="37" s="1"/>
  <c r="CX6" i="43"/>
  <c r="BI3" i="43"/>
  <c r="D51" i="37" s="1"/>
  <c r="BH12" i="43"/>
  <c r="C60" i="37" s="1"/>
  <c r="BM12" i="43"/>
  <c r="H60" i="37" s="1"/>
  <c r="BD3" i="43"/>
  <c r="BI4" i="43"/>
  <c r="D52" i="37" s="1"/>
  <c r="BH5" i="43"/>
  <c r="C53" i="37" s="1"/>
  <c r="BI12" i="43"/>
  <c r="D60" i="37" s="1"/>
  <c r="O8" i="43"/>
  <c r="N72" i="39" s="1"/>
  <c r="BV10" i="43"/>
  <c r="Q58" i="37" s="1"/>
  <c r="M18" i="43"/>
  <c r="BH8" i="43"/>
  <c r="C56" i="37" s="1"/>
  <c r="BM8" i="43"/>
  <c r="H56" i="37" s="1"/>
  <c r="BL12" i="43"/>
  <c r="G60" i="37" s="1"/>
  <c r="N18" i="43"/>
  <c r="AQ18" i="43"/>
  <c r="O3" i="43"/>
  <c r="N67" i="39" s="1"/>
  <c r="BH4" i="43"/>
  <c r="C52" i="37" s="1"/>
  <c r="BL4" i="43"/>
  <c r="G52" i="37" s="1"/>
  <c r="AN18" i="43"/>
  <c r="CI6" i="43" s="1"/>
  <c r="AQ3" i="43"/>
  <c r="BL3" i="43"/>
  <c r="G51" i="37" s="1"/>
  <c r="O4" i="43"/>
  <c r="N68" i="39" s="1"/>
  <c r="O5" i="43"/>
  <c r="N69" i="39" s="1"/>
  <c r="BI6" i="43"/>
  <c r="D54" i="37" s="1"/>
  <c r="AQ12" i="43"/>
  <c r="O16" i="43"/>
  <c r="N80" i="39" s="1"/>
  <c r="BP17" i="43"/>
  <c r="K65" i="37" s="1"/>
  <c r="CE15" i="43"/>
  <c r="BP13" i="43"/>
  <c r="K61" i="37" s="1"/>
  <c r="CE11" i="43"/>
  <c r="BP9" i="43"/>
  <c r="K57" i="37" s="1"/>
  <c r="CE7" i="43"/>
  <c r="BO17" i="43"/>
  <c r="J65" i="37" s="1"/>
  <c r="BO13" i="43"/>
  <c r="J61" i="37" s="1"/>
  <c r="BO9" i="43"/>
  <c r="J57" i="37" s="1"/>
  <c r="BP4" i="43"/>
  <c r="K52" i="37" s="1"/>
  <c r="BP16" i="43"/>
  <c r="K64" i="37" s="1"/>
  <c r="CE14" i="43"/>
  <c r="BP12" i="43"/>
  <c r="K60" i="37" s="1"/>
  <c r="CE10" i="43"/>
  <c r="BP8" i="43"/>
  <c r="K56" i="37" s="1"/>
  <c r="BO16" i="43"/>
  <c r="J64" i="37" s="1"/>
  <c r="BO12" i="43"/>
  <c r="J60" i="37" s="1"/>
  <c r="BO8" i="43"/>
  <c r="J56" i="37" s="1"/>
  <c r="BO5" i="43"/>
  <c r="J53" i="37" s="1"/>
  <c r="CE17" i="43"/>
  <c r="BP15" i="43"/>
  <c r="K63" i="37" s="1"/>
  <c r="CE13" i="43"/>
  <c r="BP11" i="43"/>
  <c r="K59" i="37" s="1"/>
  <c r="CE9" i="43"/>
  <c r="BP7" i="43"/>
  <c r="K55" i="37" s="1"/>
  <c r="BO15" i="43"/>
  <c r="J63" i="37" s="1"/>
  <c r="BO11" i="43"/>
  <c r="J59" i="37" s="1"/>
  <c r="BO7" i="43"/>
  <c r="J55" i="37" s="1"/>
  <c r="CE16" i="43"/>
  <c r="BP14" i="43"/>
  <c r="K62" i="37" s="1"/>
  <c r="BM3" i="43"/>
  <c r="H51" i="37" s="1"/>
  <c r="BM5" i="43"/>
  <c r="H53" i="37" s="1"/>
  <c r="O12" i="43"/>
  <c r="N76" i="39" s="1"/>
  <c r="BV14" i="43"/>
  <c r="Q62" i="37" s="1"/>
  <c r="BL16" i="43"/>
  <c r="G64" i="37" s="1"/>
  <c r="BI10" i="43"/>
  <c r="D58" i="37" s="1"/>
  <c r="BI14" i="43"/>
  <c r="D62" i="37" s="1"/>
  <c r="BM16" i="43"/>
  <c r="H64" i="37" s="1"/>
  <c r="CP19" i="43"/>
  <c r="CE20" i="43"/>
  <c r="BV5" i="43"/>
  <c r="Q53" i="37" s="1"/>
  <c r="BH7" i="43"/>
  <c r="C55" i="37" s="1"/>
  <c r="BV8" i="43"/>
  <c r="Q56" i="37" s="1"/>
  <c r="BL9" i="43"/>
  <c r="G57" i="37" s="1"/>
  <c r="BH11" i="43"/>
  <c r="C59" i="37" s="1"/>
  <c r="BV12" i="43"/>
  <c r="Q60" i="37" s="1"/>
  <c r="BL13" i="43"/>
  <c r="G61" i="37" s="1"/>
  <c r="BH15" i="43"/>
  <c r="C63" i="37" s="1"/>
  <c r="BV16" i="43"/>
  <c r="Q64" i="37" s="1"/>
  <c r="BL17" i="43"/>
  <c r="G65" i="37" s="1"/>
  <c r="F18" i="43"/>
  <c r="E82" i="39" s="1"/>
  <c r="AH18" i="43"/>
  <c r="CA19" i="43"/>
  <c r="O6" i="43"/>
  <c r="N70" i="39" s="1"/>
  <c r="O9" i="43"/>
  <c r="N73" i="39" s="1"/>
  <c r="O13" i="43"/>
  <c r="N77" i="39" s="1"/>
  <c r="CX16" i="43"/>
  <c r="O17" i="43"/>
  <c r="N81" i="39" s="1"/>
  <c r="BM17" i="43"/>
  <c r="H65" i="37" s="1"/>
  <c r="CE18" i="43"/>
  <c r="BL10" i="43"/>
  <c r="G58" i="37" s="1"/>
  <c r="BL14" i="43"/>
  <c r="G62" i="37" s="1"/>
  <c r="BH16" i="43"/>
  <c r="C64" i="37" s="1"/>
  <c r="P18" i="43"/>
  <c r="CP20" i="43"/>
  <c r="CX20" i="43" s="1"/>
  <c r="O10" i="43"/>
  <c r="N74" i="39" s="1"/>
  <c r="O14" i="43"/>
  <c r="N78" i="39" s="1"/>
  <c r="BO18" i="43"/>
  <c r="J66" i="37" s="1"/>
  <c r="CP18" i="43"/>
  <c r="CX18" i="43" s="1"/>
  <c r="AQ6" i="42"/>
  <c r="CA20" i="42"/>
  <c r="R11" i="39"/>
  <c r="CP8" i="42"/>
  <c r="CX8" i="42" s="1"/>
  <c r="CP15" i="42"/>
  <c r="CX15" i="42" s="1"/>
  <c r="CP18" i="42"/>
  <c r="M18" i="42"/>
  <c r="L34" i="39" s="1"/>
  <c r="CA8" i="42"/>
  <c r="BI11" i="42"/>
  <c r="D27" i="37" s="1"/>
  <c r="CA16" i="42"/>
  <c r="BP18" i="42"/>
  <c r="K34" i="37" s="1"/>
  <c r="CA14" i="42"/>
  <c r="AQ15" i="42"/>
  <c r="CP16" i="42"/>
  <c r="O5" i="42"/>
  <c r="N21" i="39" s="1"/>
  <c r="O13" i="42"/>
  <c r="N29" i="39" s="1"/>
  <c r="O17" i="42"/>
  <c r="N33" i="39" s="1"/>
  <c r="BM9" i="42"/>
  <c r="H25" i="37" s="1"/>
  <c r="CA11" i="42"/>
  <c r="CP14" i="42"/>
  <c r="CX14" i="42" s="1"/>
  <c r="CA6" i="42"/>
  <c r="BO7" i="42"/>
  <c r="J23" i="37" s="1"/>
  <c r="CA10" i="42"/>
  <c r="CP11" i="42"/>
  <c r="CX11" i="42" s="1"/>
  <c r="AQ13" i="42"/>
  <c r="CA13" i="42"/>
  <c r="AQ14" i="42"/>
  <c r="AQ17" i="42"/>
  <c r="O3" i="42"/>
  <c r="N19" i="39" s="1"/>
  <c r="O11" i="42"/>
  <c r="N27" i="39" s="1"/>
  <c r="CA5" i="42"/>
  <c r="CP6" i="42"/>
  <c r="CX6" i="42" s="1"/>
  <c r="CA7" i="42"/>
  <c r="CA9" i="42"/>
  <c r="CP10" i="42"/>
  <c r="CX10" i="42" s="1"/>
  <c r="CA12" i="42"/>
  <c r="O10" i="42"/>
  <c r="N26" i="39" s="1"/>
  <c r="CP12" i="42"/>
  <c r="CP13" i="42"/>
  <c r="CX13" i="42" s="1"/>
  <c r="BO11" i="42"/>
  <c r="J27" i="37" s="1"/>
  <c r="CA15" i="42"/>
  <c r="CA17" i="42"/>
  <c r="CP17" i="42"/>
  <c r="CX17" i="42" s="1"/>
  <c r="S18" i="42"/>
  <c r="BV18" i="42" s="1"/>
  <c r="Q34" i="37" s="1"/>
  <c r="L18" i="42"/>
  <c r="K34" i="39" s="1"/>
  <c r="I18" i="42"/>
  <c r="H34" i="39" s="1"/>
  <c r="F18" i="42"/>
  <c r="E34" i="39" s="1"/>
  <c r="N18" i="42"/>
  <c r="M34" i="39" s="1"/>
  <c r="BL17" i="42"/>
  <c r="G33" i="37" s="1"/>
  <c r="R15" i="39"/>
  <c r="R7" i="39"/>
  <c r="R16" i="39"/>
  <c r="H9" i="39"/>
  <c r="R8" i="39"/>
  <c r="K15" i="39"/>
  <c r="K7" i="39"/>
  <c r="H7" i="39"/>
  <c r="H15" i="39"/>
  <c r="R6" i="39"/>
  <c r="BQ17" i="42"/>
  <c r="L33" i="37" s="1"/>
  <c r="R10" i="39"/>
  <c r="P18" i="42"/>
  <c r="H14" i="39"/>
  <c r="CD9" i="42"/>
  <c r="R17" i="39"/>
  <c r="R14" i="39"/>
  <c r="R9" i="39"/>
  <c r="K14" i="39"/>
  <c r="H17" i="39"/>
  <c r="H11" i="39"/>
  <c r="M11" i="39"/>
  <c r="H10" i="39"/>
  <c r="H6" i="39"/>
  <c r="M3" i="39"/>
  <c r="E15" i="39"/>
  <c r="E10" i="39"/>
  <c r="E7" i="39"/>
  <c r="E4" i="39"/>
  <c r="R5" i="39"/>
  <c r="H5" i="39"/>
  <c r="R13" i="39"/>
  <c r="E13" i="39"/>
  <c r="E5" i="39"/>
  <c r="H12" i="39"/>
  <c r="H4" i="39"/>
  <c r="K13" i="39"/>
  <c r="K5" i="39"/>
  <c r="R12" i="39"/>
  <c r="R4" i="39"/>
  <c r="E14" i="39"/>
  <c r="H13" i="39"/>
  <c r="E17" i="39"/>
  <c r="H16" i="39"/>
  <c r="H8" i="39"/>
  <c r="K4" i="39"/>
  <c r="K17" i="39"/>
  <c r="K9" i="39"/>
  <c r="K12" i="39"/>
  <c r="M10" i="39"/>
  <c r="K11" i="39"/>
  <c r="M15" i="39"/>
  <c r="K16" i="39"/>
  <c r="K8" i="39"/>
  <c r="E11" i="39"/>
  <c r="K6" i="39"/>
  <c r="CD18" i="42"/>
  <c r="CD14" i="42"/>
  <c r="CD10" i="42"/>
  <c r="CD6" i="42"/>
  <c r="CD16" i="42"/>
  <c r="CD12" i="42"/>
  <c r="CD8" i="42"/>
  <c r="CD5" i="42"/>
  <c r="CD15" i="42"/>
  <c r="CD11" i="42"/>
  <c r="CD7" i="42"/>
  <c r="L3" i="39"/>
  <c r="CX5" i="42"/>
  <c r="BM3" i="42"/>
  <c r="H19" i="37" s="1"/>
  <c r="BL3" i="42"/>
  <c r="G19" i="37" s="1"/>
  <c r="BH3" i="42"/>
  <c r="C19" i="37" s="1"/>
  <c r="BL4" i="42"/>
  <c r="G20" i="37" s="1"/>
  <c r="CD17" i="42"/>
  <c r="CD19" i="42"/>
  <c r="CE18" i="42"/>
  <c r="BP16" i="42"/>
  <c r="K32" i="37" s="1"/>
  <c r="CE14" i="42"/>
  <c r="BP12" i="42"/>
  <c r="K28" i="37" s="1"/>
  <c r="CK11" i="42"/>
  <c r="CJ11" i="42" s="1"/>
  <c r="CE10" i="42"/>
  <c r="BP8" i="42"/>
  <c r="K24" i="37" s="1"/>
  <c r="CE6" i="42"/>
  <c r="BP5" i="42"/>
  <c r="K21" i="37" s="1"/>
  <c r="BO4" i="42"/>
  <c r="J20" i="37" s="1"/>
  <c r="BO16" i="42"/>
  <c r="J32" i="37" s="1"/>
  <c r="BO12" i="42"/>
  <c r="J28" i="37" s="1"/>
  <c r="BO8" i="42"/>
  <c r="J24" i="37" s="1"/>
  <c r="BO5" i="42"/>
  <c r="J21" i="37" s="1"/>
  <c r="CE17" i="42"/>
  <c r="BP15" i="42"/>
  <c r="K31" i="37" s="1"/>
  <c r="CK14" i="42"/>
  <c r="CJ14" i="42" s="1"/>
  <c r="CE13" i="42"/>
  <c r="BP11" i="42"/>
  <c r="K27" i="37" s="1"/>
  <c r="CE9" i="42"/>
  <c r="BP7" i="42"/>
  <c r="K23" i="37" s="1"/>
  <c r="BP17" i="42"/>
  <c r="K33" i="37" s="1"/>
  <c r="CK17" i="42"/>
  <c r="CT17" i="42" s="1"/>
  <c r="CE16" i="42"/>
  <c r="BP14" i="42"/>
  <c r="K30" i="37" s="1"/>
  <c r="CE12" i="42"/>
  <c r="BP10" i="42"/>
  <c r="K26" i="37" s="1"/>
  <c r="CE8" i="42"/>
  <c r="BP6" i="42"/>
  <c r="K22" i="37" s="1"/>
  <c r="CE5" i="42"/>
  <c r="BO17" i="42"/>
  <c r="J33" i="37" s="1"/>
  <c r="BO14" i="42"/>
  <c r="J30" i="37" s="1"/>
  <c r="BO10" i="42"/>
  <c r="J26" i="37" s="1"/>
  <c r="BO6" i="42"/>
  <c r="J22" i="37" s="1"/>
  <c r="CK16" i="42"/>
  <c r="CT16" i="42" s="1"/>
  <c r="CE15" i="42"/>
  <c r="BP13" i="42"/>
  <c r="K29" i="37" s="1"/>
  <c r="CE11" i="42"/>
  <c r="BP9" i="42"/>
  <c r="K25" i="37" s="1"/>
  <c r="CE7" i="42"/>
  <c r="CK5" i="42"/>
  <c r="CJ5" i="42" s="1"/>
  <c r="BP3" i="42"/>
  <c r="K19" i="37" s="1"/>
  <c r="CK20" i="42"/>
  <c r="CJ20" i="42" s="1"/>
  <c r="BO13" i="42"/>
  <c r="J29" i="37" s="1"/>
  <c r="BO9" i="42"/>
  <c r="J25" i="37" s="1"/>
  <c r="BP4" i="42"/>
  <c r="K20" i="37" s="1"/>
  <c r="BO3" i="42"/>
  <c r="J19" i="37" s="1"/>
  <c r="BI3" i="42"/>
  <c r="D19" i="37" s="1"/>
  <c r="AQ3" i="42"/>
  <c r="CD13" i="42"/>
  <c r="BM4" i="42"/>
  <c r="H20" i="37" s="1"/>
  <c r="BH4" i="42"/>
  <c r="C20" i="37" s="1"/>
  <c r="CE19" i="42"/>
  <c r="BD3" i="42"/>
  <c r="BM6" i="42"/>
  <c r="H22" i="37" s="1"/>
  <c r="CX9" i="42"/>
  <c r="BM10" i="42"/>
  <c r="H26" i="37" s="1"/>
  <c r="BM14" i="42"/>
  <c r="H30" i="37" s="1"/>
  <c r="BM17" i="42"/>
  <c r="H33" i="37" s="1"/>
  <c r="BI4" i="42"/>
  <c r="D20" i="37" s="1"/>
  <c r="BL7" i="42"/>
  <c r="G23" i="37" s="1"/>
  <c r="BH9" i="42"/>
  <c r="C25" i="37" s="1"/>
  <c r="BL11" i="42"/>
  <c r="G27" i="37" s="1"/>
  <c r="BL15" i="42"/>
  <c r="G31" i="37" s="1"/>
  <c r="AR18" i="42"/>
  <c r="CD20" i="42"/>
  <c r="BI9" i="42"/>
  <c r="D25" i="37" s="1"/>
  <c r="BI13" i="42"/>
  <c r="D29" i="37" s="1"/>
  <c r="BM15" i="42"/>
  <c r="H31" i="37" s="1"/>
  <c r="CX18" i="42"/>
  <c r="BN18" i="42"/>
  <c r="I34" i="37" s="1"/>
  <c r="CP19" i="42"/>
  <c r="CX19" i="42" s="1"/>
  <c r="CE20" i="42"/>
  <c r="BH6" i="42"/>
  <c r="C22" i="37" s="1"/>
  <c r="BH10" i="42"/>
  <c r="C26" i="37" s="1"/>
  <c r="BH14" i="42"/>
  <c r="C30" i="37" s="1"/>
  <c r="BH17" i="42"/>
  <c r="C33" i="37" s="1"/>
  <c r="BO18" i="42"/>
  <c r="J34" i="37" s="1"/>
  <c r="CA19" i="42"/>
  <c r="BL9" i="42"/>
  <c r="G25" i="37" s="1"/>
  <c r="BH15" i="42"/>
  <c r="C31" i="37" s="1"/>
  <c r="CP20" i="42"/>
  <c r="CX20" i="42" s="1"/>
  <c r="CX12" i="42"/>
  <c r="CX16" i="42"/>
  <c r="M7" i="39"/>
  <c r="M14" i="39"/>
  <c r="M6" i="39"/>
  <c r="L11" i="39"/>
  <c r="M12" i="39"/>
  <c r="M4" i="39"/>
  <c r="L7" i="39"/>
  <c r="K3" i="39"/>
  <c r="L4" i="39"/>
  <c r="O17" i="39"/>
  <c r="M17" i="39"/>
  <c r="M9" i="39"/>
  <c r="L16" i="39"/>
  <c r="M16" i="39"/>
  <c r="O14" i="39"/>
  <c r="L15" i="39"/>
  <c r="L8" i="39"/>
  <c r="M8" i="39"/>
  <c r="M13" i="39"/>
  <c r="M5" i="39"/>
  <c r="O13" i="39"/>
  <c r="O16" i="39"/>
  <c r="E16" i="39"/>
  <c r="E8" i="39"/>
  <c r="L14" i="39"/>
  <c r="O15" i="39"/>
  <c r="O7" i="39"/>
  <c r="O8" i="39"/>
  <c r="L13" i="39"/>
  <c r="L5" i="39"/>
  <c r="O4" i="39"/>
  <c r="L10" i="39"/>
  <c r="O11" i="39"/>
  <c r="O3" i="39"/>
  <c r="O5" i="39"/>
  <c r="L17" i="39"/>
  <c r="H3" i="39"/>
  <c r="R3" i="39"/>
  <c r="E3" i="39"/>
  <c r="BU11" i="69" l="1"/>
  <c r="BK3" i="69"/>
  <c r="CJ11" i="69"/>
  <c r="BK12" i="69"/>
  <c r="CT17" i="69"/>
  <c r="CJ16" i="69"/>
  <c r="CT14" i="69"/>
  <c r="BQ17" i="69"/>
  <c r="BJ14" i="69"/>
  <c r="BU16" i="69"/>
  <c r="CT10" i="69"/>
  <c r="CJ8" i="69"/>
  <c r="BQ16" i="69"/>
  <c r="BQ11" i="69"/>
  <c r="BQ3" i="69"/>
  <c r="BH18" i="69"/>
  <c r="BG21" i="69" s="1"/>
  <c r="BG23" i="69" s="1"/>
  <c r="CT20" i="69"/>
  <c r="CT15" i="69"/>
  <c r="BJ13" i="69"/>
  <c r="BJ12" i="69"/>
  <c r="BU15" i="69"/>
  <c r="O18" i="69"/>
  <c r="CQ19" i="69"/>
  <c r="CO19" i="69" s="1"/>
  <c r="CW19" i="69" s="1"/>
  <c r="CT13" i="69"/>
  <c r="CJ6" i="69"/>
  <c r="CJ9" i="69"/>
  <c r="BH18" i="68"/>
  <c r="BQ13" i="68"/>
  <c r="BQ6" i="68"/>
  <c r="BV18" i="68"/>
  <c r="BQ3" i="68"/>
  <c r="BQ16" i="68"/>
  <c r="CU12" i="68"/>
  <c r="BL18" i="68"/>
  <c r="CU10" i="68"/>
  <c r="CU13" i="68"/>
  <c r="CU8" i="68"/>
  <c r="BJ13" i="68"/>
  <c r="CU17" i="68"/>
  <c r="BU8" i="68"/>
  <c r="CU20" i="68"/>
  <c r="BJ6" i="68"/>
  <c r="CU16" i="68"/>
  <c r="CU9" i="68"/>
  <c r="CU19" i="68"/>
  <c r="CU11" i="68"/>
  <c r="BW18" i="68"/>
  <c r="BJ17" i="68"/>
  <c r="BU17" i="68"/>
  <c r="BU13" i="68"/>
  <c r="CK19" i="68"/>
  <c r="CT19" i="68" s="1"/>
  <c r="BU9" i="68"/>
  <c r="BU11" i="68"/>
  <c r="CK18" i="68"/>
  <c r="CJ18" i="68" s="1"/>
  <c r="BU10" i="68"/>
  <c r="BK18" i="68"/>
  <c r="BQ8" i="67"/>
  <c r="BQ16" i="67"/>
  <c r="BQ9" i="67"/>
  <c r="BQ5" i="67"/>
  <c r="BQ7" i="67"/>
  <c r="BQ3" i="67"/>
  <c r="BQ6" i="67"/>
  <c r="BQ10" i="67"/>
  <c r="BV18" i="67"/>
  <c r="BQ15" i="67"/>
  <c r="BQ13" i="67"/>
  <c r="BQ17" i="67"/>
  <c r="BQ18" i="67"/>
  <c r="BQ11" i="67"/>
  <c r="BQ12" i="67"/>
  <c r="BQ14" i="67"/>
  <c r="CU8" i="67"/>
  <c r="BJ11" i="67"/>
  <c r="CU12" i="67"/>
  <c r="CU17" i="67"/>
  <c r="BJ13" i="67"/>
  <c r="CU19" i="67"/>
  <c r="BJ10" i="67"/>
  <c r="BU4" i="67"/>
  <c r="BJ14" i="67"/>
  <c r="BL18" i="67"/>
  <c r="BJ9" i="67"/>
  <c r="BM18" i="67"/>
  <c r="CU9" i="67"/>
  <c r="CU20" i="67"/>
  <c r="CU6" i="67"/>
  <c r="CU18" i="67"/>
  <c r="CU15" i="67"/>
  <c r="BU10" i="67"/>
  <c r="BU17" i="67"/>
  <c r="BU16" i="67"/>
  <c r="CK16" i="67"/>
  <c r="CK18" i="67"/>
  <c r="BK18" i="67"/>
  <c r="CK15" i="67"/>
  <c r="BU9" i="67"/>
  <c r="CK19" i="67"/>
  <c r="CT19" i="67" s="1"/>
  <c r="BQ9" i="66"/>
  <c r="BR18" i="66"/>
  <c r="BQ12" i="66"/>
  <c r="BQ17" i="66"/>
  <c r="BQ10" i="66"/>
  <c r="BQ14" i="66"/>
  <c r="BJ3" i="66"/>
  <c r="CN19" i="65"/>
  <c r="CK5" i="65"/>
  <c r="CJ5" i="65" s="1"/>
  <c r="CK10" i="65"/>
  <c r="CJ10" i="65" s="1"/>
  <c r="CN15" i="65"/>
  <c r="BK3" i="65"/>
  <c r="BK6" i="65"/>
  <c r="CN10" i="65"/>
  <c r="CQ10" i="65" s="1"/>
  <c r="CO10" i="65" s="1"/>
  <c r="CM10" i="65" s="1"/>
  <c r="BK4" i="65"/>
  <c r="BK17" i="65"/>
  <c r="BK16" i="65"/>
  <c r="BK8" i="65"/>
  <c r="CK20" i="65"/>
  <c r="CT20" i="65" s="1"/>
  <c r="BK5" i="65"/>
  <c r="CK17" i="65"/>
  <c r="CT17" i="65" s="1"/>
  <c r="CN11" i="65"/>
  <c r="CQ11" i="65" s="1"/>
  <c r="CO11" i="65" s="1"/>
  <c r="CN6" i="65"/>
  <c r="CQ6" i="65" s="1"/>
  <c r="CO6" i="65" s="1"/>
  <c r="CK6" i="65"/>
  <c r="CJ6" i="65" s="1"/>
  <c r="CN7" i="65"/>
  <c r="CQ7" i="65" s="1"/>
  <c r="CO7" i="65" s="1"/>
  <c r="CM7" i="65" s="1"/>
  <c r="CN9" i="65"/>
  <c r="CQ9" i="65" s="1"/>
  <c r="CO9" i="65" s="1"/>
  <c r="CM9" i="65" s="1"/>
  <c r="CN13" i="65"/>
  <c r="CQ13" i="65" s="1"/>
  <c r="CO13" i="65" s="1"/>
  <c r="CM13" i="65" s="1"/>
  <c r="BK13" i="65"/>
  <c r="BK10" i="65"/>
  <c r="BK14" i="65"/>
  <c r="CK18" i="65"/>
  <c r="CJ18" i="65" s="1"/>
  <c r="BK12" i="65"/>
  <c r="CN14" i="65"/>
  <c r="CK16" i="65"/>
  <c r="CJ16" i="65" s="1"/>
  <c r="CK14" i="65"/>
  <c r="CJ14" i="65" s="1"/>
  <c r="BK18" i="65"/>
  <c r="CK13" i="65"/>
  <c r="CT13" i="65" s="1"/>
  <c r="BK15" i="65"/>
  <c r="CN18" i="65"/>
  <c r="CQ18" i="65" s="1"/>
  <c r="CO18" i="65" s="1"/>
  <c r="CM18" i="65" s="1"/>
  <c r="CN8" i="65"/>
  <c r="CQ8" i="65" s="1"/>
  <c r="CO8" i="65" s="1"/>
  <c r="CM8" i="65" s="1"/>
  <c r="CN12" i="65"/>
  <c r="CQ12" i="65" s="1"/>
  <c r="CO12" i="65" s="1"/>
  <c r="CM12" i="65" s="1"/>
  <c r="CK15" i="65"/>
  <c r="CJ15" i="65" s="1"/>
  <c r="CK19" i="65"/>
  <c r="CT19" i="65" s="1"/>
  <c r="CN16" i="65"/>
  <c r="CQ16" i="65" s="1"/>
  <c r="CO16" i="65" s="1"/>
  <c r="CM16" i="65" s="1"/>
  <c r="CK8" i="65"/>
  <c r="CT8" i="65" s="1"/>
  <c r="BK7" i="65"/>
  <c r="CN17" i="65"/>
  <c r="CQ17" i="65" s="1"/>
  <c r="CO17" i="65" s="1"/>
  <c r="CR17" i="65" s="1"/>
  <c r="BK11" i="65"/>
  <c r="BK9" i="65"/>
  <c r="CN5" i="65"/>
  <c r="CQ5" i="65" s="1"/>
  <c r="CO5" i="65" s="1"/>
  <c r="CK12" i="65"/>
  <c r="CT12" i="65" s="1"/>
  <c r="CK7" i="65"/>
  <c r="CT7" i="65" s="1"/>
  <c r="CN20" i="65"/>
  <c r="CQ20" i="65" s="1"/>
  <c r="CO20" i="65" s="1"/>
  <c r="CM20" i="65" s="1"/>
  <c r="CK11" i="65"/>
  <c r="CJ11" i="65" s="1"/>
  <c r="BU14" i="65"/>
  <c r="BV18" i="65"/>
  <c r="CL14" i="65"/>
  <c r="BH18" i="65"/>
  <c r="BU4" i="65"/>
  <c r="BU11" i="65"/>
  <c r="CU14" i="65"/>
  <c r="BW18" i="65"/>
  <c r="CU9" i="65"/>
  <c r="BU6" i="65"/>
  <c r="BU8" i="65"/>
  <c r="CU8" i="65"/>
  <c r="BU16" i="65"/>
  <c r="O18" i="65"/>
  <c r="CU16" i="65"/>
  <c r="BQ17" i="65"/>
  <c r="BQ8" i="65"/>
  <c r="BQ4" i="65"/>
  <c r="CU7" i="65"/>
  <c r="CU15" i="65"/>
  <c r="BU5" i="65"/>
  <c r="BJ10" i="65"/>
  <c r="CU12" i="65"/>
  <c r="BU13" i="65"/>
  <c r="CL20" i="65"/>
  <c r="CU10" i="65"/>
  <c r="CL9" i="65"/>
  <c r="BJ3" i="65"/>
  <c r="CL7" i="65"/>
  <c r="CU6" i="65"/>
  <c r="BK18" i="64"/>
  <c r="BK5" i="64"/>
  <c r="CN14" i="64"/>
  <c r="BJ15" i="64"/>
  <c r="BJ3" i="64"/>
  <c r="BL18" i="64"/>
  <c r="BJ10" i="64"/>
  <c r="BJ6" i="64"/>
  <c r="BJ9" i="64"/>
  <c r="BJ8" i="64"/>
  <c r="BJ13" i="64"/>
  <c r="BJ7" i="64"/>
  <c r="BJ14" i="64"/>
  <c r="BJ11" i="64"/>
  <c r="BJ16" i="64"/>
  <c r="BJ4" i="64"/>
  <c r="BW18" i="64"/>
  <c r="BM18" i="64"/>
  <c r="BJ12" i="64"/>
  <c r="BJ17" i="64"/>
  <c r="BH18" i="64"/>
  <c r="CN9" i="64"/>
  <c r="CQ9" i="64" s="1"/>
  <c r="CO9" i="64" s="1"/>
  <c r="CM9" i="64" s="1"/>
  <c r="BK10" i="64"/>
  <c r="CN10" i="64"/>
  <c r="CQ10" i="64" s="1"/>
  <c r="CO10" i="64" s="1"/>
  <c r="CM10" i="64" s="1"/>
  <c r="BK11" i="64"/>
  <c r="BK12" i="64"/>
  <c r="CN19" i="64"/>
  <c r="CQ19" i="64" s="1"/>
  <c r="CO19" i="64" s="1"/>
  <c r="CR19" i="64" s="1"/>
  <c r="CK19" i="64"/>
  <c r="CT19" i="64" s="1"/>
  <c r="CK16" i="64"/>
  <c r="CT16" i="64" s="1"/>
  <c r="CN18" i="64"/>
  <c r="CQ18" i="64" s="1"/>
  <c r="CO18" i="64" s="1"/>
  <c r="BK7" i="64"/>
  <c r="BK13" i="64"/>
  <c r="CK14" i="64"/>
  <c r="CT14" i="64" s="1"/>
  <c r="CK20" i="64"/>
  <c r="CJ20" i="64" s="1"/>
  <c r="CK18" i="64"/>
  <c r="CJ18" i="64" s="1"/>
  <c r="BK14" i="64"/>
  <c r="CL18" i="64"/>
  <c r="CK12" i="64"/>
  <c r="CT12" i="64" s="1"/>
  <c r="CK13" i="64"/>
  <c r="CJ13" i="64" s="1"/>
  <c r="CN8" i="64"/>
  <c r="CQ8" i="64" s="1"/>
  <c r="CO8" i="64" s="1"/>
  <c r="CM8" i="64" s="1"/>
  <c r="CN12" i="64"/>
  <c r="CQ12" i="64" s="1"/>
  <c r="CO12" i="64" s="1"/>
  <c r="CM12" i="64" s="1"/>
  <c r="CK7" i="64"/>
  <c r="CN7" i="64"/>
  <c r="CQ7" i="64" s="1"/>
  <c r="CO7" i="64" s="1"/>
  <c r="CM7" i="64" s="1"/>
  <c r="BK9" i="64"/>
  <c r="CL6" i="64"/>
  <c r="AB3" i="64"/>
  <c r="BK3" i="64"/>
  <c r="CK10" i="64"/>
  <c r="BK8" i="64"/>
  <c r="CK9" i="64"/>
  <c r="CT9" i="64" s="1"/>
  <c r="CK15" i="64"/>
  <c r="CN6" i="64"/>
  <c r="CQ6" i="64" s="1"/>
  <c r="CO6" i="64" s="1"/>
  <c r="CM6" i="64" s="1"/>
  <c r="CN17" i="64"/>
  <c r="CQ17" i="64" s="1"/>
  <c r="CO17" i="64" s="1"/>
  <c r="CK8" i="64"/>
  <c r="BK6" i="64"/>
  <c r="CN16" i="64"/>
  <c r="CQ16" i="64" s="1"/>
  <c r="CO16" i="64" s="1"/>
  <c r="BK15" i="64"/>
  <c r="CN11" i="64"/>
  <c r="CQ11" i="64" s="1"/>
  <c r="CO11" i="64" s="1"/>
  <c r="O18" i="64"/>
  <c r="CN15" i="64"/>
  <c r="CQ15" i="64" s="1"/>
  <c r="CO15" i="64" s="1"/>
  <c r="CM15" i="64" s="1"/>
  <c r="CK6" i="64"/>
  <c r="CJ6" i="64" s="1"/>
  <c r="BK17" i="64"/>
  <c r="CN5" i="64"/>
  <c r="CQ5" i="64" s="1"/>
  <c r="CO5" i="64" s="1"/>
  <c r="CK11" i="64"/>
  <c r="CK5" i="64"/>
  <c r="CJ5" i="64" s="1"/>
  <c r="BK4" i="64"/>
  <c r="CN20" i="64"/>
  <c r="CQ20" i="64" s="1"/>
  <c r="CO20" i="64" s="1"/>
  <c r="BK16" i="64"/>
  <c r="CN13" i="64"/>
  <c r="CQ13" i="64" s="1"/>
  <c r="CO13" i="64" s="1"/>
  <c r="CM13" i="64" s="1"/>
  <c r="BQ8" i="64"/>
  <c r="BV18" i="64"/>
  <c r="BQ6" i="64"/>
  <c r="BQ16" i="64"/>
  <c r="BQ12" i="64"/>
  <c r="BU12" i="64"/>
  <c r="CJ17" i="64"/>
  <c r="BU17" i="64"/>
  <c r="BU8" i="64"/>
  <c r="BU10" i="64"/>
  <c r="CL15" i="64"/>
  <c r="BU3" i="64"/>
  <c r="CL19" i="64"/>
  <c r="CL14" i="64"/>
  <c r="CL14" i="69"/>
  <c r="CJ12" i="69"/>
  <c r="BQ6" i="69"/>
  <c r="BJ16" i="69"/>
  <c r="BU6" i="69"/>
  <c r="BM18" i="69"/>
  <c r="BJ4" i="69"/>
  <c r="BU3" i="69"/>
  <c r="CQ17" i="69"/>
  <c r="CO17" i="69" s="1"/>
  <c r="CM17" i="69" s="1"/>
  <c r="CQ7" i="69"/>
  <c r="CO7" i="69" s="1"/>
  <c r="CM7" i="69" s="1"/>
  <c r="CL8" i="69"/>
  <c r="CJ7" i="69"/>
  <c r="CL5" i="69"/>
  <c r="CL18" i="69"/>
  <c r="BQ12" i="69"/>
  <c r="BQ18" i="69"/>
  <c r="BQ15" i="69"/>
  <c r="BQ9" i="69"/>
  <c r="BQ14" i="69"/>
  <c r="BQ7" i="69"/>
  <c r="BQ5" i="69"/>
  <c r="BQ13" i="69"/>
  <c r="BQ10" i="69"/>
  <c r="CL12" i="69"/>
  <c r="CL20" i="69"/>
  <c r="BQ4" i="69"/>
  <c r="CL7" i="69"/>
  <c r="CQ20" i="69"/>
  <c r="CO20" i="69" s="1"/>
  <c r="CL13" i="69"/>
  <c r="BJ9" i="69"/>
  <c r="CT18" i="69"/>
  <c r="BJ17" i="69"/>
  <c r="CQ14" i="69"/>
  <c r="CO14" i="69" s="1"/>
  <c r="CM14" i="69" s="1"/>
  <c r="CQ8" i="69"/>
  <c r="CO8" i="69" s="1"/>
  <c r="CM8" i="69" s="1"/>
  <c r="BL18" i="69"/>
  <c r="BU12" i="69"/>
  <c r="BU13" i="69"/>
  <c r="CL9" i="69"/>
  <c r="BU17" i="69"/>
  <c r="CQ9" i="69"/>
  <c r="CO9" i="69" s="1"/>
  <c r="CM9" i="69" s="1"/>
  <c r="CL10" i="69"/>
  <c r="CQ15" i="69"/>
  <c r="CO15" i="69" s="1"/>
  <c r="CM15" i="69" s="1"/>
  <c r="CL16" i="69"/>
  <c r="BU8" i="69"/>
  <c r="BR18" i="69"/>
  <c r="BJ11" i="69"/>
  <c r="BJ10" i="69"/>
  <c r="BJ15" i="69"/>
  <c r="AB3" i="69"/>
  <c r="AB6" i="69" s="1"/>
  <c r="BJ7" i="69"/>
  <c r="BJ5" i="69"/>
  <c r="CQ12" i="69"/>
  <c r="CO12" i="69" s="1"/>
  <c r="CM12" i="69" s="1"/>
  <c r="CL19" i="69"/>
  <c r="CU11" i="69"/>
  <c r="CU19" i="69"/>
  <c r="CU16" i="69"/>
  <c r="CU8" i="69"/>
  <c r="CU13" i="69"/>
  <c r="CU10" i="69"/>
  <c r="BU10" i="69"/>
  <c r="CU18" i="69"/>
  <c r="CU15" i="69"/>
  <c r="CU7" i="69"/>
  <c r="CU5" i="69"/>
  <c r="CU12" i="69"/>
  <c r="CU6" i="69"/>
  <c r="CU20" i="69"/>
  <c r="CU17" i="69"/>
  <c r="CU14" i="69"/>
  <c r="BU14" i="69"/>
  <c r="BI18" i="69"/>
  <c r="CU9" i="69"/>
  <c r="CL17" i="69"/>
  <c r="CL6" i="69"/>
  <c r="BJ8" i="69"/>
  <c r="BU7" i="69"/>
  <c r="CX18" i="69"/>
  <c r="CQ11" i="69"/>
  <c r="CO11" i="69" s="1"/>
  <c r="CQ5" i="69"/>
  <c r="CO5" i="69" s="1"/>
  <c r="BU9" i="69"/>
  <c r="CL11" i="69"/>
  <c r="CQ16" i="69"/>
  <c r="CO16" i="69" s="1"/>
  <c r="CM16" i="69" s="1"/>
  <c r="CJ5" i="69"/>
  <c r="CB12" i="69"/>
  <c r="CB20" i="69"/>
  <c r="CB17" i="69"/>
  <c r="CB9" i="69"/>
  <c r="CB14" i="69"/>
  <c r="CB6" i="69"/>
  <c r="CB11" i="69"/>
  <c r="CB19" i="69"/>
  <c r="CB16" i="69"/>
  <c r="CB8" i="69"/>
  <c r="CB13" i="69"/>
  <c r="CB18" i="69"/>
  <c r="CB15" i="69"/>
  <c r="CB7" i="69"/>
  <c r="CB5" i="69"/>
  <c r="CB10" i="69"/>
  <c r="CQ6" i="69"/>
  <c r="CO6" i="69" s="1"/>
  <c r="CM6" i="69" s="1"/>
  <c r="CQ10" i="69"/>
  <c r="CO10" i="69" s="1"/>
  <c r="CM10" i="69" s="1"/>
  <c r="CT19" i="69"/>
  <c r="CJ19" i="69"/>
  <c r="BW18" i="69"/>
  <c r="BU5" i="69"/>
  <c r="BQ8" i="69"/>
  <c r="CL15" i="69"/>
  <c r="CQ18" i="69"/>
  <c r="CO18" i="69" s="1"/>
  <c r="CQ13" i="69"/>
  <c r="CO13" i="69" s="1"/>
  <c r="BU4" i="69"/>
  <c r="BJ3" i="69"/>
  <c r="BQ12" i="68"/>
  <c r="BJ10" i="68"/>
  <c r="CN19" i="68"/>
  <c r="CK17" i="68"/>
  <c r="BK17" i="68"/>
  <c r="CN16" i="68"/>
  <c r="CL14" i="68"/>
  <c r="CK9" i="68"/>
  <c r="BK9" i="68"/>
  <c r="CN8" i="68"/>
  <c r="CL6" i="68"/>
  <c r="CK14" i="68"/>
  <c r="BK14" i="68"/>
  <c r="CN13" i="68"/>
  <c r="CL11" i="68"/>
  <c r="CK6" i="68"/>
  <c r="BK6" i="68"/>
  <c r="CL19" i="68"/>
  <c r="CL16" i="68"/>
  <c r="CK11" i="68"/>
  <c r="BK11" i="68"/>
  <c r="CN10" i="68"/>
  <c r="CL8" i="68"/>
  <c r="CN18" i="68"/>
  <c r="CK16" i="68"/>
  <c r="BK16" i="68"/>
  <c r="CN15" i="68"/>
  <c r="CL13" i="68"/>
  <c r="CK8" i="68"/>
  <c r="BK8" i="68"/>
  <c r="CN7" i="68"/>
  <c r="CN5" i="68"/>
  <c r="CN20" i="68"/>
  <c r="CL18" i="68"/>
  <c r="O18" i="68"/>
  <c r="CN17" i="68"/>
  <c r="CL15" i="68"/>
  <c r="CK10" i="68"/>
  <c r="BK10" i="68"/>
  <c r="CN9" i="68"/>
  <c r="CL7" i="68"/>
  <c r="CL5" i="68"/>
  <c r="CK15" i="68"/>
  <c r="BK15" i="68"/>
  <c r="CN14" i="68"/>
  <c r="CL12" i="68"/>
  <c r="CK7" i="68"/>
  <c r="BK7" i="68"/>
  <c r="CN6" i="68"/>
  <c r="CK5" i="68"/>
  <c r="BK5" i="68"/>
  <c r="BK4" i="68"/>
  <c r="BK3" i="68"/>
  <c r="CL20" i="68"/>
  <c r="CL17" i="68"/>
  <c r="CN12" i="68"/>
  <c r="CL9" i="68"/>
  <c r="BU6" i="68"/>
  <c r="CK12" i="68"/>
  <c r="CL10" i="68"/>
  <c r="CK13" i="68"/>
  <c r="BU5" i="68"/>
  <c r="BU4" i="68"/>
  <c r="BU15" i="68"/>
  <c r="BK13" i="68"/>
  <c r="BK12" i="68"/>
  <c r="CN11" i="68"/>
  <c r="BU7" i="68"/>
  <c r="BU14" i="68"/>
  <c r="BU3" i="68"/>
  <c r="BJ12" i="68"/>
  <c r="BJ11" i="68"/>
  <c r="AB3" i="68"/>
  <c r="BJ3" i="68"/>
  <c r="BJ16" i="68"/>
  <c r="BJ8" i="68"/>
  <c r="CU5" i="68"/>
  <c r="BJ5" i="68"/>
  <c r="BJ4" i="68"/>
  <c r="BJ15" i="68"/>
  <c r="BI18" i="68"/>
  <c r="CU15" i="68"/>
  <c r="CU7" i="68"/>
  <c r="BJ7" i="68"/>
  <c r="CU14" i="68"/>
  <c r="CU6" i="68"/>
  <c r="BJ9" i="68"/>
  <c r="BQ14" i="68"/>
  <c r="BR18" i="68"/>
  <c r="BU16" i="68"/>
  <c r="CU18" i="68"/>
  <c r="BQ18" i="68"/>
  <c r="BQ15" i="68"/>
  <c r="BQ7" i="68"/>
  <c r="BQ5" i="68"/>
  <c r="BQ4" i="68"/>
  <c r="BQ11" i="68"/>
  <c r="BQ10" i="68"/>
  <c r="CX19" i="68"/>
  <c r="BQ17" i="68"/>
  <c r="BQ8" i="68"/>
  <c r="CK20" i="68"/>
  <c r="CB12" i="68"/>
  <c r="CB20" i="68"/>
  <c r="CB17" i="68"/>
  <c r="CB9" i="68"/>
  <c r="CB14" i="68"/>
  <c r="CB6" i="68"/>
  <c r="CB11" i="68"/>
  <c r="CB13" i="68"/>
  <c r="CB10" i="68"/>
  <c r="CB5" i="68"/>
  <c r="CB16" i="68"/>
  <c r="CB15" i="68"/>
  <c r="CB8" i="68"/>
  <c r="CB7" i="68"/>
  <c r="CB18" i="68"/>
  <c r="CB19" i="68"/>
  <c r="BU12" i="68"/>
  <c r="CX19" i="67"/>
  <c r="CB12" i="67"/>
  <c r="BZ12" i="67" s="1"/>
  <c r="CB20" i="67"/>
  <c r="BZ20" i="67" s="1"/>
  <c r="CB17" i="67"/>
  <c r="BZ17" i="67" s="1"/>
  <c r="CB14" i="67"/>
  <c r="BZ14" i="67" s="1"/>
  <c r="CB11" i="67"/>
  <c r="BZ11" i="67" s="1"/>
  <c r="CB19" i="67"/>
  <c r="BZ19" i="67" s="1"/>
  <c r="CB16" i="67"/>
  <c r="BZ16" i="67" s="1"/>
  <c r="CB13" i="67"/>
  <c r="BZ13" i="67" s="1"/>
  <c r="CB10" i="67"/>
  <c r="BZ10" i="67" s="1"/>
  <c r="CB8" i="67"/>
  <c r="BZ8" i="67" s="1"/>
  <c r="CB7" i="67"/>
  <c r="BZ7" i="67" s="1"/>
  <c r="CB6" i="67"/>
  <c r="BZ6" i="67" s="1"/>
  <c r="CB18" i="67"/>
  <c r="BZ18" i="67" s="1"/>
  <c r="CB15" i="67"/>
  <c r="BZ15" i="67" s="1"/>
  <c r="CB9" i="67"/>
  <c r="BZ9" i="67" s="1"/>
  <c r="CB5" i="67"/>
  <c r="BZ5" i="67" s="1"/>
  <c r="CN19" i="67"/>
  <c r="CK17" i="67"/>
  <c r="BK17" i="67"/>
  <c r="CN16" i="67"/>
  <c r="CL14" i="67"/>
  <c r="CK9" i="67"/>
  <c r="BK9" i="67"/>
  <c r="CN8" i="67"/>
  <c r="CK14" i="67"/>
  <c r="BK14" i="67"/>
  <c r="CN13" i="67"/>
  <c r="CL11" i="67"/>
  <c r="CL19" i="67"/>
  <c r="CL16" i="67"/>
  <c r="CK11" i="67"/>
  <c r="BK11" i="67"/>
  <c r="CN10" i="67"/>
  <c r="CL8" i="67"/>
  <c r="CN18" i="67"/>
  <c r="BK16" i="67"/>
  <c r="CN15" i="67"/>
  <c r="CL13" i="67"/>
  <c r="CK8" i="67"/>
  <c r="BK8" i="67"/>
  <c r="CN7" i="67"/>
  <c r="BU15" i="67"/>
  <c r="CK13" i="67"/>
  <c r="BK13" i="67"/>
  <c r="CN12" i="67"/>
  <c r="CL10" i="67"/>
  <c r="CN20" i="67"/>
  <c r="CL18" i="67"/>
  <c r="O18" i="67"/>
  <c r="CN17" i="67"/>
  <c r="CL15" i="67"/>
  <c r="CK10" i="67"/>
  <c r="BK10" i="67"/>
  <c r="CN9" i="67"/>
  <c r="CL7" i="67"/>
  <c r="CL5" i="67"/>
  <c r="BK15" i="67"/>
  <c r="CN14" i="67"/>
  <c r="CL12" i="67"/>
  <c r="CK7" i="67"/>
  <c r="BK7" i="67"/>
  <c r="CN6" i="67"/>
  <c r="CK5" i="67"/>
  <c r="BK5" i="67"/>
  <c r="BK4" i="67"/>
  <c r="BK3" i="67"/>
  <c r="BU14" i="67"/>
  <c r="BK6" i="67"/>
  <c r="BK12" i="67"/>
  <c r="CL6" i="67"/>
  <c r="CL20" i="67"/>
  <c r="CL17" i="67"/>
  <c r="CL9" i="67"/>
  <c r="BU5" i="67"/>
  <c r="BU3" i="67"/>
  <c r="CK6" i="67"/>
  <c r="CN11" i="67"/>
  <c r="BU8" i="67"/>
  <c r="CK12" i="67"/>
  <c r="BU7" i="67"/>
  <c r="BU6" i="67"/>
  <c r="CN5" i="67"/>
  <c r="BH18" i="67"/>
  <c r="CU7" i="67"/>
  <c r="CC20" i="67"/>
  <c r="CF20" i="67" s="1"/>
  <c r="CC8" i="67"/>
  <c r="CF8" i="67" s="1"/>
  <c r="CC12" i="67"/>
  <c r="CF12" i="67" s="1"/>
  <c r="BD3" i="67"/>
  <c r="BU13" i="67"/>
  <c r="CU13" i="67"/>
  <c r="BJ12" i="67"/>
  <c r="CU11" i="67"/>
  <c r="CU16" i="67"/>
  <c r="BJ16" i="67"/>
  <c r="BI18" i="67"/>
  <c r="BJ6" i="67"/>
  <c r="BJ5" i="67"/>
  <c r="CU14" i="67"/>
  <c r="BJ8" i="67"/>
  <c r="BJ7" i="67"/>
  <c r="AB3" i="67"/>
  <c r="BJ15" i="67"/>
  <c r="BJ4" i="67"/>
  <c r="BU12" i="67"/>
  <c r="BU11" i="67"/>
  <c r="CU5" i="67"/>
  <c r="BW18" i="67"/>
  <c r="BJ17" i="67"/>
  <c r="CK20" i="67"/>
  <c r="CU10" i="67"/>
  <c r="BJ3" i="67"/>
  <c r="BU15" i="66"/>
  <c r="BJ7" i="66"/>
  <c r="BJ6" i="66"/>
  <c r="BJ5" i="66"/>
  <c r="CT19" i="66"/>
  <c r="CJ19" i="66"/>
  <c r="CU11" i="66"/>
  <c r="BU11" i="66"/>
  <c r="CU19" i="66"/>
  <c r="CU16" i="66"/>
  <c r="CU8" i="66"/>
  <c r="CU13" i="66"/>
  <c r="CU10" i="66"/>
  <c r="CU18" i="66"/>
  <c r="CU15" i="66"/>
  <c r="CU7" i="66"/>
  <c r="CU5" i="66"/>
  <c r="BI18" i="66"/>
  <c r="CU14" i="66"/>
  <c r="CU6" i="66"/>
  <c r="CU20" i="66"/>
  <c r="BU17" i="66"/>
  <c r="BU9" i="66"/>
  <c r="CU17" i="66"/>
  <c r="CU9" i="66"/>
  <c r="CU12" i="66"/>
  <c r="BU12" i="66"/>
  <c r="BU5" i="66"/>
  <c r="BU10" i="66"/>
  <c r="BJ9" i="66"/>
  <c r="BJ11" i="66"/>
  <c r="AB3" i="66"/>
  <c r="AB6" i="66" s="1"/>
  <c r="BL18" i="66"/>
  <c r="BJ10" i="66"/>
  <c r="BJ13" i="66"/>
  <c r="BJ12" i="66"/>
  <c r="BW18" i="66"/>
  <c r="BJ14" i="66"/>
  <c r="BU7" i="66"/>
  <c r="BH18" i="66"/>
  <c r="BM18" i="66"/>
  <c r="BU13" i="66"/>
  <c r="BV18" i="66"/>
  <c r="BU4" i="66"/>
  <c r="CI18" i="66"/>
  <c r="CI15" i="66"/>
  <c r="CI7" i="66"/>
  <c r="CI5" i="66"/>
  <c r="CI19" i="66"/>
  <c r="AQ18" i="66"/>
  <c r="CI16" i="66"/>
  <c r="CI12" i="66"/>
  <c r="CI20" i="66"/>
  <c r="CI17" i="66"/>
  <c r="CI9" i="66"/>
  <c r="CI14" i="66"/>
  <c r="CI6" i="66"/>
  <c r="CI11" i="66"/>
  <c r="CI10" i="66"/>
  <c r="CI8" i="66"/>
  <c r="CI13" i="66"/>
  <c r="BU3" i="66"/>
  <c r="BQ11" i="66"/>
  <c r="BU6" i="66"/>
  <c r="CN19" i="66"/>
  <c r="CK17" i="66"/>
  <c r="BK17" i="66"/>
  <c r="CN16" i="66"/>
  <c r="CL14" i="66"/>
  <c r="CK9" i="66"/>
  <c r="BK9" i="66"/>
  <c r="CN8" i="66"/>
  <c r="CL6" i="66"/>
  <c r="O18" i="66"/>
  <c r="CK14" i="66"/>
  <c r="BK14" i="66"/>
  <c r="CN13" i="66"/>
  <c r="CL11" i="66"/>
  <c r="CK6" i="66"/>
  <c r="BK6" i="66"/>
  <c r="CL18" i="66"/>
  <c r="CL15" i="66"/>
  <c r="CL19" i="66"/>
  <c r="CL16" i="66"/>
  <c r="CK11" i="66"/>
  <c r="BK11" i="66"/>
  <c r="CN10" i="66"/>
  <c r="CL8" i="66"/>
  <c r="CN18" i="66"/>
  <c r="CK16" i="66"/>
  <c r="BK16" i="66"/>
  <c r="CN15" i="66"/>
  <c r="CL13" i="66"/>
  <c r="CK8" i="66"/>
  <c r="BK8" i="66"/>
  <c r="CN7" i="66"/>
  <c r="CN5" i="66"/>
  <c r="CN20" i="66"/>
  <c r="CN17" i="66"/>
  <c r="CK13" i="66"/>
  <c r="BK13" i="66"/>
  <c r="CN12" i="66"/>
  <c r="CL10" i="66"/>
  <c r="CL20" i="66"/>
  <c r="CL17" i="66"/>
  <c r="CK12" i="66"/>
  <c r="BK12" i="66"/>
  <c r="CN11" i="66"/>
  <c r="CL9" i="66"/>
  <c r="CL7" i="66"/>
  <c r="CN6" i="66"/>
  <c r="CK15" i="66"/>
  <c r="BK10" i="66"/>
  <c r="CK7" i="66"/>
  <c r="BK15" i="66"/>
  <c r="CL5" i="66"/>
  <c r="BK18" i="66"/>
  <c r="CL12" i="66"/>
  <c r="CK5" i="66"/>
  <c r="BK3" i="66"/>
  <c r="CN14" i="66"/>
  <c r="BK5" i="66"/>
  <c r="BK7" i="66"/>
  <c r="BK4" i="66"/>
  <c r="CK10" i="66"/>
  <c r="CN9" i="66"/>
  <c r="CK18" i="66"/>
  <c r="BU8" i="66"/>
  <c r="CK20" i="66"/>
  <c r="BQ18" i="66"/>
  <c r="BQ15" i="66"/>
  <c r="BQ7" i="66"/>
  <c r="BQ5" i="66"/>
  <c r="BQ4" i="66"/>
  <c r="BQ3" i="66"/>
  <c r="BQ16" i="66"/>
  <c r="BQ6" i="66"/>
  <c r="BQ13" i="66"/>
  <c r="BQ8" i="66"/>
  <c r="BJ16" i="66"/>
  <c r="BJ17" i="66"/>
  <c r="BU16" i="66"/>
  <c r="BJ8" i="66"/>
  <c r="BJ4" i="66"/>
  <c r="BU14" i="66"/>
  <c r="CB12" i="65"/>
  <c r="BZ12" i="65" s="1"/>
  <c r="CB20" i="65"/>
  <c r="BZ20" i="65" s="1"/>
  <c r="CB17" i="65"/>
  <c r="BZ17" i="65" s="1"/>
  <c r="CB9" i="65"/>
  <c r="BZ9" i="65" s="1"/>
  <c r="CB14" i="65"/>
  <c r="BZ14" i="65" s="1"/>
  <c r="CB6" i="65"/>
  <c r="BZ6" i="65" s="1"/>
  <c r="CB11" i="65"/>
  <c r="BZ11" i="65" s="1"/>
  <c r="CB13" i="65"/>
  <c r="BZ13" i="65" s="1"/>
  <c r="CB10" i="65"/>
  <c r="BZ10" i="65" s="1"/>
  <c r="CB19" i="65"/>
  <c r="BZ19" i="65" s="1"/>
  <c r="CB18" i="65"/>
  <c r="BZ18" i="65" s="1"/>
  <c r="CB7" i="65"/>
  <c r="BZ7" i="65" s="1"/>
  <c r="CB15" i="65"/>
  <c r="BZ15" i="65" s="1"/>
  <c r="CB5" i="65"/>
  <c r="BZ5" i="65" s="1"/>
  <c r="CB8" i="65"/>
  <c r="BZ8" i="65" s="1"/>
  <c r="CB16" i="65"/>
  <c r="BZ16" i="65" s="1"/>
  <c r="BJ14" i="65"/>
  <c r="BJ13" i="65"/>
  <c r="CX19" i="65"/>
  <c r="BU9" i="65"/>
  <c r="BJ4" i="65"/>
  <c r="CU13" i="65"/>
  <c r="BQ12" i="65"/>
  <c r="BU12" i="65"/>
  <c r="CL5" i="65"/>
  <c r="CL18" i="65"/>
  <c r="CL8" i="65"/>
  <c r="CL11" i="65"/>
  <c r="CJ9" i="65"/>
  <c r="BJ12" i="65"/>
  <c r="BJ11" i="65"/>
  <c r="BJ7" i="65"/>
  <c r="AB3" i="65"/>
  <c r="BJ15" i="65"/>
  <c r="BJ8" i="65"/>
  <c r="BJ16" i="65"/>
  <c r="BJ5" i="65"/>
  <c r="BU10" i="65"/>
  <c r="BI18" i="65"/>
  <c r="BJ9" i="65"/>
  <c r="CL13" i="65"/>
  <c r="BQ18" i="65"/>
  <c r="BQ15" i="65"/>
  <c r="BQ7" i="65"/>
  <c r="BQ14" i="65"/>
  <c r="BQ10" i="65"/>
  <c r="BQ5" i="65"/>
  <c r="BQ11" i="65"/>
  <c r="BQ13" i="65"/>
  <c r="BQ6" i="65"/>
  <c r="CU17" i="65"/>
  <c r="CU19" i="65"/>
  <c r="BQ9" i="65"/>
  <c r="BL18" i="65"/>
  <c r="BQ16" i="65"/>
  <c r="CQ15" i="65"/>
  <c r="CO15" i="65" s="1"/>
  <c r="CX20" i="65"/>
  <c r="BJ6" i="65"/>
  <c r="CU11" i="65"/>
  <c r="CX18" i="65"/>
  <c r="CU18" i="65"/>
  <c r="BU7" i="65"/>
  <c r="BU3" i="65"/>
  <c r="CL17" i="65"/>
  <c r="CL12" i="65"/>
  <c r="CL16" i="65"/>
  <c r="CL6" i="65"/>
  <c r="CQ19" i="65"/>
  <c r="CO19" i="65" s="1"/>
  <c r="CX15" i="65"/>
  <c r="BU17" i="65"/>
  <c r="BJ17" i="65"/>
  <c r="CU5" i="65"/>
  <c r="CU20" i="65"/>
  <c r="BU15" i="65"/>
  <c r="BM18" i="65"/>
  <c r="BD3" i="65"/>
  <c r="CL10" i="65"/>
  <c r="CQ14" i="65"/>
  <c r="CO14" i="65" s="1"/>
  <c r="CM14" i="65" s="1"/>
  <c r="CL15" i="65"/>
  <c r="CL19" i="65"/>
  <c r="CL8" i="64"/>
  <c r="CX18" i="64"/>
  <c r="BU4" i="64"/>
  <c r="CB12" i="64"/>
  <c r="CB20" i="64"/>
  <c r="CB17" i="64"/>
  <c r="CB9" i="64"/>
  <c r="CB14" i="64"/>
  <c r="CB6" i="64"/>
  <c r="CB11" i="64"/>
  <c r="CB19" i="64"/>
  <c r="CB16" i="64"/>
  <c r="CB8" i="64"/>
  <c r="CB13" i="64"/>
  <c r="CB15" i="64"/>
  <c r="CB10" i="64"/>
  <c r="CB5" i="64"/>
  <c r="CB18" i="64"/>
  <c r="CB7" i="64"/>
  <c r="CL12" i="64"/>
  <c r="CQ14" i="64"/>
  <c r="CO14" i="64" s="1"/>
  <c r="CM14" i="64" s="1"/>
  <c r="BR18" i="64"/>
  <c r="BQ14" i="64"/>
  <c r="BU13" i="64"/>
  <c r="CL17" i="64"/>
  <c r="CU11" i="64"/>
  <c r="CU19" i="64"/>
  <c r="CU16" i="64"/>
  <c r="CU8" i="64"/>
  <c r="CU13" i="64"/>
  <c r="CU10" i="64"/>
  <c r="CU18" i="64"/>
  <c r="CU15" i="64"/>
  <c r="CU7" i="64"/>
  <c r="CU5" i="64"/>
  <c r="CU12" i="64"/>
  <c r="CU17" i="64"/>
  <c r="CU6" i="64"/>
  <c r="BU6" i="64"/>
  <c r="BU14" i="64"/>
  <c r="CU20" i="64"/>
  <c r="CU14" i="64"/>
  <c r="BI18" i="64"/>
  <c r="BU9" i="64"/>
  <c r="CU9" i="64"/>
  <c r="BU16" i="64"/>
  <c r="CL11" i="64"/>
  <c r="BQ18" i="64"/>
  <c r="BQ15" i="64"/>
  <c r="BQ7" i="64"/>
  <c r="BQ17" i="64"/>
  <c r="BQ9" i="64"/>
  <c r="BQ13" i="64"/>
  <c r="BQ5" i="64"/>
  <c r="BQ10" i="64"/>
  <c r="BQ3" i="64"/>
  <c r="BQ4" i="64"/>
  <c r="CL9" i="64"/>
  <c r="CL7" i="64"/>
  <c r="CL13" i="64"/>
  <c r="BU7" i="64"/>
  <c r="BU5" i="64"/>
  <c r="CL20" i="64"/>
  <c r="BU11" i="64"/>
  <c r="CX20" i="64"/>
  <c r="BU15" i="64"/>
  <c r="CL5" i="64"/>
  <c r="CL10" i="64"/>
  <c r="CL16" i="64"/>
  <c r="CU18" i="63"/>
  <c r="CU14" i="63"/>
  <c r="BJ6" i="63"/>
  <c r="BL18" i="63"/>
  <c r="CU20" i="63"/>
  <c r="CU13" i="63"/>
  <c r="BJ13" i="63"/>
  <c r="CU11" i="63"/>
  <c r="BJ14" i="63"/>
  <c r="BU3" i="63"/>
  <c r="BU13" i="63"/>
  <c r="CK18" i="63"/>
  <c r="CJ18" i="63" s="1"/>
  <c r="CK20" i="63"/>
  <c r="CJ20" i="63" s="1"/>
  <c r="BU12" i="63"/>
  <c r="CK19" i="63"/>
  <c r="CT19" i="63" s="1"/>
  <c r="BK18" i="63"/>
  <c r="BI18" i="62"/>
  <c r="CK10" i="62"/>
  <c r="CT10" i="62" s="1"/>
  <c r="CK9" i="62"/>
  <c r="CT9" i="62" s="1"/>
  <c r="CK15" i="62"/>
  <c r="CT15" i="62" s="1"/>
  <c r="BK14" i="62"/>
  <c r="CN17" i="62"/>
  <c r="CQ17" i="62" s="1"/>
  <c r="CO17" i="62" s="1"/>
  <c r="CK17" i="62"/>
  <c r="CT17" i="62" s="1"/>
  <c r="CN12" i="62"/>
  <c r="CQ12" i="62" s="1"/>
  <c r="CO12" i="62" s="1"/>
  <c r="CM12" i="62" s="1"/>
  <c r="BK8" i="62"/>
  <c r="CN19" i="62"/>
  <c r="CQ19" i="62" s="1"/>
  <c r="CO19" i="62" s="1"/>
  <c r="CK18" i="62"/>
  <c r="CJ18" i="62" s="1"/>
  <c r="BK16" i="62"/>
  <c r="BK4" i="62"/>
  <c r="CK16" i="62"/>
  <c r="CJ16" i="62" s="1"/>
  <c r="CN6" i="62"/>
  <c r="CQ6" i="62" s="1"/>
  <c r="CO6" i="62" s="1"/>
  <c r="CK11" i="62"/>
  <c r="CT11" i="62" s="1"/>
  <c r="BK7" i="62"/>
  <c r="CN13" i="62"/>
  <c r="CQ13" i="62" s="1"/>
  <c r="CO13" i="62" s="1"/>
  <c r="CM13" i="62" s="1"/>
  <c r="CK19" i="62"/>
  <c r="CJ19" i="62" s="1"/>
  <c r="BK18" i="62"/>
  <c r="CK20" i="62"/>
  <c r="CJ20" i="62" s="1"/>
  <c r="CK7" i="62"/>
  <c r="CJ7" i="62" s="1"/>
  <c r="CN20" i="62"/>
  <c r="CQ20" i="62" s="1"/>
  <c r="CO20" i="62" s="1"/>
  <c r="CN18" i="62"/>
  <c r="CQ18" i="62" s="1"/>
  <c r="CO18" i="62" s="1"/>
  <c r="CK14" i="62"/>
  <c r="CT14" i="62" s="1"/>
  <c r="CN14" i="62"/>
  <c r="CQ14" i="62" s="1"/>
  <c r="CO14" i="62" s="1"/>
  <c r="CM14" i="62" s="1"/>
  <c r="CN5" i="62"/>
  <c r="CQ5" i="62" s="1"/>
  <c r="CO5" i="62" s="1"/>
  <c r="CM5" i="62" s="1"/>
  <c r="CN10" i="62"/>
  <c r="CQ10" i="62" s="1"/>
  <c r="CO10" i="62" s="1"/>
  <c r="CN8" i="62"/>
  <c r="CN11" i="62"/>
  <c r="CQ11" i="62" s="1"/>
  <c r="CO11" i="62" s="1"/>
  <c r="CM11" i="62" s="1"/>
  <c r="BK3" i="62"/>
  <c r="BK15" i="62"/>
  <c r="CN7" i="62"/>
  <c r="CQ7" i="62" s="1"/>
  <c r="CO7" i="62" s="1"/>
  <c r="CM7" i="62" s="1"/>
  <c r="BK11" i="62"/>
  <c r="BK9" i="62"/>
  <c r="BK5" i="62"/>
  <c r="CN9" i="62"/>
  <c r="CQ9" i="62" s="1"/>
  <c r="CO9" i="62" s="1"/>
  <c r="CM9" i="62" s="1"/>
  <c r="CK8" i="62"/>
  <c r="CJ8" i="62" s="1"/>
  <c r="BK6" i="62"/>
  <c r="CN16" i="62"/>
  <c r="CQ16" i="62" s="1"/>
  <c r="CO16" i="62" s="1"/>
  <c r="CM16" i="62" s="1"/>
  <c r="CK13" i="62"/>
  <c r="CT13" i="62" s="1"/>
  <c r="CK5" i="62"/>
  <c r="CT5" i="62" s="1"/>
  <c r="BK10" i="62"/>
  <c r="CN15" i="62"/>
  <c r="CK6" i="62"/>
  <c r="CT6" i="62" s="1"/>
  <c r="BK17" i="62"/>
  <c r="CL20" i="62"/>
  <c r="BU17" i="62"/>
  <c r="CL12" i="62"/>
  <c r="CL14" i="62"/>
  <c r="CL18" i="62"/>
  <c r="CL7" i="62"/>
  <c r="BJ13" i="62"/>
  <c r="CU9" i="62"/>
  <c r="BU16" i="62"/>
  <c r="CU14" i="62"/>
  <c r="CL19" i="62"/>
  <c r="CK12" i="62"/>
  <c r="CJ12" i="62" s="1"/>
  <c r="BU13" i="62"/>
  <c r="CL11" i="62"/>
  <c r="BK12" i="62"/>
  <c r="CU17" i="62"/>
  <c r="CU20" i="62"/>
  <c r="CU12" i="62"/>
  <c r="CU11" i="62"/>
  <c r="CU8" i="62"/>
  <c r="CU16" i="62"/>
  <c r="CL5" i="62"/>
  <c r="CL8" i="62"/>
  <c r="BH18" i="62"/>
  <c r="BJ6" i="62"/>
  <c r="CU5" i="62"/>
  <c r="BQ6" i="62"/>
  <c r="CU15" i="62"/>
  <c r="BU3" i="62"/>
  <c r="CU6" i="61"/>
  <c r="BJ10" i="61"/>
  <c r="BU11" i="61"/>
  <c r="CU16" i="61"/>
  <c r="BU12" i="61"/>
  <c r="BH18" i="61"/>
  <c r="CU17" i="61"/>
  <c r="CU11" i="61"/>
  <c r="BJ9" i="61"/>
  <c r="CU19" i="61"/>
  <c r="BJ13" i="61"/>
  <c r="CU20" i="61"/>
  <c r="BJ6" i="61"/>
  <c r="CU12" i="61"/>
  <c r="CU10" i="61"/>
  <c r="CU9" i="61"/>
  <c r="BL18" i="61"/>
  <c r="BJ17" i="61"/>
  <c r="CU13" i="61"/>
  <c r="CU8" i="61"/>
  <c r="CK20" i="61"/>
  <c r="CT20" i="61" s="1"/>
  <c r="BW18" i="61"/>
  <c r="BK18" i="61"/>
  <c r="BU8" i="61"/>
  <c r="CK19" i="61"/>
  <c r="CJ19" i="61" s="1"/>
  <c r="BU5" i="61"/>
  <c r="BU4" i="61"/>
  <c r="BU17" i="61"/>
  <c r="CK18" i="61"/>
  <c r="CJ18" i="61" s="1"/>
  <c r="BU10" i="61"/>
  <c r="BQ9" i="60"/>
  <c r="BJ13" i="60"/>
  <c r="BM18" i="60"/>
  <c r="BJ10" i="60"/>
  <c r="BJ6" i="60"/>
  <c r="BJ3" i="60"/>
  <c r="BJ5" i="60"/>
  <c r="BJ4" i="60"/>
  <c r="BH18" i="60"/>
  <c r="BJ7" i="60"/>
  <c r="BJ9" i="60"/>
  <c r="BW18" i="60"/>
  <c r="BJ8" i="60"/>
  <c r="BJ15" i="60"/>
  <c r="BJ14" i="60"/>
  <c r="BL18" i="60"/>
  <c r="BJ12" i="60"/>
  <c r="BJ17" i="60"/>
  <c r="CU12" i="60"/>
  <c r="CU19" i="60"/>
  <c r="CU7" i="60"/>
  <c r="CU18" i="60"/>
  <c r="CU11" i="60"/>
  <c r="CU13" i="60"/>
  <c r="CU9" i="60"/>
  <c r="CU20" i="60"/>
  <c r="CU14" i="60"/>
  <c r="CU15" i="60"/>
  <c r="CU8" i="60"/>
  <c r="BI18" i="60"/>
  <c r="CU17" i="60"/>
  <c r="CU16" i="60"/>
  <c r="CU10" i="60"/>
  <c r="BQ11" i="60"/>
  <c r="CU5" i="60"/>
  <c r="CU6" i="60"/>
  <c r="BQ17" i="59"/>
  <c r="BV18" i="59"/>
  <c r="BQ4" i="59"/>
  <c r="CU16" i="59"/>
  <c r="CU19" i="59"/>
  <c r="BJ6" i="59"/>
  <c r="AN18" i="39"/>
  <c r="BJ14" i="59"/>
  <c r="CU8" i="59"/>
  <c r="CU18" i="59"/>
  <c r="BU12" i="59"/>
  <c r="CU20" i="59"/>
  <c r="BJ11" i="59"/>
  <c r="CU10" i="59"/>
  <c r="CU12" i="59"/>
  <c r="BH18" i="59"/>
  <c r="BJ9" i="59"/>
  <c r="CU13" i="59"/>
  <c r="BJ12" i="59"/>
  <c r="CU9" i="59"/>
  <c r="BI18" i="59"/>
  <c r="CU17" i="59"/>
  <c r="BU16" i="59"/>
  <c r="CU11" i="59"/>
  <c r="BJ17" i="59"/>
  <c r="CU14" i="59"/>
  <c r="BU17" i="59"/>
  <c r="BQ12" i="58"/>
  <c r="CK18" i="58"/>
  <c r="CT18" i="58" s="1"/>
  <c r="BJ11" i="58"/>
  <c r="BJ8" i="58"/>
  <c r="BU6" i="58"/>
  <c r="BK18" i="58"/>
  <c r="BJ10" i="58"/>
  <c r="BJ4" i="58"/>
  <c r="BU12" i="58"/>
  <c r="CJ18" i="58"/>
  <c r="AB3" i="58"/>
  <c r="BU13" i="58"/>
  <c r="BU17" i="58"/>
  <c r="BU10" i="58"/>
  <c r="BU3" i="58"/>
  <c r="BQ15" i="57"/>
  <c r="BQ9" i="57"/>
  <c r="BQ11" i="57"/>
  <c r="BQ7" i="57"/>
  <c r="BQ13" i="57"/>
  <c r="BQ8" i="57"/>
  <c r="BQ17" i="57"/>
  <c r="BQ14" i="57"/>
  <c r="BV18" i="57"/>
  <c r="BQ16" i="57"/>
  <c r="BQ4" i="57"/>
  <c r="BQ10" i="57"/>
  <c r="BQ6" i="57"/>
  <c r="BQ5" i="57"/>
  <c r="BQ3" i="57"/>
  <c r="BQ12" i="57"/>
  <c r="CK12" i="57"/>
  <c r="CJ12" i="57" s="1"/>
  <c r="CN12" i="57"/>
  <c r="BK11" i="57"/>
  <c r="BK9" i="57"/>
  <c r="BK12" i="57"/>
  <c r="CN14" i="57"/>
  <c r="CQ14" i="57" s="1"/>
  <c r="CO14" i="57" s="1"/>
  <c r="CM14" i="57" s="1"/>
  <c r="CN7" i="57"/>
  <c r="CQ7" i="57" s="1"/>
  <c r="CO7" i="57" s="1"/>
  <c r="CM7" i="57" s="1"/>
  <c r="CT14" i="57"/>
  <c r="CJ14" i="57"/>
  <c r="CK13" i="57"/>
  <c r="CT13" i="57" s="1"/>
  <c r="CK7" i="57"/>
  <c r="CJ7" i="57" s="1"/>
  <c r="CN5" i="57"/>
  <c r="CQ5" i="57" s="1"/>
  <c r="CO5" i="57" s="1"/>
  <c r="CM5" i="57" s="1"/>
  <c r="CN10" i="57"/>
  <c r="CQ10" i="57" s="1"/>
  <c r="CO10" i="57" s="1"/>
  <c r="CN8" i="57"/>
  <c r="CQ8" i="57" s="1"/>
  <c r="CO8" i="57" s="1"/>
  <c r="CK19" i="57"/>
  <c r="CJ19" i="57" s="1"/>
  <c r="CK20" i="57"/>
  <c r="CT20" i="57" s="1"/>
  <c r="BK3" i="57"/>
  <c r="BK15" i="57"/>
  <c r="BK8" i="57"/>
  <c r="CK11" i="57"/>
  <c r="CT11" i="57" s="1"/>
  <c r="CK9" i="57"/>
  <c r="CT9" i="57" s="1"/>
  <c r="CK15" i="57"/>
  <c r="CJ15" i="57" s="1"/>
  <c r="BK4" i="57"/>
  <c r="CN9" i="57"/>
  <c r="CQ9" i="57" s="1"/>
  <c r="CO9" i="57" s="1"/>
  <c r="CM9" i="57" s="1"/>
  <c r="CK8" i="57"/>
  <c r="CJ8" i="57" s="1"/>
  <c r="BK6" i="57"/>
  <c r="CN16" i="57"/>
  <c r="CQ16" i="57" s="1"/>
  <c r="CO16" i="57" s="1"/>
  <c r="CM16" i="57" s="1"/>
  <c r="CK18" i="57"/>
  <c r="CJ18" i="57" s="1"/>
  <c r="BK5" i="57"/>
  <c r="BK10" i="57"/>
  <c r="CN15" i="57"/>
  <c r="CQ15" i="57" s="1"/>
  <c r="CO15" i="57" s="1"/>
  <c r="CM15" i="57" s="1"/>
  <c r="CK6" i="57"/>
  <c r="BK17" i="57"/>
  <c r="BK18" i="57"/>
  <c r="BK13" i="57"/>
  <c r="CK5" i="57"/>
  <c r="CT5" i="57" s="1"/>
  <c r="CK10" i="57"/>
  <c r="CT10" i="57" s="1"/>
  <c r="BK16" i="57"/>
  <c r="CN13" i="57"/>
  <c r="CQ13" i="57" s="1"/>
  <c r="CO13" i="57" s="1"/>
  <c r="CM13" i="57" s="1"/>
  <c r="CK17" i="57"/>
  <c r="CT17" i="57" s="1"/>
  <c r="CN6" i="57"/>
  <c r="CQ6" i="57" s="1"/>
  <c r="CO6" i="57" s="1"/>
  <c r="CM6" i="57" s="1"/>
  <c r="CN17" i="57"/>
  <c r="CQ17" i="57" s="1"/>
  <c r="CO17" i="57" s="1"/>
  <c r="CK16" i="57"/>
  <c r="CJ16" i="57" s="1"/>
  <c r="BK14" i="57"/>
  <c r="CN19" i="57"/>
  <c r="CQ19" i="57" s="1"/>
  <c r="CO19" i="57" s="1"/>
  <c r="CN11" i="57"/>
  <c r="CQ11" i="57" s="1"/>
  <c r="CO11" i="57" s="1"/>
  <c r="BK7" i="57"/>
  <c r="CN20" i="57"/>
  <c r="CQ20" i="57" s="1"/>
  <c r="CO20" i="57" s="1"/>
  <c r="CN18" i="57"/>
  <c r="CQ18" i="57" s="1"/>
  <c r="CO18" i="57" s="1"/>
  <c r="BL18" i="57"/>
  <c r="CU15" i="57"/>
  <c r="BU7" i="57"/>
  <c r="BQ8" i="55"/>
  <c r="AU18" i="39"/>
  <c r="BQ9" i="55"/>
  <c r="BQ17" i="55"/>
  <c r="BQ16" i="55"/>
  <c r="BQ7" i="55"/>
  <c r="BI18" i="55"/>
  <c r="BK15" i="55"/>
  <c r="CN17" i="55"/>
  <c r="CN14" i="55"/>
  <c r="CQ14" i="55" s="1"/>
  <c r="CO14" i="55" s="1"/>
  <c r="CN19" i="55"/>
  <c r="CQ19" i="55" s="1"/>
  <c r="CO19" i="55" s="1"/>
  <c r="CM19" i="55" s="1"/>
  <c r="CN20" i="55"/>
  <c r="CK16" i="55"/>
  <c r="CJ16" i="55" s="1"/>
  <c r="CN18" i="55"/>
  <c r="CQ18" i="55" s="1"/>
  <c r="CO18" i="55" s="1"/>
  <c r="CM18" i="55" s="1"/>
  <c r="CN11" i="55"/>
  <c r="CQ11" i="55" s="1"/>
  <c r="CO11" i="55" s="1"/>
  <c r="CM11" i="55" s="1"/>
  <c r="BK14" i="55"/>
  <c r="BK3" i="55"/>
  <c r="CK14" i="55"/>
  <c r="CK20" i="55"/>
  <c r="CT20" i="55" s="1"/>
  <c r="BK4" i="55"/>
  <c r="CK15" i="55"/>
  <c r="CN5" i="55"/>
  <c r="CQ5" i="55" s="1"/>
  <c r="CO5" i="55" s="1"/>
  <c r="CM5" i="55" s="1"/>
  <c r="CN10" i="55"/>
  <c r="CQ10" i="55" s="1"/>
  <c r="CO10" i="55" s="1"/>
  <c r="CM10" i="55" s="1"/>
  <c r="CN8" i="55"/>
  <c r="CQ8" i="55" s="1"/>
  <c r="CO8" i="55" s="1"/>
  <c r="CM8" i="55" s="1"/>
  <c r="BK12" i="55"/>
  <c r="BK5" i="55"/>
  <c r="BK18" i="55"/>
  <c r="CN7" i="55"/>
  <c r="CQ7" i="55" s="1"/>
  <c r="CO7" i="55" s="1"/>
  <c r="CM7" i="55" s="1"/>
  <c r="BK11" i="55"/>
  <c r="BK9" i="55"/>
  <c r="CK19" i="55"/>
  <c r="CT19" i="55" s="1"/>
  <c r="BK13" i="55"/>
  <c r="CK5" i="55"/>
  <c r="CT5" i="55" s="1"/>
  <c r="CK18" i="55"/>
  <c r="CJ18" i="55" s="1"/>
  <c r="BK8" i="55"/>
  <c r="CK11" i="55"/>
  <c r="CT11" i="55" s="1"/>
  <c r="CK9" i="55"/>
  <c r="CT9" i="55" s="1"/>
  <c r="CL15" i="55"/>
  <c r="CK12" i="55"/>
  <c r="CJ12" i="55" s="1"/>
  <c r="CN6" i="55"/>
  <c r="CQ6" i="55" s="1"/>
  <c r="CO6" i="55" s="1"/>
  <c r="CM6" i="55" s="1"/>
  <c r="CN9" i="55"/>
  <c r="CK8" i="55"/>
  <c r="CJ8" i="55" s="1"/>
  <c r="BK6" i="55"/>
  <c r="CN16" i="55"/>
  <c r="CQ16" i="55" s="1"/>
  <c r="CO16" i="55" s="1"/>
  <c r="CM16" i="55" s="1"/>
  <c r="CK13" i="55"/>
  <c r="CJ13" i="55" s="1"/>
  <c r="BK7" i="55"/>
  <c r="BK10" i="55"/>
  <c r="CN15" i="55"/>
  <c r="CQ15" i="55" s="1"/>
  <c r="CO15" i="55" s="1"/>
  <c r="CM15" i="55" s="1"/>
  <c r="CK6" i="55"/>
  <c r="CJ6" i="55" s="1"/>
  <c r="BK17" i="55"/>
  <c r="CN12" i="55"/>
  <c r="CQ12" i="55" s="1"/>
  <c r="CO12" i="55" s="1"/>
  <c r="CM12" i="55" s="1"/>
  <c r="CK7" i="55"/>
  <c r="CJ7" i="55" s="1"/>
  <c r="CK10" i="55"/>
  <c r="CJ10" i="55" s="1"/>
  <c r="BK16" i="55"/>
  <c r="CN13" i="55"/>
  <c r="CQ13" i="55" s="1"/>
  <c r="CO13" i="55" s="1"/>
  <c r="CM13" i="55" s="1"/>
  <c r="BW18" i="55"/>
  <c r="BU17" i="55"/>
  <c r="BU8" i="55"/>
  <c r="BU15" i="55"/>
  <c r="CJ17" i="55"/>
  <c r="BJ6" i="55"/>
  <c r="CL19" i="55"/>
  <c r="CJ11" i="55"/>
  <c r="CU20" i="55"/>
  <c r="BJ3" i="55"/>
  <c r="BJ10" i="55"/>
  <c r="O18" i="55"/>
  <c r="BU3" i="55"/>
  <c r="CU9" i="55"/>
  <c r="BU4" i="55"/>
  <c r="CL16" i="55"/>
  <c r="CL6" i="55"/>
  <c r="CU10" i="55"/>
  <c r="BJ17" i="55"/>
  <c r="BU7" i="55"/>
  <c r="CL20" i="55"/>
  <c r="CL18" i="55"/>
  <c r="BU16" i="55"/>
  <c r="CU8" i="55"/>
  <c r="BU14" i="55"/>
  <c r="CL5" i="55"/>
  <c r="BM18" i="55"/>
  <c r="CU19" i="55"/>
  <c r="CL17" i="55"/>
  <c r="CL8" i="55"/>
  <c r="CL11" i="55"/>
  <c r="CL14" i="55"/>
  <c r="BJ14" i="55"/>
  <c r="BU9" i="55"/>
  <c r="BJ12" i="55"/>
  <c r="CU14" i="55"/>
  <c r="BJ9" i="55"/>
  <c r="BH18" i="55"/>
  <c r="CU11" i="55"/>
  <c r="CL9" i="55"/>
  <c r="BU13" i="55"/>
  <c r="BU5" i="55"/>
  <c r="BJ11" i="55"/>
  <c r="BQ13" i="54"/>
  <c r="CD9" i="54"/>
  <c r="CD16" i="54"/>
  <c r="AK18" i="39"/>
  <c r="AO18" i="39"/>
  <c r="CD10" i="54"/>
  <c r="CD8" i="54"/>
  <c r="CD17" i="54"/>
  <c r="CD19" i="54"/>
  <c r="CD6" i="54"/>
  <c r="CD20" i="54"/>
  <c r="BU4" i="54"/>
  <c r="BJ17" i="54"/>
  <c r="BJ9" i="54"/>
  <c r="BU8" i="54"/>
  <c r="BJ4" i="54"/>
  <c r="BJ13" i="54"/>
  <c r="BH18" i="54"/>
  <c r="BL18" i="54"/>
  <c r="BJ5" i="54"/>
  <c r="BJ3" i="54"/>
  <c r="BQ18" i="63"/>
  <c r="BQ11" i="63"/>
  <c r="BQ10" i="63"/>
  <c r="BQ13" i="63"/>
  <c r="BQ17" i="63"/>
  <c r="BU11" i="63"/>
  <c r="CU12" i="63"/>
  <c r="BU16" i="63"/>
  <c r="BQ6" i="63"/>
  <c r="CB12" i="63"/>
  <c r="BZ12" i="63" s="1"/>
  <c r="CB20" i="63"/>
  <c r="BZ20" i="63" s="1"/>
  <c r="CB17" i="63"/>
  <c r="BZ17" i="63" s="1"/>
  <c r="CB9" i="63"/>
  <c r="BZ9" i="63" s="1"/>
  <c r="CB19" i="63"/>
  <c r="BZ19" i="63" s="1"/>
  <c r="CB14" i="63"/>
  <c r="BZ14" i="63" s="1"/>
  <c r="CB6" i="63"/>
  <c r="BZ6" i="63" s="1"/>
  <c r="CB11" i="63"/>
  <c r="BZ11" i="63" s="1"/>
  <c r="CB13" i="63"/>
  <c r="BZ13" i="63" s="1"/>
  <c r="CB10" i="63"/>
  <c r="BZ10" i="63" s="1"/>
  <c r="CB16" i="63"/>
  <c r="BZ16" i="63" s="1"/>
  <c r="CB15" i="63"/>
  <c r="BZ15" i="63" s="1"/>
  <c r="CB18" i="63"/>
  <c r="BZ18" i="63" s="1"/>
  <c r="CB7" i="63"/>
  <c r="BZ7" i="63" s="1"/>
  <c r="CB5" i="63"/>
  <c r="BZ5" i="63" s="1"/>
  <c r="CB8" i="63"/>
  <c r="BZ8" i="63" s="1"/>
  <c r="BD3" i="63"/>
  <c r="BQ12" i="63"/>
  <c r="BJ10" i="63"/>
  <c r="CU10" i="63"/>
  <c r="BQ15" i="63"/>
  <c r="BQ4" i="63"/>
  <c r="BJ17" i="63"/>
  <c r="BQ14" i="63"/>
  <c r="BV18" i="63"/>
  <c r="BU17" i="63"/>
  <c r="BQ3" i="63"/>
  <c r="BJ12" i="63"/>
  <c r="BJ11" i="63"/>
  <c r="AB3" i="63"/>
  <c r="BJ3" i="63"/>
  <c r="BJ15" i="63"/>
  <c r="CU6" i="63"/>
  <c r="BJ16" i="63"/>
  <c r="BJ4" i="63"/>
  <c r="BJ8" i="63"/>
  <c r="BJ7" i="63"/>
  <c r="BJ5" i="63"/>
  <c r="CU15" i="63"/>
  <c r="BM18" i="63"/>
  <c r="CU7" i="63"/>
  <c r="CU5" i="63"/>
  <c r="BU15" i="63"/>
  <c r="BU8" i="63"/>
  <c r="BU9" i="63"/>
  <c r="BJ9" i="63"/>
  <c r="BH18" i="63"/>
  <c r="CU9" i="63"/>
  <c r="CU8" i="63"/>
  <c r="BQ8" i="63"/>
  <c r="CN19" i="63"/>
  <c r="CK17" i="63"/>
  <c r="BK17" i="63"/>
  <c r="CN16" i="63"/>
  <c r="CL14" i="63"/>
  <c r="CK9" i="63"/>
  <c r="BK9" i="63"/>
  <c r="CN8" i="63"/>
  <c r="CL6" i="63"/>
  <c r="CK14" i="63"/>
  <c r="BK14" i="63"/>
  <c r="CN13" i="63"/>
  <c r="CL11" i="63"/>
  <c r="CK6" i="63"/>
  <c r="BK6" i="63"/>
  <c r="CL19" i="63"/>
  <c r="CL16" i="63"/>
  <c r="CK11" i="63"/>
  <c r="BK11" i="63"/>
  <c r="CN10" i="63"/>
  <c r="CL8" i="63"/>
  <c r="CN18" i="63"/>
  <c r="CK16" i="63"/>
  <c r="BK16" i="63"/>
  <c r="CN15" i="63"/>
  <c r="CL13" i="63"/>
  <c r="CK8" i="63"/>
  <c r="BK8" i="63"/>
  <c r="CN7" i="63"/>
  <c r="CN5" i="63"/>
  <c r="CN20" i="63"/>
  <c r="CL18" i="63"/>
  <c r="O18" i="63"/>
  <c r="CN17" i="63"/>
  <c r="CL15" i="63"/>
  <c r="CK10" i="63"/>
  <c r="BK10" i="63"/>
  <c r="CN9" i="63"/>
  <c r="CL7" i="63"/>
  <c r="CL5" i="63"/>
  <c r="CL20" i="63"/>
  <c r="CK15" i="63"/>
  <c r="BK15" i="63"/>
  <c r="CN14" i="63"/>
  <c r="CL12" i="63"/>
  <c r="CK7" i="63"/>
  <c r="BK7" i="63"/>
  <c r="CN6" i="63"/>
  <c r="CK5" i="63"/>
  <c r="BK5" i="63"/>
  <c r="BK4" i="63"/>
  <c r="BK3" i="63"/>
  <c r="CK12" i="63"/>
  <c r="CL17" i="63"/>
  <c r="BK13" i="63"/>
  <c r="CK13" i="63"/>
  <c r="BK12" i="63"/>
  <c r="CL10" i="63"/>
  <c r="CL9" i="63"/>
  <c r="CN11" i="63"/>
  <c r="CN12" i="63"/>
  <c r="BQ7" i="63"/>
  <c r="BW18" i="63"/>
  <c r="BU7" i="63"/>
  <c r="BQ9" i="63"/>
  <c r="BQ16" i="63"/>
  <c r="CU17" i="63"/>
  <c r="CU16" i="63"/>
  <c r="BQ5" i="63"/>
  <c r="BU5" i="63"/>
  <c r="CX19" i="63"/>
  <c r="BU10" i="63"/>
  <c r="CU19" i="63"/>
  <c r="BU4" i="63"/>
  <c r="BU14" i="63"/>
  <c r="BU6" i="63"/>
  <c r="CQ8" i="62"/>
  <c r="CO8" i="62" s="1"/>
  <c r="CM8" i="62" s="1"/>
  <c r="BR18" i="62"/>
  <c r="CI18" i="62"/>
  <c r="CI15" i="62"/>
  <c r="CI7" i="62"/>
  <c r="CI5" i="62"/>
  <c r="CI12" i="62"/>
  <c r="CI20" i="62"/>
  <c r="CI17" i="62"/>
  <c r="CI9" i="62"/>
  <c r="CI14" i="62"/>
  <c r="CI6" i="62"/>
  <c r="CI19" i="62"/>
  <c r="AQ18" i="62"/>
  <c r="CI16" i="62"/>
  <c r="CI8" i="62"/>
  <c r="CI13" i="62"/>
  <c r="CI11" i="62"/>
  <c r="CI10" i="62"/>
  <c r="BU15" i="62"/>
  <c r="BU5" i="62"/>
  <c r="BU4" i="62"/>
  <c r="BU9" i="62"/>
  <c r="AQ5" i="39"/>
  <c r="BU12" i="62"/>
  <c r="BU10" i="62"/>
  <c r="CU19" i="62"/>
  <c r="BU8" i="62"/>
  <c r="BQ18" i="62"/>
  <c r="BQ15" i="62"/>
  <c r="BQ7" i="62"/>
  <c r="BQ5" i="62"/>
  <c r="BQ4" i="62"/>
  <c r="BQ14" i="62"/>
  <c r="BQ11" i="62"/>
  <c r="BQ10" i="62"/>
  <c r="BQ13" i="62"/>
  <c r="BU14" i="62"/>
  <c r="CL15" i="62"/>
  <c r="CU10" i="62"/>
  <c r="CX20" i="62"/>
  <c r="BQ9" i="62"/>
  <c r="CL17" i="62"/>
  <c r="CX19" i="62"/>
  <c r="BU11" i="62"/>
  <c r="AQ17" i="39"/>
  <c r="BJ14" i="62"/>
  <c r="CL13" i="62"/>
  <c r="CU13" i="62"/>
  <c r="BQ17" i="62"/>
  <c r="BJ17" i="62"/>
  <c r="BQ8" i="62"/>
  <c r="BJ12" i="62"/>
  <c r="BJ11" i="62"/>
  <c r="AB3" i="62"/>
  <c r="CL9" i="62"/>
  <c r="BJ3" i="62"/>
  <c r="CL10" i="62"/>
  <c r="BJ16" i="62"/>
  <c r="CU6" i="62"/>
  <c r="BJ15" i="62"/>
  <c r="BJ8" i="62"/>
  <c r="BJ5" i="62"/>
  <c r="BJ4" i="62"/>
  <c r="BJ7" i="62"/>
  <c r="CU7" i="62"/>
  <c r="BV18" i="62"/>
  <c r="BL18" i="62"/>
  <c r="BJ10" i="62"/>
  <c r="BU7" i="62"/>
  <c r="O18" i="62"/>
  <c r="CQ15" i="62"/>
  <c r="CO15" i="62" s="1"/>
  <c r="CM15" i="62" s="1"/>
  <c r="CL16" i="62"/>
  <c r="CL6" i="62"/>
  <c r="BQ3" i="62"/>
  <c r="CU18" i="62"/>
  <c r="BQ16" i="62"/>
  <c r="BU6" i="62"/>
  <c r="CX18" i="62"/>
  <c r="BJ9" i="62"/>
  <c r="BW18" i="62"/>
  <c r="BM18" i="62"/>
  <c r="BQ18" i="61"/>
  <c r="BQ14" i="61"/>
  <c r="BQ10" i="61"/>
  <c r="BQ3" i="61"/>
  <c r="BQ11" i="61"/>
  <c r="BQ17" i="61"/>
  <c r="BU16" i="61"/>
  <c r="BQ7" i="61"/>
  <c r="BQ13" i="61"/>
  <c r="BQ12" i="61"/>
  <c r="BQ15" i="61"/>
  <c r="CN19" i="61"/>
  <c r="CK17" i="61"/>
  <c r="BK17" i="61"/>
  <c r="CN16" i="61"/>
  <c r="CL14" i="61"/>
  <c r="CK9" i="61"/>
  <c r="BK9" i="61"/>
  <c r="CN8" i="61"/>
  <c r="CL6" i="61"/>
  <c r="CK14" i="61"/>
  <c r="BK14" i="61"/>
  <c r="CN13" i="61"/>
  <c r="CL11" i="61"/>
  <c r="CK6" i="61"/>
  <c r="BK6" i="61"/>
  <c r="CL19" i="61"/>
  <c r="CL16" i="61"/>
  <c r="CK11" i="61"/>
  <c r="BK11" i="61"/>
  <c r="CN10" i="61"/>
  <c r="CL8" i="61"/>
  <c r="CN18" i="61"/>
  <c r="CK16" i="61"/>
  <c r="BK16" i="61"/>
  <c r="CN15" i="61"/>
  <c r="CL13" i="61"/>
  <c r="CK8" i="61"/>
  <c r="BK8" i="61"/>
  <c r="CN7" i="61"/>
  <c r="CN5" i="61"/>
  <c r="CN20" i="61"/>
  <c r="CL18" i="61"/>
  <c r="O18" i="61"/>
  <c r="CN17" i="61"/>
  <c r="CL15" i="61"/>
  <c r="CK10" i="61"/>
  <c r="BK10" i="61"/>
  <c r="CN9" i="61"/>
  <c r="CL7" i="61"/>
  <c r="CL5" i="61"/>
  <c r="CK15" i="61"/>
  <c r="BK15" i="61"/>
  <c r="CN14" i="61"/>
  <c r="CL12" i="61"/>
  <c r="CK7" i="61"/>
  <c r="BK7" i="61"/>
  <c r="CN6" i="61"/>
  <c r="CK5" i="61"/>
  <c r="BK5" i="61"/>
  <c r="BK4" i="61"/>
  <c r="BK3" i="61"/>
  <c r="CK12" i="61"/>
  <c r="CK13" i="61"/>
  <c r="BK12" i="61"/>
  <c r="BK13" i="61"/>
  <c r="BU7" i="61"/>
  <c r="CL10" i="61"/>
  <c r="CL9" i="61"/>
  <c r="BU6" i="61"/>
  <c r="CL20" i="61"/>
  <c r="BU15" i="61"/>
  <c r="CN12" i="61"/>
  <c r="BU14" i="61"/>
  <c r="CN11" i="61"/>
  <c r="CL17" i="61"/>
  <c r="BQ4" i="61"/>
  <c r="BU13" i="61"/>
  <c r="CX19" i="61"/>
  <c r="BU3" i="61"/>
  <c r="CX20" i="61"/>
  <c r="BQ5" i="61"/>
  <c r="BQ8" i="61"/>
  <c r="BQ16" i="61"/>
  <c r="BV18" i="61"/>
  <c r="CI18" i="61"/>
  <c r="CI15" i="61"/>
  <c r="CI7" i="61"/>
  <c r="CI5" i="61"/>
  <c r="CI12" i="61"/>
  <c r="CI20" i="61"/>
  <c r="CI17" i="61"/>
  <c r="CI9" i="61"/>
  <c r="CI14" i="61"/>
  <c r="CI6" i="61"/>
  <c r="CI19" i="61"/>
  <c r="AQ18" i="61"/>
  <c r="CI16" i="61"/>
  <c r="CI8" i="61"/>
  <c r="CI13" i="61"/>
  <c r="CI11" i="61"/>
  <c r="CI10" i="61"/>
  <c r="BD3" i="61"/>
  <c r="BQ6" i="61"/>
  <c r="BQ9" i="61"/>
  <c r="BU9" i="61"/>
  <c r="BJ12" i="61"/>
  <c r="BJ14" i="61"/>
  <c r="BJ11" i="61"/>
  <c r="CU14" i="61"/>
  <c r="BJ15" i="61"/>
  <c r="AB3" i="61"/>
  <c r="BJ16" i="61"/>
  <c r="BJ4" i="61"/>
  <c r="CU18" i="61"/>
  <c r="BM18" i="61"/>
  <c r="BJ8" i="61"/>
  <c r="CU15" i="61"/>
  <c r="BJ7" i="61"/>
  <c r="CU7" i="61"/>
  <c r="CU5" i="61"/>
  <c r="BJ5" i="61"/>
  <c r="BJ3" i="61"/>
  <c r="BI18" i="61"/>
  <c r="CN19" i="60"/>
  <c r="CK17" i="60"/>
  <c r="BK17" i="60"/>
  <c r="CN16" i="60"/>
  <c r="CL14" i="60"/>
  <c r="CK9" i="60"/>
  <c r="BK9" i="60"/>
  <c r="CN8" i="60"/>
  <c r="CL6" i="60"/>
  <c r="CK14" i="60"/>
  <c r="BK14" i="60"/>
  <c r="CN13" i="60"/>
  <c r="CL11" i="60"/>
  <c r="CK6" i="60"/>
  <c r="BK6" i="60"/>
  <c r="CL19" i="60"/>
  <c r="CL16" i="60"/>
  <c r="CK11" i="60"/>
  <c r="BK11" i="60"/>
  <c r="CN10" i="60"/>
  <c r="CL8" i="60"/>
  <c r="CK19" i="60"/>
  <c r="CN18" i="60"/>
  <c r="CK16" i="60"/>
  <c r="BK16" i="60"/>
  <c r="CN15" i="60"/>
  <c r="CK13" i="60"/>
  <c r="BK13" i="60"/>
  <c r="CN12" i="60"/>
  <c r="CL10" i="60"/>
  <c r="CN20" i="60"/>
  <c r="CL18" i="60"/>
  <c r="O18" i="60"/>
  <c r="CN17" i="60"/>
  <c r="CL15" i="60"/>
  <c r="CK10" i="60"/>
  <c r="BK10" i="60"/>
  <c r="CN9" i="60"/>
  <c r="CL7" i="60"/>
  <c r="CL17" i="60"/>
  <c r="CL5" i="60"/>
  <c r="BU3" i="60"/>
  <c r="CN14" i="60"/>
  <c r="BK12" i="60"/>
  <c r="CL9" i="60"/>
  <c r="CK5" i="60"/>
  <c r="CN7" i="60"/>
  <c r="BK3" i="60"/>
  <c r="CN5" i="60"/>
  <c r="CK15" i="60"/>
  <c r="BU10" i="60"/>
  <c r="BK8" i="60"/>
  <c r="BK7" i="60"/>
  <c r="CN6" i="60"/>
  <c r="BK4" i="60"/>
  <c r="CK18" i="60"/>
  <c r="CL12" i="60"/>
  <c r="BK18" i="60"/>
  <c r="CK7" i="60"/>
  <c r="BU9" i="60"/>
  <c r="CL20" i="60"/>
  <c r="BK15" i="60"/>
  <c r="CL13" i="60"/>
  <c r="CK8" i="60"/>
  <c r="BU6" i="60"/>
  <c r="BK5" i="60"/>
  <c r="CN11" i="60"/>
  <c r="CK12" i="60"/>
  <c r="BU8" i="60"/>
  <c r="BU12" i="60"/>
  <c r="BQ17" i="60"/>
  <c r="BU4" i="60"/>
  <c r="BR18" i="60"/>
  <c r="BQ18" i="60"/>
  <c r="BQ15" i="60"/>
  <c r="BQ7" i="60"/>
  <c r="BQ6" i="60"/>
  <c r="BQ14" i="60"/>
  <c r="BQ13" i="60"/>
  <c r="BQ10" i="60"/>
  <c r="BQ5" i="60"/>
  <c r="CX18" i="60"/>
  <c r="CX11" i="60"/>
  <c r="BU17" i="60"/>
  <c r="BV18" i="60"/>
  <c r="AB3" i="60"/>
  <c r="BU15" i="60"/>
  <c r="BU16" i="60"/>
  <c r="BU13" i="60"/>
  <c r="BQ8" i="60"/>
  <c r="BU14" i="60"/>
  <c r="BQ16" i="60"/>
  <c r="CB12" i="60"/>
  <c r="CB20" i="60"/>
  <c r="CB17" i="60"/>
  <c r="CB9" i="60"/>
  <c r="CB14" i="60"/>
  <c r="CB6" i="60"/>
  <c r="CB19" i="60"/>
  <c r="CB16" i="60"/>
  <c r="CB13" i="60"/>
  <c r="CB10" i="60"/>
  <c r="CB5" i="60"/>
  <c r="CB18" i="60"/>
  <c r="CB8" i="60"/>
  <c r="CB7" i="60"/>
  <c r="CB11" i="60"/>
  <c r="CB15" i="60"/>
  <c r="CX10" i="60"/>
  <c r="BQ3" i="60"/>
  <c r="BQ12" i="60"/>
  <c r="BU11" i="60"/>
  <c r="CK20" i="60"/>
  <c r="BU7" i="60"/>
  <c r="BU5" i="60"/>
  <c r="BQ4" i="60"/>
  <c r="BQ17" i="56"/>
  <c r="AP18" i="39"/>
  <c r="BJ6" i="56"/>
  <c r="AQ14" i="39"/>
  <c r="BV18" i="56"/>
  <c r="BJ12" i="56"/>
  <c r="CK20" i="56"/>
  <c r="CJ20" i="56" s="1"/>
  <c r="BJ16" i="56"/>
  <c r="BJ14" i="56"/>
  <c r="BU11" i="56"/>
  <c r="BJ17" i="56"/>
  <c r="BJ9" i="56"/>
  <c r="BM18" i="56"/>
  <c r="BU10" i="56"/>
  <c r="BU7" i="56"/>
  <c r="BU9" i="56"/>
  <c r="BU17" i="56"/>
  <c r="BU5" i="56"/>
  <c r="BU8" i="56"/>
  <c r="BU16" i="56"/>
  <c r="BU3" i="56"/>
  <c r="BU9" i="59"/>
  <c r="BU8" i="59"/>
  <c r="BU11" i="59"/>
  <c r="BQ3" i="59"/>
  <c r="CT19" i="59"/>
  <c r="CJ19" i="59"/>
  <c r="BQ5" i="59"/>
  <c r="CX20" i="59"/>
  <c r="BQ9" i="59"/>
  <c r="BJ10" i="59"/>
  <c r="BU3" i="59"/>
  <c r="BQ8" i="59"/>
  <c r="BQ16" i="59"/>
  <c r="BQ6" i="59"/>
  <c r="BD3" i="59"/>
  <c r="CN19" i="59"/>
  <c r="CK17" i="59"/>
  <c r="BK17" i="59"/>
  <c r="CN16" i="59"/>
  <c r="CL14" i="59"/>
  <c r="CK9" i="59"/>
  <c r="BK9" i="59"/>
  <c r="CN8" i="59"/>
  <c r="CL6" i="59"/>
  <c r="CK14" i="59"/>
  <c r="BK14" i="59"/>
  <c r="CN13" i="59"/>
  <c r="CL11" i="59"/>
  <c r="CK6" i="59"/>
  <c r="BK6" i="59"/>
  <c r="CL19" i="59"/>
  <c r="CL16" i="59"/>
  <c r="CK11" i="59"/>
  <c r="BK11" i="59"/>
  <c r="CN10" i="59"/>
  <c r="CL8" i="59"/>
  <c r="CN18" i="59"/>
  <c r="CK16" i="59"/>
  <c r="BK16" i="59"/>
  <c r="CN15" i="59"/>
  <c r="CL13" i="59"/>
  <c r="CK8" i="59"/>
  <c r="BK8" i="59"/>
  <c r="CN7" i="59"/>
  <c r="CN5" i="59"/>
  <c r="CN20" i="59"/>
  <c r="CL18" i="59"/>
  <c r="O18" i="59"/>
  <c r="CN17" i="59"/>
  <c r="CL15" i="59"/>
  <c r="CK10" i="59"/>
  <c r="BK10" i="59"/>
  <c r="CN9" i="59"/>
  <c r="CL7" i="59"/>
  <c r="CL5" i="59"/>
  <c r="CK18" i="59"/>
  <c r="BK18" i="59"/>
  <c r="CK15" i="59"/>
  <c r="BK15" i="59"/>
  <c r="CN14" i="59"/>
  <c r="CL12" i="59"/>
  <c r="CK7" i="59"/>
  <c r="BK7" i="59"/>
  <c r="CN6" i="59"/>
  <c r="CK5" i="59"/>
  <c r="BK5" i="59"/>
  <c r="BK4" i="59"/>
  <c r="BK3" i="59"/>
  <c r="CL20" i="59"/>
  <c r="BU14" i="59"/>
  <c r="CK12" i="59"/>
  <c r="CN11" i="59"/>
  <c r="CL10" i="59"/>
  <c r="CL9" i="59"/>
  <c r="BU4" i="59"/>
  <c r="BU6" i="59"/>
  <c r="BU5" i="59"/>
  <c r="CK13" i="59"/>
  <c r="CN12" i="59"/>
  <c r="BU15" i="59"/>
  <c r="BU7" i="59"/>
  <c r="BK13" i="59"/>
  <c r="BK12" i="59"/>
  <c r="CL17" i="59"/>
  <c r="CI18" i="59"/>
  <c r="CI15" i="59"/>
  <c r="CI7" i="59"/>
  <c r="CI5" i="59"/>
  <c r="CI12" i="59"/>
  <c r="CI20" i="59"/>
  <c r="CI17" i="59"/>
  <c r="CI9" i="59"/>
  <c r="CI14" i="59"/>
  <c r="CI6" i="59"/>
  <c r="CI19" i="59"/>
  <c r="AQ18" i="59"/>
  <c r="CI16" i="59"/>
  <c r="CI8" i="59"/>
  <c r="CI13" i="59"/>
  <c r="CI11" i="59"/>
  <c r="CI10" i="59"/>
  <c r="BQ18" i="59"/>
  <c r="BQ15" i="59"/>
  <c r="BQ12" i="59"/>
  <c r="BQ13" i="59"/>
  <c r="BQ11" i="59"/>
  <c r="BQ10" i="59"/>
  <c r="AB3" i="59"/>
  <c r="BL18" i="59"/>
  <c r="BJ13" i="59"/>
  <c r="BJ16" i="59"/>
  <c r="BJ5" i="59"/>
  <c r="CU6" i="59"/>
  <c r="CU5" i="59"/>
  <c r="BJ8" i="59"/>
  <c r="BJ15" i="59"/>
  <c r="CU15" i="59"/>
  <c r="BJ7" i="59"/>
  <c r="CU7" i="59"/>
  <c r="BJ4" i="59"/>
  <c r="BU13" i="59"/>
  <c r="BW18" i="59"/>
  <c r="BU10" i="59"/>
  <c r="CK20" i="59"/>
  <c r="BQ14" i="59"/>
  <c r="BQ7" i="59"/>
  <c r="BJ3" i="59"/>
  <c r="CB12" i="58"/>
  <c r="BZ12" i="58" s="1"/>
  <c r="CB20" i="58"/>
  <c r="BZ20" i="58" s="1"/>
  <c r="CB17" i="58"/>
  <c r="BZ17" i="58" s="1"/>
  <c r="CB9" i="58"/>
  <c r="BZ9" i="58" s="1"/>
  <c r="CB14" i="58"/>
  <c r="BZ14" i="58" s="1"/>
  <c r="CB6" i="58"/>
  <c r="BZ6" i="58" s="1"/>
  <c r="CB11" i="58"/>
  <c r="BZ11" i="58" s="1"/>
  <c r="CB19" i="58"/>
  <c r="BZ19" i="58" s="1"/>
  <c r="CB16" i="58"/>
  <c r="BZ16" i="58" s="1"/>
  <c r="CB8" i="58"/>
  <c r="BZ8" i="58" s="1"/>
  <c r="CB13" i="58"/>
  <c r="BZ13" i="58" s="1"/>
  <c r="CB10" i="58"/>
  <c r="BZ10" i="58" s="1"/>
  <c r="CB18" i="58"/>
  <c r="BZ18" i="58" s="1"/>
  <c r="CB15" i="58"/>
  <c r="BZ15" i="58" s="1"/>
  <c r="CB7" i="58"/>
  <c r="BZ7" i="58" s="1"/>
  <c r="CB5" i="58"/>
  <c r="BZ5" i="58" s="1"/>
  <c r="BJ13" i="58"/>
  <c r="BU14" i="58"/>
  <c r="BJ5" i="58"/>
  <c r="BQ14" i="58"/>
  <c r="BQ15" i="58"/>
  <c r="BJ9" i="58"/>
  <c r="BJ14" i="58"/>
  <c r="BJ6" i="58"/>
  <c r="BJ16" i="58"/>
  <c r="CX19" i="58"/>
  <c r="BU9" i="58"/>
  <c r="CN19" i="58"/>
  <c r="CK17" i="58"/>
  <c r="BK17" i="58"/>
  <c r="CN16" i="58"/>
  <c r="CL14" i="58"/>
  <c r="CK9" i="58"/>
  <c r="BK9" i="58"/>
  <c r="CN8" i="58"/>
  <c r="CL6" i="58"/>
  <c r="CK14" i="58"/>
  <c r="BK14" i="58"/>
  <c r="CN13" i="58"/>
  <c r="CL11" i="58"/>
  <c r="CK6" i="58"/>
  <c r="BK6" i="58"/>
  <c r="CL19" i="58"/>
  <c r="CL16" i="58"/>
  <c r="CK11" i="58"/>
  <c r="BK11" i="58"/>
  <c r="CN10" i="58"/>
  <c r="CL8" i="58"/>
  <c r="CN18" i="58"/>
  <c r="CK16" i="58"/>
  <c r="BK16" i="58"/>
  <c r="CN15" i="58"/>
  <c r="CL13" i="58"/>
  <c r="CK8" i="58"/>
  <c r="BK8" i="58"/>
  <c r="CN7" i="58"/>
  <c r="CN5" i="58"/>
  <c r="CK13" i="58"/>
  <c r="BK13" i="58"/>
  <c r="CN12" i="58"/>
  <c r="CL10" i="58"/>
  <c r="CN20" i="58"/>
  <c r="CL18" i="58"/>
  <c r="O18" i="58"/>
  <c r="CN17" i="58"/>
  <c r="CL15" i="58"/>
  <c r="CK10" i="58"/>
  <c r="BK10" i="58"/>
  <c r="CN9" i="58"/>
  <c r="CL7" i="58"/>
  <c r="CL5" i="58"/>
  <c r="CK15" i="58"/>
  <c r="BK15" i="58"/>
  <c r="CN14" i="58"/>
  <c r="CL12" i="58"/>
  <c r="CK7" i="58"/>
  <c r="BK7" i="58"/>
  <c r="CN6" i="58"/>
  <c r="CK5" i="58"/>
  <c r="BK5" i="58"/>
  <c r="BK4" i="58"/>
  <c r="BK3" i="58"/>
  <c r="CL20" i="58"/>
  <c r="CL17" i="58"/>
  <c r="CK12" i="58"/>
  <c r="BK12" i="58"/>
  <c r="CN11" i="58"/>
  <c r="CL9" i="58"/>
  <c r="BJ3" i="58"/>
  <c r="CK20" i="58"/>
  <c r="BU16" i="58"/>
  <c r="BU15" i="58"/>
  <c r="BU5" i="58"/>
  <c r="BW18" i="58"/>
  <c r="BQ9" i="58"/>
  <c r="BQ4" i="58"/>
  <c r="BQ17" i="58"/>
  <c r="BU4" i="58"/>
  <c r="BJ7" i="58"/>
  <c r="BU8" i="58"/>
  <c r="BU11" i="58"/>
  <c r="BD3" i="58"/>
  <c r="CC13" i="58"/>
  <c r="CF13" i="58" s="1"/>
  <c r="BJ17" i="58"/>
  <c r="BH18" i="58"/>
  <c r="BQ18" i="58"/>
  <c r="BQ5" i="58"/>
  <c r="BQ6" i="58"/>
  <c r="BQ16" i="58"/>
  <c r="BQ13" i="58"/>
  <c r="CT19" i="58"/>
  <c r="CJ19" i="58"/>
  <c r="BQ10" i="58"/>
  <c r="CX18" i="58"/>
  <c r="BJ12" i="58"/>
  <c r="BQ3" i="58"/>
  <c r="BQ7" i="58"/>
  <c r="BV18" i="58"/>
  <c r="CU11" i="58"/>
  <c r="CU19" i="58"/>
  <c r="CU16" i="58"/>
  <c r="CU8" i="58"/>
  <c r="CU13" i="58"/>
  <c r="CU10" i="58"/>
  <c r="CU18" i="58"/>
  <c r="CU15" i="58"/>
  <c r="CU7" i="58"/>
  <c r="CU5" i="58"/>
  <c r="CU12" i="58"/>
  <c r="CU20" i="58"/>
  <c r="CU17" i="58"/>
  <c r="CU9" i="58"/>
  <c r="BI18" i="58"/>
  <c r="CU14" i="58"/>
  <c r="CU6" i="58"/>
  <c r="BU7" i="58"/>
  <c r="BQ8" i="58"/>
  <c r="BJ15" i="58"/>
  <c r="BM18" i="58"/>
  <c r="BQ11" i="58"/>
  <c r="BJ12" i="57"/>
  <c r="AB3" i="57"/>
  <c r="BJ4" i="57"/>
  <c r="BJ15" i="57"/>
  <c r="BJ8" i="57"/>
  <c r="CU6" i="57"/>
  <c r="CU18" i="57"/>
  <c r="BJ16" i="57"/>
  <c r="CU7" i="57"/>
  <c r="BJ7" i="57"/>
  <c r="CU5" i="57"/>
  <c r="CU14" i="57"/>
  <c r="BJ5" i="57"/>
  <c r="CL9" i="57"/>
  <c r="CL13" i="57"/>
  <c r="BU17" i="57"/>
  <c r="CL17" i="57"/>
  <c r="BI18" i="57"/>
  <c r="CU8" i="57"/>
  <c r="O18" i="57"/>
  <c r="CL16" i="57"/>
  <c r="CL6" i="57"/>
  <c r="CU13" i="57"/>
  <c r="BU10" i="57"/>
  <c r="BU11" i="57"/>
  <c r="CU9" i="57"/>
  <c r="CU16" i="57"/>
  <c r="BU14" i="57"/>
  <c r="CL5" i="57"/>
  <c r="CL18" i="57"/>
  <c r="CL19" i="57"/>
  <c r="BU16" i="57"/>
  <c r="CX19" i="57"/>
  <c r="BU9" i="57"/>
  <c r="BU12" i="57"/>
  <c r="BU8" i="57"/>
  <c r="BJ6" i="57"/>
  <c r="CU11" i="57"/>
  <c r="BJ11" i="57"/>
  <c r="CQ12" i="57"/>
  <c r="CO12" i="57" s="1"/>
  <c r="CM12" i="57" s="1"/>
  <c r="BJ13" i="57"/>
  <c r="CX20" i="57"/>
  <c r="BW18" i="57"/>
  <c r="BJ10" i="57"/>
  <c r="CL20" i="57"/>
  <c r="CU20" i="57"/>
  <c r="BH18" i="57"/>
  <c r="CL8" i="57"/>
  <c r="CL11" i="57"/>
  <c r="CL14" i="57"/>
  <c r="BM18" i="57"/>
  <c r="CU17" i="57"/>
  <c r="CU19" i="57"/>
  <c r="BU13" i="57"/>
  <c r="CL7" i="57"/>
  <c r="BJ17" i="57"/>
  <c r="CL10" i="57"/>
  <c r="BU15" i="57"/>
  <c r="BJ9" i="57"/>
  <c r="BU6" i="57"/>
  <c r="BR18" i="57"/>
  <c r="CU12" i="57"/>
  <c r="BJ14" i="57"/>
  <c r="CX18" i="57"/>
  <c r="BU4" i="57"/>
  <c r="CI18" i="57"/>
  <c r="CI15" i="57"/>
  <c r="CI7" i="57"/>
  <c r="CI5" i="57"/>
  <c r="CI12" i="57"/>
  <c r="CI20" i="57"/>
  <c r="CI17" i="57"/>
  <c r="CI9" i="57"/>
  <c r="CI14" i="57"/>
  <c r="CI6" i="57"/>
  <c r="CI19" i="57"/>
  <c r="AQ18" i="57"/>
  <c r="CI16" i="57"/>
  <c r="CI8" i="57"/>
  <c r="CI13" i="57"/>
  <c r="CI10" i="57"/>
  <c r="CI11" i="57"/>
  <c r="BU5" i="57"/>
  <c r="BU3" i="57"/>
  <c r="CU10" i="57"/>
  <c r="CL12" i="57"/>
  <c r="CL15" i="57"/>
  <c r="AH18" i="39"/>
  <c r="AQ16" i="39"/>
  <c r="AQ6" i="39"/>
  <c r="AQ10" i="39"/>
  <c r="BU15" i="56"/>
  <c r="BU4" i="56"/>
  <c r="CN19" i="56"/>
  <c r="CK17" i="56"/>
  <c r="BK17" i="56"/>
  <c r="CN16" i="56"/>
  <c r="CL14" i="56"/>
  <c r="CK9" i="56"/>
  <c r="BK9" i="56"/>
  <c r="CN8" i="56"/>
  <c r="CL6" i="56"/>
  <c r="CK14" i="56"/>
  <c r="BK14" i="56"/>
  <c r="CN13" i="56"/>
  <c r="CL11" i="56"/>
  <c r="CK6" i="56"/>
  <c r="BK6" i="56"/>
  <c r="CL19" i="56"/>
  <c r="CL16" i="56"/>
  <c r="CK11" i="56"/>
  <c r="BK11" i="56"/>
  <c r="CN10" i="56"/>
  <c r="CL8" i="56"/>
  <c r="CN18" i="56"/>
  <c r="CK16" i="56"/>
  <c r="BK16" i="56"/>
  <c r="CN15" i="56"/>
  <c r="CL13" i="56"/>
  <c r="CK8" i="56"/>
  <c r="BK8" i="56"/>
  <c r="CN7" i="56"/>
  <c r="CN5" i="56"/>
  <c r="CK13" i="56"/>
  <c r="BK13" i="56"/>
  <c r="CN12" i="56"/>
  <c r="CL10" i="56"/>
  <c r="CK15" i="56"/>
  <c r="CL18" i="56"/>
  <c r="CN14" i="56"/>
  <c r="CL17" i="56"/>
  <c r="CN9" i="56"/>
  <c r="CL7" i="56"/>
  <c r="CL5" i="56"/>
  <c r="CN11" i="56"/>
  <c r="CK7" i="56"/>
  <c r="CN20" i="56"/>
  <c r="BK12" i="56"/>
  <c r="BK10" i="56"/>
  <c r="CL9" i="56"/>
  <c r="BK5" i="56"/>
  <c r="BK4" i="56"/>
  <c r="BK3" i="56"/>
  <c r="CK18" i="56"/>
  <c r="CL12" i="56"/>
  <c r="CN6" i="56"/>
  <c r="CK5" i="56"/>
  <c r="O18" i="56"/>
  <c r="CN17" i="56"/>
  <c r="CL20" i="56"/>
  <c r="BK18" i="56"/>
  <c r="BK15" i="56"/>
  <c r="CK12" i="56"/>
  <c r="CK10" i="56"/>
  <c r="CL15" i="56"/>
  <c r="BK7" i="56"/>
  <c r="BQ6" i="56"/>
  <c r="AQ9" i="39"/>
  <c r="BJ11" i="56"/>
  <c r="AB3" i="56"/>
  <c r="BJ8" i="56"/>
  <c r="BJ7" i="56"/>
  <c r="BJ5" i="56"/>
  <c r="BJ4" i="56"/>
  <c r="BJ3" i="56"/>
  <c r="BJ10" i="56"/>
  <c r="BL18" i="56"/>
  <c r="BJ13" i="56"/>
  <c r="BJ15" i="56"/>
  <c r="BH18" i="56"/>
  <c r="BQ14" i="56"/>
  <c r="CI18" i="56"/>
  <c r="CI15" i="56"/>
  <c r="CI7" i="56"/>
  <c r="CI5" i="56"/>
  <c r="CI12" i="56"/>
  <c r="CI20" i="56"/>
  <c r="CI17" i="56"/>
  <c r="CI9" i="56"/>
  <c r="CI14" i="56"/>
  <c r="CI6" i="56"/>
  <c r="CI11" i="56"/>
  <c r="CI10" i="56"/>
  <c r="CI19" i="56"/>
  <c r="AQ18" i="56"/>
  <c r="CI13" i="56"/>
  <c r="CI16" i="56"/>
  <c r="CI8" i="56"/>
  <c r="BD3" i="56"/>
  <c r="CU11" i="56"/>
  <c r="CU19" i="56"/>
  <c r="CU16" i="56"/>
  <c r="CU8" i="56"/>
  <c r="CU13" i="56"/>
  <c r="CU10" i="56"/>
  <c r="CU18" i="56"/>
  <c r="CU15" i="56"/>
  <c r="CU7" i="56"/>
  <c r="CU5" i="56"/>
  <c r="CU12" i="56"/>
  <c r="CU14" i="56"/>
  <c r="CU17" i="56"/>
  <c r="CU20" i="56"/>
  <c r="CU6" i="56"/>
  <c r="BU14" i="56"/>
  <c r="BI18" i="56"/>
  <c r="CU9" i="56"/>
  <c r="BU6" i="56"/>
  <c r="BU13" i="56"/>
  <c r="BQ9" i="56"/>
  <c r="BQ11" i="56"/>
  <c r="BQ18" i="56"/>
  <c r="BQ15" i="56"/>
  <c r="BQ5" i="56"/>
  <c r="BQ4" i="56"/>
  <c r="BQ13" i="56"/>
  <c r="BQ16" i="56"/>
  <c r="BQ10" i="56"/>
  <c r="BQ8" i="56"/>
  <c r="CT19" i="56"/>
  <c r="CJ19" i="56"/>
  <c r="BQ7" i="56"/>
  <c r="BQ12" i="56"/>
  <c r="BQ3" i="56"/>
  <c r="BU12" i="56"/>
  <c r="AQ12" i="39"/>
  <c r="AQ13" i="39"/>
  <c r="AQ11" i="39"/>
  <c r="AQ8" i="39"/>
  <c r="AR18" i="39"/>
  <c r="AB3" i="55"/>
  <c r="BL18" i="55"/>
  <c r="BJ13" i="55"/>
  <c r="CU15" i="55"/>
  <c r="BJ8" i="55"/>
  <c r="BJ7" i="55"/>
  <c r="BJ4" i="55"/>
  <c r="BJ5" i="55"/>
  <c r="BJ16" i="55"/>
  <c r="CU7" i="55"/>
  <c r="CU5" i="55"/>
  <c r="BJ15" i="55"/>
  <c r="CU6" i="55"/>
  <c r="BQ15" i="55"/>
  <c r="CU12" i="55"/>
  <c r="CL10" i="55"/>
  <c r="CL12" i="55"/>
  <c r="CL7" i="55"/>
  <c r="CQ20" i="55"/>
  <c r="CO20" i="55" s="1"/>
  <c r="CM20" i="55" s="1"/>
  <c r="BQ5" i="55"/>
  <c r="BU10" i="55"/>
  <c r="CI18" i="55"/>
  <c r="CI15" i="55"/>
  <c r="CI7" i="55"/>
  <c r="CI5" i="55"/>
  <c r="CI12" i="55"/>
  <c r="CI20" i="55"/>
  <c r="CI17" i="55"/>
  <c r="CI9" i="55"/>
  <c r="CI14" i="55"/>
  <c r="CI6" i="55"/>
  <c r="CI19" i="55"/>
  <c r="AQ18" i="55"/>
  <c r="CI16" i="55"/>
  <c r="CI8" i="55"/>
  <c r="CI13" i="55"/>
  <c r="CI10" i="55"/>
  <c r="CI11" i="55"/>
  <c r="BU11" i="55"/>
  <c r="BU12" i="55"/>
  <c r="CU18" i="55"/>
  <c r="CQ9" i="55"/>
  <c r="CO9" i="55" s="1"/>
  <c r="CM9" i="55" s="1"/>
  <c r="AQ4" i="39"/>
  <c r="BQ3" i="55"/>
  <c r="CU13" i="55"/>
  <c r="BQ18" i="55"/>
  <c r="BQ12" i="55"/>
  <c r="BQ13" i="55"/>
  <c r="BQ10" i="55"/>
  <c r="BQ11" i="55"/>
  <c r="BQ6" i="55"/>
  <c r="BR18" i="55"/>
  <c r="BQ4" i="55"/>
  <c r="CU17" i="55"/>
  <c r="CU16" i="55"/>
  <c r="BU6" i="55"/>
  <c r="CT18" i="55"/>
  <c r="CQ17" i="55"/>
  <c r="CO17" i="55" s="1"/>
  <c r="CL13" i="55"/>
  <c r="BV18" i="55"/>
  <c r="BQ14" i="55"/>
  <c r="CX20" i="55"/>
  <c r="AQ3" i="39"/>
  <c r="AQ15" i="39"/>
  <c r="CU11" i="54"/>
  <c r="CU19" i="54"/>
  <c r="CU16" i="54"/>
  <c r="CU8" i="54"/>
  <c r="CU12" i="54"/>
  <c r="CU20" i="54"/>
  <c r="CU17" i="54"/>
  <c r="CU9" i="54"/>
  <c r="CU14" i="54"/>
  <c r="CU13" i="54"/>
  <c r="CU10" i="54"/>
  <c r="CU5" i="54"/>
  <c r="BU14" i="54"/>
  <c r="BI18" i="54"/>
  <c r="CU7" i="54"/>
  <c r="CU18" i="54"/>
  <c r="CU15" i="54"/>
  <c r="BU13" i="54"/>
  <c r="CU6" i="54"/>
  <c r="CX9" i="54"/>
  <c r="BU17" i="54"/>
  <c r="CX6" i="54"/>
  <c r="BQ18" i="54"/>
  <c r="BQ17" i="54"/>
  <c r="BQ9" i="54"/>
  <c r="BQ7" i="54"/>
  <c r="BQ11" i="54"/>
  <c r="BQ3" i="54"/>
  <c r="BQ14" i="54"/>
  <c r="BQ10" i="54"/>
  <c r="BQ8" i="54"/>
  <c r="BU9" i="54"/>
  <c r="CN19" i="54"/>
  <c r="CK17" i="54"/>
  <c r="BK17" i="54"/>
  <c r="CN16" i="54"/>
  <c r="CL14" i="54"/>
  <c r="CK9" i="54"/>
  <c r="BK9" i="54"/>
  <c r="CN8" i="54"/>
  <c r="CK14" i="54"/>
  <c r="BK14" i="54"/>
  <c r="CN13" i="54"/>
  <c r="CL11" i="54"/>
  <c r="CK6" i="54"/>
  <c r="BK6" i="54"/>
  <c r="CN20" i="54"/>
  <c r="CL18" i="54"/>
  <c r="O18" i="54"/>
  <c r="CN17" i="54"/>
  <c r="CL15" i="54"/>
  <c r="CK10" i="54"/>
  <c r="BK10" i="54"/>
  <c r="CN9" i="54"/>
  <c r="CL7" i="54"/>
  <c r="CL5" i="54"/>
  <c r="CK15" i="54"/>
  <c r="BK15" i="54"/>
  <c r="CN14" i="54"/>
  <c r="CL12" i="54"/>
  <c r="CK7" i="54"/>
  <c r="BK7" i="54"/>
  <c r="CN6" i="54"/>
  <c r="CK5" i="54"/>
  <c r="BK5" i="54"/>
  <c r="CL20" i="54"/>
  <c r="CK19" i="54"/>
  <c r="CL16" i="54"/>
  <c r="CK11" i="54"/>
  <c r="BK4" i="54"/>
  <c r="BK3" i="54"/>
  <c r="CL9" i="54"/>
  <c r="CN12" i="54"/>
  <c r="CL6" i="54"/>
  <c r="CK16" i="54"/>
  <c r="BK12" i="54"/>
  <c r="CL8" i="54"/>
  <c r="CN10" i="54"/>
  <c r="CL17" i="54"/>
  <c r="CK8" i="54"/>
  <c r="BK13" i="54"/>
  <c r="CN18" i="54"/>
  <c r="CN15" i="54"/>
  <c r="CL13" i="54"/>
  <c r="CK12" i="54"/>
  <c r="BK11" i="54"/>
  <c r="CL10" i="54"/>
  <c r="CN11" i="54"/>
  <c r="CN7" i="54"/>
  <c r="CN5" i="54"/>
  <c r="BK16" i="54"/>
  <c r="CK13" i="54"/>
  <c r="CL19" i="54"/>
  <c r="BK8" i="54"/>
  <c r="BU7" i="54"/>
  <c r="BQ4" i="54"/>
  <c r="BQ6" i="54"/>
  <c r="BU12" i="54"/>
  <c r="CI18" i="54"/>
  <c r="CI15" i="54"/>
  <c r="CI12" i="54"/>
  <c r="CI19" i="54"/>
  <c r="AQ18" i="54"/>
  <c r="CI16" i="54"/>
  <c r="CI8" i="54"/>
  <c r="CI13" i="54"/>
  <c r="CI9" i="54"/>
  <c r="CI20" i="54"/>
  <c r="CI11" i="54"/>
  <c r="CI7" i="54"/>
  <c r="CI5" i="54"/>
  <c r="CI17" i="54"/>
  <c r="CI14" i="54"/>
  <c r="CI10" i="54"/>
  <c r="CI6" i="54"/>
  <c r="BQ16" i="54"/>
  <c r="BV18" i="54"/>
  <c r="BQ15" i="54"/>
  <c r="BU11" i="54"/>
  <c r="BU10" i="54"/>
  <c r="CK18" i="54"/>
  <c r="BD3" i="54"/>
  <c r="BD6" i="54" s="1"/>
  <c r="BQ5" i="54"/>
  <c r="BU15" i="54"/>
  <c r="BU3" i="54"/>
  <c r="BU6" i="54"/>
  <c r="CX19" i="54"/>
  <c r="BU5" i="54"/>
  <c r="BK18" i="54"/>
  <c r="BU16" i="54"/>
  <c r="CX20" i="54"/>
  <c r="BJ12" i="54"/>
  <c r="BJ8" i="54"/>
  <c r="BJ7" i="54"/>
  <c r="BW18" i="54"/>
  <c r="BM18" i="54"/>
  <c r="BJ14" i="54"/>
  <c r="BJ15" i="54"/>
  <c r="BJ6" i="54"/>
  <c r="AB3" i="54"/>
  <c r="AB6" i="54" s="1"/>
  <c r="BJ11" i="54"/>
  <c r="BJ16" i="54"/>
  <c r="BQ12" i="54"/>
  <c r="CX10" i="54"/>
  <c r="CK20" i="54"/>
  <c r="CX14" i="54"/>
  <c r="AQ7" i="39"/>
  <c r="CU16" i="53"/>
  <c r="BQ14" i="53"/>
  <c r="BQ8" i="53"/>
  <c r="BQ9" i="53"/>
  <c r="BU10" i="53"/>
  <c r="BJ6" i="53"/>
  <c r="BJ15" i="53"/>
  <c r="CU5" i="53"/>
  <c r="BJ7" i="53"/>
  <c r="CU7" i="53"/>
  <c r="BJ10" i="53"/>
  <c r="CU20" i="53"/>
  <c r="BJ17" i="53"/>
  <c r="CU18" i="53"/>
  <c r="BJ14" i="53"/>
  <c r="CU8" i="53"/>
  <c r="BJ3" i="53"/>
  <c r="BK18" i="53"/>
  <c r="CK18" i="53"/>
  <c r="BU15" i="53"/>
  <c r="CI18" i="53"/>
  <c r="CI15" i="53"/>
  <c r="CI7" i="53"/>
  <c r="CI5" i="53"/>
  <c r="CI12" i="53"/>
  <c r="CI20" i="53"/>
  <c r="CI17" i="53"/>
  <c r="CI9" i="53"/>
  <c r="CI14" i="53"/>
  <c r="CI6" i="53"/>
  <c r="CI19" i="53"/>
  <c r="AQ18" i="53"/>
  <c r="CI16" i="53"/>
  <c r="CI13" i="53"/>
  <c r="CI11" i="53"/>
  <c r="CI10" i="53"/>
  <c r="CI8" i="53"/>
  <c r="BQ12" i="53"/>
  <c r="CU17" i="53"/>
  <c r="CU11" i="53"/>
  <c r="CN19" i="53"/>
  <c r="CK17" i="53"/>
  <c r="BK17" i="53"/>
  <c r="CN16" i="53"/>
  <c r="CL14" i="53"/>
  <c r="CK9" i="53"/>
  <c r="BK9" i="53"/>
  <c r="CN8" i="53"/>
  <c r="CL6" i="53"/>
  <c r="CK14" i="53"/>
  <c r="BK14" i="53"/>
  <c r="CN13" i="53"/>
  <c r="CL11" i="53"/>
  <c r="CL19" i="53"/>
  <c r="CL16" i="53"/>
  <c r="CK11" i="53"/>
  <c r="BK11" i="53"/>
  <c r="CN10" i="53"/>
  <c r="CL8" i="53"/>
  <c r="CN18" i="53"/>
  <c r="CK16" i="53"/>
  <c r="BK16" i="53"/>
  <c r="CN15" i="53"/>
  <c r="CL13" i="53"/>
  <c r="CK8" i="53"/>
  <c r="BK8" i="53"/>
  <c r="CN7" i="53"/>
  <c r="CN20" i="53"/>
  <c r="CL18" i="53"/>
  <c r="O18" i="53"/>
  <c r="CN17" i="53"/>
  <c r="CL15" i="53"/>
  <c r="CK15" i="53"/>
  <c r="BK15" i="53"/>
  <c r="CN14" i="53"/>
  <c r="CL12" i="53"/>
  <c r="CK7" i="53"/>
  <c r="BK7" i="53"/>
  <c r="CN6" i="53"/>
  <c r="CK5" i="53"/>
  <c r="BK5" i="53"/>
  <c r="BK4" i="53"/>
  <c r="BK3" i="53"/>
  <c r="CL20" i="53"/>
  <c r="CL17" i="53"/>
  <c r="CK12" i="53"/>
  <c r="BK12" i="53"/>
  <c r="CN11" i="53"/>
  <c r="BK13" i="53"/>
  <c r="CL10" i="53"/>
  <c r="CL5" i="53"/>
  <c r="CN5" i="53"/>
  <c r="CK13" i="53"/>
  <c r="CK10" i="53"/>
  <c r="BU4" i="53"/>
  <c r="BK10" i="53"/>
  <c r="CN12" i="53"/>
  <c r="CK6" i="53"/>
  <c r="BK6" i="53"/>
  <c r="BU8" i="53"/>
  <c r="CN9" i="53"/>
  <c r="CL9" i="53"/>
  <c r="CL7" i="53"/>
  <c r="BU7" i="53"/>
  <c r="BU9" i="53"/>
  <c r="CU12" i="53"/>
  <c r="BU12" i="53"/>
  <c r="CK20" i="53"/>
  <c r="BU14" i="53"/>
  <c r="CU10" i="53"/>
  <c r="BQ18" i="53"/>
  <c r="BQ15" i="53"/>
  <c r="BQ7" i="53"/>
  <c r="BQ5" i="53"/>
  <c r="BQ16" i="53"/>
  <c r="BQ4" i="53"/>
  <c r="BQ10" i="53"/>
  <c r="BQ11" i="53"/>
  <c r="BQ3" i="53"/>
  <c r="BU17" i="53"/>
  <c r="BQ13" i="53"/>
  <c r="BU13" i="53"/>
  <c r="BU16" i="53"/>
  <c r="BH18" i="53"/>
  <c r="BW18" i="53"/>
  <c r="CU14" i="53"/>
  <c r="CU13" i="53"/>
  <c r="BU6" i="53"/>
  <c r="CK19" i="53"/>
  <c r="BQ17" i="53"/>
  <c r="BD3" i="53"/>
  <c r="BU5" i="53"/>
  <c r="CU15" i="53"/>
  <c r="BI18" i="53"/>
  <c r="BU3" i="53"/>
  <c r="BU11" i="53"/>
  <c r="K10" i="39"/>
  <c r="BV18" i="53"/>
  <c r="CX19" i="53"/>
  <c r="BJ12" i="53"/>
  <c r="BJ11" i="53"/>
  <c r="BL18" i="53"/>
  <c r="BJ13" i="53"/>
  <c r="BJ9" i="53"/>
  <c r="BJ4" i="53"/>
  <c r="BM18" i="53"/>
  <c r="BJ16" i="53"/>
  <c r="BJ8" i="53"/>
  <c r="CU6" i="53"/>
  <c r="AB3" i="53"/>
  <c r="BJ5" i="53"/>
  <c r="CU9" i="53"/>
  <c r="CU19" i="53"/>
  <c r="O130" i="39"/>
  <c r="BQ9" i="52"/>
  <c r="M22" i="16"/>
  <c r="I3" i="48"/>
  <c r="BQ17" i="52"/>
  <c r="BK18" i="52"/>
  <c r="BL18" i="52"/>
  <c r="G130" i="37" s="1"/>
  <c r="CK20" i="52"/>
  <c r="CJ20" i="52" s="1"/>
  <c r="BM18" i="52"/>
  <c r="H130" i="37" s="1"/>
  <c r="BJ10" i="52"/>
  <c r="E122" i="37" s="1"/>
  <c r="BJ14" i="52"/>
  <c r="E126" i="37" s="1"/>
  <c r="BJ13" i="52"/>
  <c r="E125" i="37" s="1"/>
  <c r="CK19" i="52"/>
  <c r="CJ19" i="52" s="1"/>
  <c r="BU3" i="52"/>
  <c r="P115" i="37" s="1"/>
  <c r="BU15" i="52"/>
  <c r="P127" i="37" s="1"/>
  <c r="BU12" i="52"/>
  <c r="P124" i="37" s="1"/>
  <c r="BU17" i="52"/>
  <c r="P129" i="37" s="1"/>
  <c r="BH18" i="52"/>
  <c r="CI18" i="52"/>
  <c r="CI15" i="52"/>
  <c r="CI7" i="52"/>
  <c r="CI5" i="52"/>
  <c r="CI12" i="52"/>
  <c r="CI20" i="52"/>
  <c r="CI17" i="52"/>
  <c r="CI9" i="52"/>
  <c r="CI14" i="52"/>
  <c r="CI6" i="52"/>
  <c r="CI11" i="52"/>
  <c r="CI19" i="52"/>
  <c r="AQ18" i="52"/>
  <c r="CI16" i="52"/>
  <c r="CI8" i="52"/>
  <c r="CI13" i="52"/>
  <c r="CI10" i="52"/>
  <c r="BU11" i="52"/>
  <c r="P123" i="37" s="1"/>
  <c r="BU13" i="52"/>
  <c r="P125" i="37" s="1"/>
  <c r="BV18" i="52"/>
  <c r="Q130" i="37" s="1"/>
  <c r="BU5" i="52"/>
  <c r="P117" i="37" s="1"/>
  <c r="CX19" i="52"/>
  <c r="BD3" i="52"/>
  <c r="BQ18" i="52"/>
  <c r="BQ15" i="52"/>
  <c r="BQ7" i="52"/>
  <c r="BQ5" i="52"/>
  <c r="BQ4" i="52"/>
  <c r="BQ3" i="52"/>
  <c r="BQ14" i="52"/>
  <c r="BQ11" i="52"/>
  <c r="BQ10" i="52"/>
  <c r="BU4" i="52"/>
  <c r="P116" i="37" s="1"/>
  <c r="BJ12" i="52"/>
  <c r="E124" i="37" s="1"/>
  <c r="BJ11" i="52"/>
  <c r="E123" i="37" s="1"/>
  <c r="AB3" i="52"/>
  <c r="B27" i="47" s="1"/>
  <c r="BJ16" i="52"/>
  <c r="E128" i="37" s="1"/>
  <c r="BJ8" i="52"/>
  <c r="E120" i="37" s="1"/>
  <c r="BJ15" i="52"/>
  <c r="E127" i="37" s="1"/>
  <c r="BJ4" i="52"/>
  <c r="E116" i="37" s="1"/>
  <c r="BJ5" i="52"/>
  <c r="E117" i="37" s="1"/>
  <c r="BJ7" i="52"/>
  <c r="E119" i="37" s="1"/>
  <c r="BJ3" i="52"/>
  <c r="E115" i="37" s="1"/>
  <c r="BQ16" i="52"/>
  <c r="BQ8" i="52"/>
  <c r="BU9" i="52"/>
  <c r="P121" i="37" s="1"/>
  <c r="BQ6" i="52"/>
  <c r="CU11" i="52"/>
  <c r="BI18" i="52"/>
  <c r="D130" i="37" s="1"/>
  <c r="CU19" i="52"/>
  <c r="CU16" i="52"/>
  <c r="CU8" i="52"/>
  <c r="CU13" i="52"/>
  <c r="CU10" i="52"/>
  <c r="CU18" i="52"/>
  <c r="CU15" i="52"/>
  <c r="CU7" i="52"/>
  <c r="CU5" i="52"/>
  <c r="CU12" i="52"/>
  <c r="CU20" i="52"/>
  <c r="CU17" i="52"/>
  <c r="CU9" i="52"/>
  <c r="BU14" i="52"/>
  <c r="P126" i="37" s="1"/>
  <c r="CU6" i="52"/>
  <c r="CU14" i="52"/>
  <c r="BU6" i="52"/>
  <c r="P118" i="37" s="1"/>
  <c r="CT18" i="52"/>
  <c r="BQ13" i="52"/>
  <c r="BU8" i="52"/>
  <c r="P120" i="37" s="1"/>
  <c r="CX20" i="52"/>
  <c r="BU7" i="52"/>
  <c r="P119" i="37" s="1"/>
  <c r="CN19" i="52"/>
  <c r="CK17" i="52"/>
  <c r="BK17" i="52"/>
  <c r="CN16" i="52"/>
  <c r="CL14" i="52"/>
  <c r="CK9" i="52"/>
  <c r="BK9" i="52"/>
  <c r="CN8" i="52"/>
  <c r="CL6" i="52"/>
  <c r="CK14" i="52"/>
  <c r="BK14" i="52"/>
  <c r="CN13" i="52"/>
  <c r="CL11" i="52"/>
  <c r="CK6" i="52"/>
  <c r="BK6" i="52"/>
  <c r="CL19" i="52"/>
  <c r="CL16" i="52"/>
  <c r="CK11" i="52"/>
  <c r="BK11" i="52"/>
  <c r="CN10" i="52"/>
  <c r="CL8" i="52"/>
  <c r="CN18" i="52"/>
  <c r="CK16" i="52"/>
  <c r="BK16" i="52"/>
  <c r="CN15" i="52"/>
  <c r="CL13" i="52"/>
  <c r="CK8" i="52"/>
  <c r="BK8" i="52"/>
  <c r="CN7" i="52"/>
  <c r="CN5" i="52"/>
  <c r="CK13" i="52"/>
  <c r="BK13" i="52"/>
  <c r="CN12" i="52"/>
  <c r="CL10" i="52"/>
  <c r="CN20" i="52"/>
  <c r="CL18" i="52"/>
  <c r="O18" i="52"/>
  <c r="CN17" i="52"/>
  <c r="CL15" i="52"/>
  <c r="CK10" i="52"/>
  <c r="BK10" i="52"/>
  <c r="CN9" i="52"/>
  <c r="CL7" i="52"/>
  <c r="CL5" i="52"/>
  <c r="CK15" i="52"/>
  <c r="BK15" i="52"/>
  <c r="CN14" i="52"/>
  <c r="CL12" i="52"/>
  <c r="CK7" i="52"/>
  <c r="BK7" i="52"/>
  <c r="CN6" i="52"/>
  <c r="CK5" i="52"/>
  <c r="BK5" i="52"/>
  <c r="BK4" i="52"/>
  <c r="BK3" i="52"/>
  <c r="CL20" i="52"/>
  <c r="CN11" i="52"/>
  <c r="CL9" i="52"/>
  <c r="CL17" i="52"/>
  <c r="CK12" i="52"/>
  <c r="BK12" i="52"/>
  <c r="BW18" i="52"/>
  <c r="R130" i="37" s="1"/>
  <c r="BQ12" i="52"/>
  <c r="BJ17" i="52"/>
  <c r="E129" i="37" s="1"/>
  <c r="CX18" i="52"/>
  <c r="BJ6" i="52"/>
  <c r="E118" i="37" s="1"/>
  <c r="BU10" i="52"/>
  <c r="P122" i="37" s="1"/>
  <c r="BU16" i="52"/>
  <c r="P128" i="37" s="1"/>
  <c r="L6" i="39"/>
  <c r="E6" i="39"/>
  <c r="BQ12" i="50"/>
  <c r="BQ4" i="50"/>
  <c r="BQ3" i="50"/>
  <c r="BQ9" i="50"/>
  <c r="CN12" i="50"/>
  <c r="CQ12" i="50" s="1"/>
  <c r="CO12" i="50" s="1"/>
  <c r="CN9" i="50"/>
  <c r="CQ9" i="50" s="1"/>
  <c r="CO9" i="50" s="1"/>
  <c r="CN5" i="50"/>
  <c r="BK16" i="50"/>
  <c r="CN10" i="50"/>
  <c r="CQ10" i="50" s="1"/>
  <c r="CO10" i="50" s="1"/>
  <c r="CN8" i="50"/>
  <c r="CQ8" i="50" s="1"/>
  <c r="CO8" i="50" s="1"/>
  <c r="BK18" i="50"/>
  <c r="BK10" i="50"/>
  <c r="CN7" i="50"/>
  <c r="CQ7" i="50" s="1"/>
  <c r="CO7" i="50" s="1"/>
  <c r="CM7" i="50" s="1"/>
  <c r="BK6" i="50"/>
  <c r="CN14" i="50"/>
  <c r="CQ14" i="50" s="1"/>
  <c r="CO14" i="50" s="1"/>
  <c r="CM14" i="50" s="1"/>
  <c r="CK10" i="50"/>
  <c r="CJ10" i="50" s="1"/>
  <c r="BK8" i="50"/>
  <c r="CK6" i="50"/>
  <c r="CT6" i="50" s="1"/>
  <c r="CK18" i="50"/>
  <c r="CJ18" i="50" s="1"/>
  <c r="CN17" i="50"/>
  <c r="CQ17" i="50" s="1"/>
  <c r="CO17" i="50" s="1"/>
  <c r="CM17" i="50" s="1"/>
  <c r="CK8" i="50"/>
  <c r="CT8" i="50" s="1"/>
  <c r="BK14" i="50"/>
  <c r="CK7" i="50"/>
  <c r="CJ7" i="50" s="1"/>
  <c r="CK12" i="50"/>
  <c r="CT12" i="50" s="1"/>
  <c r="CK5" i="50"/>
  <c r="CJ5" i="50" s="1"/>
  <c r="CN20" i="50"/>
  <c r="CQ20" i="50" s="1"/>
  <c r="CO20" i="50" s="1"/>
  <c r="CM20" i="50" s="1"/>
  <c r="CN15" i="50"/>
  <c r="CQ15" i="50" s="1"/>
  <c r="CO15" i="50" s="1"/>
  <c r="CM15" i="50" s="1"/>
  <c r="CK14" i="50"/>
  <c r="CJ14" i="50" s="1"/>
  <c r="CK19" i="50"/>
  <c r="CJ19" i="50" s="1"/>
  <c r="CK20" i="50"/>
  <c r="CT20" i="50" s="1"/>
  <c r="BK13" i="50"/>
  <c r="CK16" i="50"/>
  <c r="CT16" i="50" s="1"/>
  <c r="BK9" i="50"/>
  <c r="CK13" i="50"/>
  <c r="CJ13" i="50" s="1"/>
  <c r="CN18" i="50"/>
  <c r="CQ18" i="50" s="1"/>
  <c r="CO18" i="50" s="1"/>
  <c r="CN16" i="50"/>
  <c r="CQ16" i="50" s="1"/>
  <c r="CO16" i="50" s="1"/>
  <c r="CM16" i="50" s="1"/>
  <c r="CN11" i="50"/>
  <c r="CQ11" i="50" s="1"/>
  <c r="CO11" i="50" s="1"/>
  <c r="CL20" i="50"/>
  <c r="BK11" i="50"/>
  <c r="CN19" i="50"/>
  <c r="CQ19" i="50" s="1"/>
  <c r="CO19" i="50" s="1"/>
  <c r="BK15" i="50"/>
  <c r="L9" i="39"/>
  <c r="N9" i="39" s="1"/>
  <c r="CK15" i="50"/>
  <c r="CJ15" i="50" s="1"/>
  <c r="CK11" i="50"/>
  <c r="CK9" i="50"/>
  <c r="BK12" i="50"/>
  <c r="BK5" i="50"/>
  <c r="BK17" i="50"/>
  <c r="CN6" i="50"/>
  <c r="CQ6" i="50" s="1"/>
  <c r="CO6" i="50" s="1"/>
  <c r="CM6" i="50" s="1"/>
  <c r="CN13" i="50"/>
  <c r="CQ13" i="50" s="1"/>
  <c r="CO13" i="50" s="1"/>
  <c r="CK17" i="50"/>
  <c r="BJ6" i="50"/>
  <c r="BJ3" i="50"/>
  <c r="BJ9" i="50"/>
  <c r="BJ16" i="50"/>
  <c r="BL18" i="50"/>
  <c r="BK3" i="50"/>
  <c r="BJ5" i="50"/>
  <c r="CL15" i="50"/>
  <c r="BK7" i="50"/>
  <c r="CL17" i="50"/>
  <c r="BJ7" i="50"/>
  <c r="BW18" i="50"/>
  <c r="BU8" i="50"/>
  <c r="BU5" i="50"/>
  <c r="BU13" i="50"/>
  <c r="BU10" i="50"/>
  <c r="CL18" i="50"/>
  <c r="CL19" i="50"/>
  <c r="BU7" i="50"/>
  <c r="CL5" i="50"/>
  <c r="BU14" i="50"/>
  <c r="BU9" i="50"/>
  <c r="BQ14" i="50"/>
  <c r="BQ5" i="50"/>
  <c r="BJ17" i="50"/>
  <c r="CL10" i="50"/>
  <c r="CL13" i="50"/>
  <c r="BD6" i="50"/>
  <c r="BR18" i="50"/>
  <c r="BQ18" i="50"/>
  <c r="BQ15" i="50"/>
  <c r="BQ7" i="50"/>
  <c r="BQ10" i="50"/>
  <c r="BQ13" i="50"/>
  <c r="L12" i="39"/>
  <c r="N12" i="39" s="1"/>
  <c r="BJ14" i="50"/>
  <c r="BV18" i="50"/>
  <c r="CU11" i="50"/>
  <c r="CU19" i="50"/>
  <c r="CU16" i="50"/>
  <c r="CU8" i="50"/>
  <c r="CU13" i="50"/>
  <c r="CU10" i="50"/>
  <c r="CU18" i="50"/>
  <c r="CU15" i="50"/>
  <c r="CU7" i="50"/>
  <c r="CU5" i="50"/>
  <c r="CU12" i="50"/>
  <c r="CU9" i="50"/>
  <c r="CU20" i="50"/>
  <c r="BU6" i="50"/>
  <c r="CL9" i="50"/>
  <c r="BI18" i="50"/>
  <c r="BU17" i="50"/>
  <c r="CL12" i="50"/>
  <c r="CU17" i="50"/>
  <c r="CU14" i="50"/>
  <c r="CU6" i="50"/>
  <c r="BU11" i="50"/>
  <c r="BJ4" i="50"/>
  <c r="CL16" i="50"/>
  <c r="CL6" i="50"/>
  <c r="BU12" i="50"/>
  <c r="BU3" i="50"/>
  <c r="CB12" i="50"/>
  <c r="CB20" i="50"/>
  <c r="CB17" i="50"/>
  <c r="CB9" i="50"/>
  <c r="CB14" i="50"/>
  <c r="CB6" i="50"/>
  <c r="CB11" i="50"/>
  <c r="CB19" i="50"/>
  <c r="CB16" i="50"/>
  <c r="CB8" i="50"/>
  <c r="CB13" i="50"/>
  <c r="CB18" i="50"/>
  <c r="CB7" i="50"/>
  <c r="CB15" i="50"/>
  <c r="CB5" i="50"/>
  <c r="CB10" i="50"/>
  <c r="BJ11" i="50"/>
  <c r="BJ8" i="50"/>
  <c r="BJ13" i="50"/>
  <c r="AB3" i="50"/>
  <c r="AB6" i="50" s="1"/>
  <c r="BJ15" i="50"/>
  <c r="BJ10" i="50"/>
  <c r="BM18" i="50"/>
  <c r="E12" i="39"/>
  <c r="BU15" i="50"/>
  <c r="CQ5" i="50"/>
  <c r="CO5" i="50" s="1"/>
  <c r="CM5" i="50" s="1"/>
  <c r="BH18" i="50"/>
  <c r="BQ16" i="50"/>
  <c r="BQ11" i="50"/>
  <c r="O9" i="39"/>
  <c r="BU4" i="50"/>
  <c r="O18" i="50"/>
  <c r="CL8" i="50"/>
  <c r="CL11" i="50"/>
  <c r="CL14" i="50"/>
  <c r="BQ6" i="50"/>
  <c r="BQ8" i="50"/>
  <c r="BQ17" i="50"/>
  <c r="CX18" i="50"/>
  <c r="CL7" i="50"/>
  <c r="BU16" i="50"/>
  <c r="C15" i="47"/>
  <c r="O98" i="39"/>
  <c r="BM18" i="46"/>
  <c r="H98" i="37" s="1"/>
  <c r="M98" i="39"/>
  <c r="BQ15" i="46"/>
  <c r="L95" i="37" s="1"/>
  <c r="R98" i="39"/>
  <c r="CK15" i="46"/>
  <c r="CT15" i="46" s="1"/>
  <c r="L98" i="39"/>
  <c r="BD6" i="46"/>
  <c r="C20" i="47" s="1"/>
  <c r="C19" i="47"/>
  <c r="BJ15" i="45"/>
  <c r="E79" i="37" s="1"/>
  <c r="BW18" i="45"/>
  <c r="M66" i="39"/>
  <c r="BQ10" i="45"/>
  <c r="L74" i="37" s="1"/>
  <c r="R66" i="39"/>
  <c r="CK20" i="45"/>
  <c r="L66" i="39"/>
  <c r="BD6" i="45"/>
  <c r="C17" i="47" s="1"/>
  <c r="C16" i="47"/>
  <c r="O66" i="39"/>
  <c r="BJ15" i="44"/>
  <c r="E47" i="37" s="1"/>
  <c r="M50" i="39"/>
  <c r="O50" i="39"/>
  <c r="BD6" i="44"/>
  <c r="C14" i="47" s="1"/>
  <c r="C13" i="47"/>
  <c r="BQ17" i="44"/>
  <c r="L49" i="37" s="1"/>
  <c r="R50" i="39"/>
  <c r="CK20" i="44"/>
  <c r="L50" i="39"/>
  <c r="BW18" i="44"/>
  <c r="BJ12" i="43"/>
  <c r="E60" i="37" s="1"/>
  <c r="M82" i="39"/>
  <c r="BD6" i="43"/>
  <c r="C11" i="47" s="1"/>
  <c r="C10" i="47"/>
  <c r="BQ16" i="43"/>
  <c r="L64" i="37" s="1"/>
  <c r="R82" i="39"/>
  <c r="B12" i="47"/>
  <c r="O82" i="39"/>
  <c r="CK12" i="43"/>
  <c r="L82" i="39"/>
  <c r="C12" i="47"/>
  <c r="BW18" i="43"/>
  <c r="BD6" i="42"/>
  <c r="C8" i="47" s="1"/>
  <c r="C7" i="47"/>
  <c r="BW18" i="42"/>
  <c r="BQ4" i="42"/>
  <c r="L20" i="37" s="1"/>
  <c r="R34" i="39"/>
  <c r="BQ8" i="42"/>
  <c r="L24" i="37" s="1"/>
  <c r="O34" i="39"/>
  <c r="BQ8" i="46"/>
  <c r="L88" i="37" s="1"/>
  <c r="BR18" i="46"/>
  <c r="M98" i="37" s="1"/>
  <c r="BQ16" i="46"/>
  <c r="L96" i="37" s="1"/>
  <c r="BQ3" i="46"/>
  <c r="L83" i="37" s="1"/>
  <c r="BQ11" i="46"/>
  <c r="L91" i="37" s="1"/>
  <c r="BQ7" i="46"/>
  <c r="L87" i="37" s="1"/>
  <c r="BV18" i="46"/>
  <c r="Q98" i="37" s="1"/>
  <c r="BQ13" i="46"/>
  <c r="L93" i="37" s="1"/>
  <c r="BQ4" i="46"/>
  <c r="L84" i="37" s="1"/>
  <c r="BQ10" i="46"/>
  <c r="L90" i="37" s="1"/>
  <c r="BQ14" i="46"/>
  <c r="L94" i="37" s="1"/>
  <c r="BQ6" i="46"/>
  <c r="L86" i="37" s="1"/>
  <c r="BQ9" i="46"/>
  <c r="L89" i="37" s="1"/>
  <c r="BQ12" i="46"/>
  <c r="L92" i="37" s="1"/>
  <c r="BQ17" i="46"/>
  <c r="L97" i="37" s="1"/>
  <c r="BQ18" i="46"/>
  <c r="L98" i="37" s="1"/>
  <c r="BQ5" i="46"/>
  <c r="L85" i="37" s="1"/>
  <c r="CK16" i="46"/>
  <c r="CT16" i="46" s="1"/>
  <c r="CK6" i="46"/>
  <c r="CJ6" i="46" s="1"/>
  <c r="CK20" i="46"/>
  <c r="CT20" i="46" s="1"/>
  <c r="CK10" i="46"/>
  <c r="CJ10" i="46" s="1"/>
  <c r="CK14" i="46"/>
  <c r="CJ14" i="46" s="1"/>
  <c r="CK18" i="46"/>
  <c r="CJ18" i="46" s="1"/>
  <c r="CK5" i="46"/>
  <c r="CT5" i="46" s="1"/>
  <c r="BJ6" i="46"/>
  <c r="E86" i="37" s="1"/>
  <c r="BJ16" i="46"/>
  <c r="E96" i="37" s="1"/>
  <c r="BL18" i="46"/>
  <c r="G98" i="37" s="1"/>
  <c r="BJ12" i="46"/>
  <c r="E92" i="37" s="1"/>
  <c r="BU11" i="46"/>
  <c r="P91" i="37" s="1"/>
  <c r="BJ5" i="46"/>
  <c r="E85" i="37" s="1"/>
  <c r="BJ14" i="46"/>
  <c r="E94" i="37" s="1"/>
  <c r="BJ3" i="46"/>
  <c r="E83" i="37" s="1"/>
  <c r="BU6" i="46"/>
  <c r="P86" i="37" s="1"/>
  <c r="BU10" i="46"/>
  <c r="P90" i="37" s="1"/>
  <c r="BJ10" i="46"/>
  <c r="E90" i="37" s="1"/>
  <c r="BJ4" i="46"/>
  <c r="E84" i="37" s="1"/>
  <c r="BJ8" i="46"/>
  <c r="E88" i="37" s="1"/>
  <c r="BK18" i="46"/>
  <c r="F98" i="37" s="1"/>
  <c r="CK19" i="46"/>
  <c r="CT19" i="46" s="1"/>
  <c r="BU17" i="46"/>
  <c r="P97" i="37" s="1"/>
  <c r="CK8" i="46"/>
  <c r="BU13" i="46"/>
  <c r="P93" i="37" s="1"/>
  <c r="CK7" i="46"/>
  <c r="CT7" i="46" s="1"/>
  <c r="CK11" i="46"/>
  <c r="CT11" i="46" s="1"/>
  <c r="BU15" i="46"/>
  <c r="P95" i="37" s="1"/>
  <c r="CK12" i="46"/>
  <c r="CT12" i="46" s="1"/>
  <c r="BU3" i="46"/>
  <c r="P83" i="37" s="1"/>
  <c r="CJ16" i="46"/>
  <c r="BU4" i="46"/>
  <c r="P84" i="37" s="1"/>
  <c r="CU19" i="46"/>
  <c r="CU15" i="46"/>
  <c r="CU11" i="46"/>
  <c r="CU7" i="46"/>
  <c r="CU14" i="46"/>
  <c r="CU10" i="46"/>
  <c r="CU6" i="46"/>
  <c r="CU18" i="46"/>
  <c r="CU17" i="46"/>
  <c r="CU13" i="46"/>
  <c r="CU9" i="46"/>
  <c r="CU20" i="46"/>
  <c r="BI18" i="46"/>
  <c r="D98" i="37" s="1"/>
  <c r="CU16" i="46"/>
  <c r="BU16" i="46"/>
  <c r="P96" i="37" s="1"/>
  <c r="BU12" i="46"/>
  <c r="P92" i="37" s="1"/>
  <c r="CU8" i="46"/>
  <c r="BU8" i="46"/>
  <c r="P88" i="37" s="1"/>
  <c r="CU5" i="46"/>
  <c r="BU5" i="46"/>
  <c r="P85" i="37" s="1"/>
  <c r="CU12" i="46"/>
  <c r="BJ15" i="46"/>
  <c r="E95" i="37" s="1"/>
  <c r="BJ11" i="46"/>
  <c r="E91" i="37" s="1"/>
  <c r="BJ7" i="46"/>
  <c r="E87" i="37" s="1"/>
  <c r="AB3" i="46"/>
  <c r="BJ9" i="46"/>
  <c r="E89" i="37" s="1"/>
  <c r="BH18" i="46"/>
  <c r="C98" i="37" s="1"/>
  <c r="BJ13" i="46"/>
  <c r="E93" i="37" s="1"/>
  <c r="BJ17" i="46"/>
  <c r="E97" i="37" s="1"/>
  <c r="CL19" i="46"/>
  <c r="CL15" i="46"/>
  <c r="BK15" i="46"/>
  <c r="F95" i="37" s="1"/>
  <c r="CN14" i="46"/>
  <c r="CL11" i="46"/>
  <c r="BK11" i="46"/>
  <c r="F91" i="37" s="1"/>
  <c r="CN10" i="46"/>
  <c r="CL7" i="46"/>
  <c r="BK7" i="46"/>
  <c r="F87" i="37" s="1"/>
  <c r="CN6" i="46"/>
  <c r="CN18" i="46"/>
  <c r="O18" i="46"/>
  <c r="N98" i="39" s="1"/>
  <c r="CN17" i="46"/>
  <c r="CL14" i="46"/>
  <c r="BK14" i="46"/>
  <c r="F94" i="37" s="1"/>
  <c r="CN13" i="46"/>
  <c r="CL10" i="46"/>
  <c r="BK10" i="46"/>
  <c r="F90" i="37" s="1"/>
  <c r="CN9" i="46"/>
  <c r="CL6" i="46"/>
  <c r="BK6" i="46"/>
  <c r="F86" i="37" s="1"/>
  <c r="BK17" i="46"/>
  <c r="F97" i="37" s="1"/>
  <c r="CN16" i="46"/>
  <c r="CN20" i="46"/>
  <c r="CL18" i="46"/>
  <c r="CN19" i="46"/>
  <c r="CL16" i="46"/>
  <c r="BK16" i="46"/>
  <c r="F96" i="37" s="1"/>
  <c r="CN15" i="46"/>
  <c r="CL12" i="46"/>
  <c r="BK12" i="46"/>
  <c r="F92" i="37" s="1"/>
  <c r="CN11" i="46"/>
  <c r="CL8" i="46"/>
  <c r="BK8" i="46"/>
  <c r="F88" i="37" s="1"/>
  <c r="CN7" i="46"/>
  <c r="CL5" i="46"/>
  <c r="BK5" i="46"/>
  <c r="F85" i="37" s="1"/>
  <c r="CL17" i="46"/>
  <c r="CL13" i="46"/>
  <c r="CL9" i="46"/>
  <c r="CN8" i="46"/>
  <c r="CN5" i="46"/>
  <c r="CK13" i="46"/>
  <c r="CN12" i="46"/>
  <c r="CK9" i="46"/>
  <c r="BK3" i="46"/>
  <c r="F83" i="37" s="1"/>
  <c r="BK4" i="46"/>
  <c r="F84" i="37" s="1"/>
  <c r="BK9" i="46"/>
  <c r="F89" i="37" s="1"/>
  <c r="CL20" i="46"/>
  <c r="BK13" i="46"/>
  <c r="F93" i="37" s="1"/>
  <c r="CK17" i="46"/>
  <c r="BU14" i="46"/>
  <c r="P94" i="37" s="1"/>
  <c r="BU9" i="46"/>
  <c r="P89" i="37" s="1"/>
  <c r="BU7" i="46"/>
  <c r="P87" i="37" s="1"/>
  <c r="CI17" i="46"/>
  <c r="CI13" i="46"/>
  <c r="CI9" i="46"/>
  <c r="CI20" i="46"/>
  <c r="CI16" i="46"/>
  <c r="CI12" i="46"/>
  <c r="CI8" i="46"/>
  <c r="CI5" i="46"/>
  <c r="AQ18" i="46"/>
  <c r="CI19" i="46"/>
  <c r="CI15" i="46"/>
  <c r="CI11" i="46"/>
  <c r="CI7" i="46"/>
  <c r="CI18" i="46"/>
  <c r="CI14" i="46"/>
  <c r="CI6" i="46"/>
  <c r="CI10" i="46"/>
  <c r="BQ3" i="45"/>
  <c r="L67" i="37" s="1"/>
  <c r="BQ5" i="45"/>
  <c r="L69" i="37" s="1"/>
  <c r="BV18" i="45"/>
  <c r="Q82" i="37" s="1"/>
  <c r="BQ14" i="45"/>
  <c r="L78" i="37" s="1"/>
  <c r="BQ16" i="45"/>
  <c r="L80" i="37" s="1"/>
  <c r="BQ18" i="45"/>
  <c r="L82" i="37" s="1"/>
  <c r="BQ11" i="45"/>
  <c r="L75" i="37" s="1"/>
  <c r="BQ7" i="45"/>
  <c r="L71" i="37" s="1"/>
  <c r="BQ4" i="45"/>
  <c r="L68" i="37" s="1"/>
  <c r="BQ13" i="45"/>
  <c r="L77" i="37" s="1"/>
  <c r="BQ9" i="45"/>
  <c r="L73" i="37" s="1"/>
  <c r="BQ17" i="45"/>
  <c r="L81" i="37" s="1"/>
  <c r="BQ15" i="45"/>
  <c r="L79" i="37" s="1"/>
  <c r="BQ6" i="45"/>
  <c r="L70" i="37" s="1"/>
  <c r="BQ12" i="45"/>
  <c r="L76" i="37" s="1"/>
  <c r="BQ8" i="45"/>
  <c r="L72" i="37" s="1"/>
  <c r="CK16" i="45"/>
  <c r="CT16" i="45" s="1"/>
  <c r="CK19" i="45"/>
  <c r="CT19" i="45" s="1"/>
  <c r="CK18" i="45"/>
  <c r="CJ18" i="45" s="1"/>
  <c r="BJ7" i="45"/>
  <c r="E71" i="37" s="1"/>
  <c r="BU6" i="45"/>
  <c r="P70" i="37" s="1"/>
  <c r="CK10" i="45"/>
  <c r="CT10" i="45" s="1"/>
  <c r="CJ20" i="45"/>
  <c r="CT20" i="45"/>
  <c r="AB3" i="45"/>
  <c r="BJ17" i="45"/>
  <c r="E81" i="37" s="1"/>
  <c r="BJ13" i="45"/>
  <c r="E77" i="37" s="1"/>
  <c r="BJ9" i="45"/>
  <c r="E73" i="37" s="1"/>
  <c r="BL18" i="45"/>
  <c r="G82" i="37" s="1"/>
  <c r="BJ4" i="45"/>
  <c r="E68" i="37" s="1"/>
  <c r="CD11" i="45"/>
  <c r="CD7" i="45"/>
  <c r="CD17" i="45"/>
  <c r="CD13" i="45"/>
  <c r="CD9" i="45"/>
  <c r="CD14" i="45"/>
  <c r="CD10" i="45"/>
  <c r="CD16" i="45"/>
  <c r="CD12" i="45"/>
  <c r="CD8" i="45"/>
  <c r="CD5" i="45"/>
  <c r="CD6" i="45"/>
  <c r="CK14" i="45"/>
  <c r="BJ10" i="45"/>
  <c r="E74" i="37" s="1"/>
  <c r="CI17" i="45"/>
  <c r="CI13" i="45"/>
  <c r="CI9" i="45"/>
  <c r="CI20" i="45"/>
  <c r="CI16" i="45"/>
  <c r="CI12" i="45"/>
  <c r="CI8" i="45"/>
  <c r="CI5" i="45"/>
  <c r="CI19" i="45"/>
  <c r="CI15" i="45"/>
  <c r="CI11" i="45"/>
  <c r="CI7" i="45"/>
  <c r="CI14" i="45"/>
  <c r="CI10" i="45"/>
  <c r="CI6" i="45"/>
  <c r="AQ18" i="45"/>
  <c r="CI18" i="45"/>
  <c r="CK17" i="45"/>
  <c r="BM18" i="45"/>
  <c r="H82" i="37" s="1"/>
  <c r="CD15" i="45"/>
  <c r="BJ6" i="45"/>
  <c r="E70" i="37" s="1"/>
  <c r="BJ16" i="45"/>
  <c r="E80" i="37" s="1"/>
  <c r="CU19" i="45"/>
  <c r="CU15" i="45"/>
  <c r="CU11" i="45"/>
  <c r="CU7" i="45"/>
  <c r="BU9" i="45"/>
  <c r="P73" i="37" s="1"/>
  <c r="CU14" i="45"/>
  <c r="CU10" i="45"/>
  <c r="CU6" i="45"/>
  <c r="CU17" i="45"/>
  <c r="CU13" i="45"/>
  <c r="CU9" i="45"/>
  <c r="CU18" i="45"/>
  <c r="CU20" i="45"/>
  <c r="BI18" i="45"/>
  <c r="D82" i="37" s="1"/>
  <c r="BU13" i="45"/>
  <c r="P77" i="37" s="1"/>
  <c r="CU16" i="45"/>
  <c r="CU12" i="45"/>
  <c r="CU8" i="45"/>
  <c r="CU5" i="45"/>
  <c r="BU17" i="45"/>
  <c r="P81" i="37" s="1"/>
  <c r="BU15" i="45"/>
  <c r="P79" i="37" s="1"/>
  <c r="BU11" i="45"/>
  <c r="P75" i="37" s="1"/>
  <c r="BU7" i="45"/>
  <c r="P71" i="37" s="1"/>
  <c r="BU3" i="45"/>
  <c r="P67" i="37" s="1"/>
  <c r="BU16" i="45"/>
  <c r="P80" i="37" s="1"/>
  <c r="CX18" i="45"/>
  <c r="BJ5" i="45"/>
  <c r="E69" i="37" s="1"/>
  <c r="CK11" i="45"/>
  <c r="CD20" i="45"/>
  <c r="BJ8" i="45"/>
  <c r="E72" i="37" s="1"/>
  <c r="BJ12" i="45"/>
  <c r="E76" i="37" s="1"/>
  <c r="BJ14" i="45"/>
  <c r="E78" i="37" s="1"/>
  <c r="BU8" i="45"/>
  <c r="P72" i="37" s="1"/>
  <c r="BJ3" i="45"/>
  <c r="E67" i="37" s="1"/>
  <c r="BJ11" i="45"/>
  <c r="E75" i="37" s="1"/>
  <c r="CD18" i="45"/>
  <c r="BU14" i="45"/>
  <c r="P78" i="37" s="1"/>
  <c r="CK12" i="45"/>
  <c r="CK8" i="45"/>
  <c r="CK5" i="45"/>
  <c r="O18" i="45"/>
  <c r="N66" i="39" s="1"/>
  <c r="CL19" i="45"/>
  <c r="CL15" i="45"/>
  <c r="BK15" i="45"/>
  <c r="F79" i="37" s="1"/>
  <c r="CN14" i="45"/>
  <c r="CL11" i="45"/>
  <c r="BK11" i="45"/>
  <c r="F75" i="37" s="1"/>
  <c r="CN10" i="45"/>
  <c r="CL7" i="45"/>
  <c r="BK7" i="45"/>
  <c r="F71" i="37" s="1"/>
  <c r="CN6" i="45"/>
  <c r="CN18" i="45"/>
  <c r="CK7" i="45"/>
  <c r="CN20" i="45"/>
  <c r="CL18" i="45"/>
  <c r="CK6" i="45"/>
  <c r="CL17" i="45"/>
  <c r="BK17" i="45"/>
  <c r="F81" i="37" s="1"/>
  <c r="CN16" i="45"/>
  <c r="CL13" i="45"/>
  <c r="BK13" i="45"/>
  <c r="F77" i="37" s="1"/>
  <c r="CN12" i="45"/>
  <c r="CL9" i="45"/>
  <c r="BK9" i="45"/>
  <c r="F73" i="37" s="1"/>
  <c r="CN8" i="45"/>
  <c r="CN5" i="45"/>
  <c r="BK3" i="45"/>
  <c r="F67" i="37" s="1"/>
  <c r="CN17" i="45"/>
  <c r="BK14" i="45"/>
  <c r="F78" i="37" s="1"/>
  <c r="BK10" i="45"/>
  <c r="F74" i="37" s="1"/>
  <c r="CL20" i="45"/>
  <c r="CK13" i="45"/>
  <c r="CK9" i="45"/>
  <c r="BK4" i="45"/>
  <c r="F68" i="37" s="1"/>
  <c r="CN13" i="45"/>
  <c r="CN9" i="45"/>
  <c r="CN19" i="45"/>
  <c r="CL16" i="45"/>
  <c r="BK16" i="45"/>
  <c r="F80" i="37" s="1"/>
  <c r="CN15" i="45"/>
  <c r="CL12" i="45"/>
  <c r="BK12" i="45"/>
  <c r="F76" i="37" s="1"/>
  <c r="CN11" i="45"/>
  <c r="CL8" i="45"/>
  <c r="BK8" i="45"/>
  <c r="F72" i="37" s="1"/>
  <c r="CN7" i="45"/>
  <c r="CL5" i="45"/>
  <c r="BK5" i="45"/>
  <c r="F69" i="37" s="1"/>
  <c r="CL14" i="45"/>
  <c r="CL10" i="45"/>
  <c r="BK6" i="45"/>
  <c r="F70" i="37" s="1"/>
  <c r="CL6" i="45"/>
  <c r="CK15" i="45"/>
  <c r="BK18" i="45"/>
  <c r="F82" i="37" s="1"/>
  <c r="BU12" i="45"/>
  <c r="P76" i="37" s="1"/>
  <c r="BU5" i="45"/>
  <c r="P69" i="37" s="1"/>
  <c r="BR18" i="45"/>
  <c r="M82" i="37" s="1"/>
  <c r="CD19" i="45"/>
  <c r="BU10" i="45"/>
  <c r="P74" i="37" s="1"/>
  <c r="BU4" i="45"/>
  <c r="P68" i="37" s="1"/>
  <c r="CX20" i="45"/>
  <c r="BH18" i="45"/>
  <c r="C82" i="37" s="1"/>
  <c r="BQ3" i="44"/>
  <c r="L35" i="37" s="1"/>
  <c r="BQ11" i="44"/>
  <c r="L43" i="37" s="1"/>
  <c r="BQ6" i="44"/>
  <c r="L38" i="37" s="1"/>
  <c r="BQ9" i="44"/>
  <c r="L41" i="37" s="1"/>
  <c r="BQ14" i="44"/>
  <c r="L46" i="37" s="1"/>
  <c r="BQ15" i="44"/>
  <c r="L47" i="37" s="1"/>
  <c r="BR18" i="44"/>
  <c r="BQ8" i="44"/>
  <c r="L40" i="37" s="1"/>
  <c r="BQ4" i="44"/>
  <c r="L36" i="37" s="1"/>
  <c r="BQ7" i="44"/>
  <c r="L39" i="37" s="1"/>
  <c r="BV18" i="44"/>
  <c r="Q50" i="37" s="1"/>
  <c r="BQ16" i="44"/>
  <c r="L48" i="37" s="1"/>
  <c r="BQ18" i="44"/>
  <c r="L50" i="37" s="1"/>
  <c r="BQ5" i="44"/>
  <c r="L37" i="37" s="1"/>
  <c r="BQ12" i="44"/>
  <c r="L44" i="37" s="1"/>
  <c r="BQ13" i="44"/>
  <c r="L45" i="37" s="1"/>
  <c r="BQ10" i="44"/>
  <c r="L42" i="37" s="1"/>
  <c r="BJ17" i="44"/>
  <c r="E49" i="37" s="1"/>
  <c r="BJ12" i="44"/>
  <c r="E44" i="37" s="1"/>
  <c r="BJ10" i="44"/>
  <c r="E42" i="37" s="1"/>
  <c r="BJ3" i="44"/>
  <c r="E35" i="37" s="1"/>
  <c r="BJ13" i="44"/>
  <c r="E45" i="37" s="1"/>
  <c r="BJ4" i="44"/>
  <c r="E36" i="37" s="1"/>
  <c r="BJ11" i="44"/>
  <c r="E43" i="37" s="1"/>
  <c r="BJ5" i="44"/>
  <c r="E37" i="37" s="1"/>
  <c r="BM18" i="44"/>
  <c r="H50" i="37" s="1"/>
  <c r="BJ6" i="44"/>
  <c r="E38" i="37" s="1"/>
  <c r="BJ8" i="44"/>
  <c r="E40" i="37" s="1"/>
  <c r="BL18" i="44"/>
  <c r="G50" i="37" s="1"/>
  <c r="BJ14" i="44"/>
  <c r="E46" i="37" s="1"/>
  <c r="BJ16" i="44"/>
  <c r="E48" i="37" s="1"/>
  <c r="BH18" i="44"/>
  <c r="C50" i="37" s="1"/>
  <c r="BJ9" i="44"/>
  <c r="E41" i="37" s="1"/>
  <c r="BJ7" i="44"/>
  <c r="E39" i="37" s="1"/>
  <c r="CK19" i="44"/>
  <c r="CJ19" i="44" s="1"/>
  <c r="CK18" i="44"/>
  <c r="CJ18" i="44" s="1"/>
  <c r="BK18" i="44"/>
  <c r="F50" i="37" s="1"/>
  <c r="CK17" i="44"/>
  <c r="CT17" i="44" s="1"/>
  <c r="CT20" i="44"/>
  <c r="CJ20" i="44"/>
  <c r="CU19" i="44"/>
  <c r="CU15" i="44"/>
  <c r="CU11" i="44"/>
  <c r="CU7" i="44"/>
  <c r="CU18" i="44"/>
  <c r="BU17" i="44"/>
  <c r="P49" i="37" s="1"/>
  <c r="CU14" i="44"/>
  <c r="CU10" i="44"/>
  <c r="CU6" i="44"/>
  <c r="CU17" i="44"/>
  <c r="CU13" i="44"/>
  <c r="CU9" i="44"/>
  <c r="CU20" i="44"/>
  <c r="BI18" i="44"/>
  <c r="D50" i="37" s="1"/>
  <c r="CU16" i="44"/>
  <c r="CU12" i="44"/>
  <c r="CU8" i="44"/>
  <c r="CU5" i="44"/>
  <c r="BU15" i="44"/>
  <c r="P47" i="37" s="1"/>
  <c r="BU11" i="44"/>
  <c r="P43" i="37" s="1"/>
  <c r="BU7" i="44"/>
  <c r="P39" i="37" s="1"/>
  <c r="BU13" i="44"/>
  <c r="P45" i="37" s="1"/>
  <c r="BU9" i="44"/>
  <c r="P41" i="37" s="1"/>
  <c r="BU3" i="44"/>
  <c r="P35" i="37" s="1"/>
  <c r="CX19" i="44"/>
  <c r="BU12" i="44"/>
  <c r="P44" i="37" s="1"/>
  <c r="BU5" i="44"/>
  <c r="P37" i="37" s="1"/>
  <c r="BU14" i="44"/>
  <c r="P46" i="37" s="1"/>
  <c r="CK16" i="44"/>
  <c r="CK12" i="44"/>
  <c r="CK8" i="44"/>
  <c r="CK5" i="44"/>
  <c r="O18" i="44"/>
  <c r="N50" i="39" s="1"/>
  <c r="CL14" i="44"/>
  <c r="CL19" i="44"/>
  <c r="CL15" i="44"/>
  <c r="BK15" i="44"/>
  <c r="F47" i="37" s="1"/>
  <c r="CN14" i="44"/>
  <c r="CL11" i="44"/>
  <c r="BK11" i="44"/>
  <c r="F43" i="37" s="1"/>
  <c r="CN10" i="44"/>
  <c r="CL7" i="44"/>
  <c r="BK7" i="44"/>
  <c r="F39" i="37" s="1"/>
  <c r="CN6" i="44"/>
  <c r="BK14" i="44"/>
  <c r="F46" i="37" s="1"/>
  <c r="CN18" i="44"/>
  <c r="CK15" i="44"/>
  <c r="CK11" i="44"/>
  <c r="CK7" i="44"/>
  <c r="CN17" i="44"/>
  <c r="CN20" i="44"/>
  <c r="CL18" i="44"/>
  <c r="CK14" i="44"/>
  <c r="CK10" i="44"/>
  <c r="CK6" i="44"/>
  <c r="CL17" i="44"/>
  <c r="BK17" i="44"/>
  <c r="F49" i="37" s="1"/>
  <c r="CN16" i="44"/>
  <c r="CL13" i="44"/>
  <c r="BK13" i="44"/>
  <c r="F45" i="37" s="1"/>
  <c r="CN12" i="44"/>
  <c r="CL9" i="44"/>
  <c r="BK9" i="44"/>
  <c r="F41" i="37" s="1"/>
  <c r="CN8" i="44"/>
  <c r="CN5" i="44"/>
  <c r="BK3" i="44"/>
  <c r="F35" i="37" s="1"/>
  <c r="CL20" i="44"/>
  <c r="CK13" i="44"/>
  <c r="CK9" i="44"/>
  <c r="BK4" i="44"/>
  <c r="F36" i="37" s="1"/>
  <c r="CN13" i="44"/>
  <c r="CN19" i="44"/>
  <c r="CL16" i="44"/>
  <c r="BK16" i="44"/>
  <c r="F48" i="37" s="1"/>
  <c r="CN15" i="44"/>
  <c r="CL12" i="44"/>
  <c r="BK12" i="44"/>
  <c r="F44" i="37" s="1"/>
  <c r="CN11" i="44"/>
  <c r="CL8" i="44"/>
  <c r="BK8" i="44"/>
  <c r="F40" i="37" s="1"/>
  <c r="CN7" i="44"/>
  <c r="CL5" i="44"/>
  <c r="BK5" i="44"/>
  <c r="F37" i="37" s="1"/>
  <c r="BK10" i="44"/>
  <c r="F42" i="37" s="1"/>
  <c r="CL10" i="44"/>
  <c r="CL6" i="44"/>
  <c r="CN9" i="44"/>
  <c r="BK6" i="44"/>
  <c r="F38" i="37" s="1"/>
  <c r="BU10" i="44"/>
  <c r="P42" i="37" s="1"/>
  <c r="AB3" i="44"/>
  <c r="CB20" i="44"/>
  <c r="CB16" i="44"/>
  <c r="CB12" i="44"/>
  <c r="CB8" i="44"/>
  <c r="CB5" i="44"/>
  <c r="CB15" i="44"/>
  <c r="CB14" i="44"/>
  <c r="CB10" i="44"/>
  <c r="CB6" i="44"/>
  <c r="CB18" i="44"/>
  <c r="CB17" i="44"/>
  <c r="CB13" i="44"/>
  <c r="CB9" i="44"/>
  <c r="CB19" i="44"/>
  <c r="CB7" i="44"/>
  <c r="CB11" i="44"/>
  <c r="BU16" i="44"/>
  <c r="P48" i="37" s="1"/>
  <c r="BU8" i="44"/>
  <c r="P40" i="37" s="1"/>
  <c r="BU4" i="44"/>
  <c r="P36" i="37" s="1"/>
  <c r="CX20" i="44"/>
  <c r="BU6" i="44"/>
  <c r="P38" i="37" s="1"/>
  <c r="CD9" i="43"/>
  <c r="CD14" i="43"/>
  <c r="CI12" i="43"/>
  <c r="CI19" i="43"/>
  <c r="CD15" i="43"/>
  <c r="CI17" i="43"/>
  <c r="CD18" i="43"/>
  <c r="BR18" i="43"/>
  <c r="M66" i="37" s="1"/>
  <c r="BQ8" i="43"/>
  <c r="L56" i="37" s="1"/>
  <c r="BQ4" i="43"/>
  <c r="L52" i="37" s="1"/>
  <c r="BQ6" i="43"/>
  <c r="L54" i="37" s="1"/>
  <c r="BV18" i="43"/>
  <c r="Q66" i="37" s="1"/>
  <c r="BQ12" i="43"/>
  <c r="L60" i="37" s="1"/>
  <c r="BQ14" i="43"/>
  <c r="L62" i="37" s="1"/>
  <c r="BQ15" i="43"/>
  <c r="L63" i="37" s="1"/>
  <c r="BQ7" i="43"/>
  <c r="L55" i="37" s="1"/>
  <c r="BQ5" i="43"/>
  <c r="L53" i="37" s="1"/>
  <c r="BQ11" i="43"/>
  <c r="L59" i="37" s="1"/>
  <c r="BQ18" i="43"/>
  <c r="L66" i="37" s="1"/>
  <c r="BQ17" i="43"/>
  <c r="L65" i="37" s="1"/>
  <c r="BQ13" i="43"/>
  <c r="L61" i="37" s="1"/>
  <c r="BQ3" i="43"/>
  <c r="L51" i="37" s="1"/>
  <c r="BQ9" i="43"/>
  <c r="L57" i="37" s="1"/>
  <c r="BQ10" i="43"/>
  <c r="L58" i="37" s="1"/>
  <c r="BJ15" i="43"/>
  <c r="E63" i="37" s="1"/>
  <c r="BJ16" i="43"/>
  <c r="E64" i="37" s="1"/>
  <c r="BJ10" i="43"/>
  <c r="E58" i="37" s="1"/>
  <c r="BJ14" i="43"/>
  <c r="E62" i="37" s="1"/>
  <c r="BJ6" i="43"/>
  <c r="E54" i="37" s="1"/>
  <c r="BM18" i="43"/>
  <c r="H66" i="37" s="1"/>
  <c r="BJ3" i="43"/>
  <c r="E51" i="37" s="1"/>
  <c r="BU10" i="43"/>
  <c r="P58" i="37" s="1"/>
  <c r="BU12" i="43"/>
  <c r="P60" i="37" s="1"/>
  <c r="BU3" i="43"/>
  <c r="P51" i="37" s="1"/>
  <c r="CK11" i="43"/>
  <c r="BU6" i="43"/>
  <c r="P54" i="37" s="1"/>
  <c r="BU17" i="43"/>
  <c r="P65" i="37" s="1"/>
  <c r="BU4" i="43"/>
  <c r="P52" i="37" s="1"/>
  <c r="CK18" i="43"/>
  <c r="BK18" i="43"/>
  <c r="F66" i="37" s="1"/>
  <c r="BU8" i="43"/>
  <c r="P56" i="37" s="1"/>
  <c r="CK15" i="43"/>
  <c r="CK8" i="43"/>
  <c r="CK14" i="43"/>
  <c r="CK10" i="43"/>
  <c r="CT10" i="43" s="1"/>
  <c r="CK17" i="43"/>
  <c r="CJ17" i="43" s="1"/>
  <c r="CK19" i="43"/>
  <c r="CT19" i="43" s="1"/>
  <c r="CT12" i="43"/>
  <c r="CJ12" i="43"/>
  <c r="CD16" i="43"/>
  <c r="CD5" i="43"/>
  <c r="CD12" i="43"/>
  <c r="CD8" i="43"/>
  <c r="CD7" i="43"/>
  <c r="CB20" i="43"/>
  <c r="CB16" i="43"/>
  <c r="CB12" i="43"/>
  <c r="CB8" i="43"/>
  <c r="CB5" i="43"/>
  <c r="CB19" i="43"/>
  <c r="CB15" i="43"/>
  <c r="CB11" i="43"/>
  <c r="CB7" i="43"/>
  <c r="CB14" i="43"/>
  <c r="CB10" i="43"/>
  <c r="CB6" i="43"/>
  <c r="CB18" i="43"/>
  <c r="CB13" i="43"/>
  <c r="CB17" i="43"/>
  <c r="CB9" i="43"/>
  <c r="BJ11" i="43"/>
  <c r="E59" i="37" s="1"/>
  <c r="BJ17" i="43"/>
  <c r="E65" i="37" s="1"/>
  <c r="BJ7" i="43"/>
  <c r="E55" i="37" s="1"/>
  <c r="BJ9" i="43"/>
  <c r="E57" i="37" s="1"/>
  <c r="BJ13" i="43"/>
  <c r="E61" i="37" s="1"/>
  <c r="AB3" i="43"/>
  <c r="CI5" i="43"/>
  <c r="CD20" i="43"/>
  <c r="CD11" i="43"/>
  <c r="CI8" i="43"/>
  <c r="BJ8" i="43"/>
  <c r="E56" i="37" s="1"/>
  <c r="CI10" i="43"/>
  <c r="BU14" i="43"/>
  <c r="P62" i="37" s="1"/>
  <c r="CD13" i="43"/>
  <c r="CD19" i="43"/>
  <c r="CI14" i="43"/>
  <c r="CI16" i="43"/>
  <c r="CL19" i="43"/>
  <c r="CL15" i="43"/>
  <c r="BK15" i="43"/>
  <c r="F63" i="37" s="1"/>
  <c r="CN14" i="43"/>
  <c r="CL11" i="43"/>
  <c r="BK11" i="43"/>
  <c r="F59" i="37" s="1"/>
  <c r="CN10" i="43"/>
  <c r="CL7" i="43"/>
  <c r="BK7" i="43"/>
  <c r="F55" i="37" s="1"/>
  <c r="CN6" i="43"/>
  <c r="CN18" i="43"/>
  <c r="O18" i="43"/>
  <c r="N82" i="39" s="1"/>
  <c r="CN17" i="43"/>
  <c r="CL14" i="43"/>
  <c r="BK14" i="43"/>
  <c r="F62" i="37" s="1"/>
  <c r="CN13" i="43"/>
  <c r="CL10" i="43"/>
  <c r="BK10" i="43"/>
  <c r="F58" i="37" s="1"/>
  <c r="CN9" i="43"/>
  <c r="CL6" i="43"/>
  <c r="BK6" i="43"/>
  <c r="F54" i="37" s="1"/>
  <c r="CN20" i="43"/>
  <c r="CL18" i="43"/>
  <c r="CL17" i="43"/>
  <c r="BK17" i="43"/>
  <c r="F65" i="37" s="1"/>
  <c r="CN16" i="43"/>
  <c r="CL13" i="43"/>
  <c r="BK13" i="43"/>
  <c r="F61" i="37" s="1"/>
  <c r="CN12" i="43"/>
  <c r="CL9" i="43"/>
  <c r="BK9" i="43"/>
  <c r="F57" i="37" s="1"/>
  <c r="CN8" i="43"/>
  <c r="CN5" i="43"/>
  <c r="CL20" i="43"/>
  <c r="CN15" i="43"/>
  <c r="CK7" i="43"/>
  <c r="CK5" i="43"/>
  <c r="CL16" i="43"/>
  <c r="CN11" i="43"/>
  <c r="CN7" i="43"/>
  <c r="CK9" i="43"/>
  <c r="CL8" i="43"/>
  <c r="BK8" i="43"/>
  <c r="F56" i="37" s="1"/>
  <c r="BK3" i="43"/>
  <c r="F51" i="37" s="1"/>
  <c r="CK20" i="43"/>
  <c r="CL5" i="43"/>
  <c r="BK5" i="43"/>
  <c r="F53" i="37" s="1"/>
  <c r="BK4" i="43"/>
  <c r="F52" i="37" s="1"/>
  <c r="CK13" i="43"/>
  <c r="CL12" i="43"/>
  <c r="BK12" i="43"/>
  <c r="F60" i="37" s="1"/>
  <c r="BK16" i="43"/>
  <c r="F64" i="37" s="1"/>
  <c r="CN19" i="43"/>
  <c r="BU9" i="43"/>
  <c r="P57" i="37" s="1"/>
  <c r="BL18" i="43"/>
  <c r="G66" i="37" s="1"/>
  <c r="BU16" i="43"/>
  <c r="P64" i="37" s="1"/>
  <c r="BU5" i="43"/>
  <c r="P53" i="37" s="1"/>
  <c r="CK6" i="43"/>
  <c r="CK16" i="43"/>
  <c r="BU13" i="43"/>
  <c r="P61" i="37" s="1"/>
  <c r="CD17" i="43"/>
  <c r="CI7" i="43"/>
  <c r="CI20" i="43"/>
  <c r="CX19" i="43"/>
  <c r="CU19" i="43"/>
  <c r="CU15" i="43"/>
  <c r="CU11" i="43"/>
  <c r="CU7" i="43"/>
  <c r="CU14" i="43"/>
  <c r="CU10" i="43"/>
  <c r="CU18" i="43"/>
  <c r="CU17" i="43"/>
  <c r="CU13" i="43"/>
  <c r="CU9" i="43"/>
  <c r="CU20" i="43"/>
  <c r="BI18" i="43"/>
  <c r="D66" i="37" s="1"/>
  <c r="CU16" i="43"/>
  <c r="CU12" i="43"/>
  <c r="CU5" i="43"/>
  <c r="BU15" i="43"/>
  <c r="P63" i="37" s="1"/>
  <c r="BU11" i="43"/>
  <c r="P59" i="37" s="1"/>
  <c r="CU8" i="43"/>
  <c r="BU7" i="43"/>
  <c r="P55" i="37" s="1"/>
  <c r="CU6" i="43"/>
  <c r="BH18" i="43"/>
  <c r="C66" i="37" s="1"/>
  <c r="CD6" i="43"/>
  <c r="CI11" i="43"/>
  <c r="CI9" i="43"/>
  <c r="BJ4" i="43"/>
  <c r="E52" i="37" s="1"/>
  <c r="CI18" i="43"/>
  <c r="CD10" i="43"/>
  <c r="CI15" i="43"/>
  <c r="CI13" i="43"/>
  <c r="BJ5" i="43"/>
  <c r="E53" i="37" s="1"/>
  <c r="BJ15" i="42"/>
  <c r="E31" i="37" s="1"/>
  <c r="BQ16" i="42"/>
  <c r="L32" i="37" s="1"/>
  <c r="BQ5" i="42"/>
  <c r="L21" i="37" s="1"/>
  <c r="CK9" i="42"/>
  <c r="CT9" i="42" s="1"/>
  <c r="CK6" i="42"/>
  <c r="CK15" i="42"/>
  <c r="CJ15" i="42" s="1"/>
  <c r="BQ15" i="42"/>
  <c r="L31" i="37" s="1"/>
  <c r="BJ9" i="42"/>
  <c r="E25" i="37" s="1"/>
  <c r="CK8" i="42"/>
  <c r="CJ8" i="42" s="1"/>
  <c r="CK18" i="42"/>
  <c r="BJ10" i="42"/>
  <c r="E26" i="37" s="1"/>
  <c r="CK19" i="42"/>
  <c r="CT19" i="42" s="1"/>
  <c r="CK7" i="42"/>
  <c r="BJ6" i="42"/>
  <c r="E22" i="37" s="1"/>
  <c r="BQ12" i="42"/>
  <c r="L28" i="37" s="1"/>
  <c r="BQ7" i="42"/>
  <c r="L23" i="37" s="1"/>
  <c r="CK13" i="42"/>
  <c r="CT13" i="42" s="1"/>
  <c r="CK10" i="42"/>
  <c r="CJ10" i="42" s="1"/>
  <c r="BQ9" i="42"/>
  <c r="L25" i="37" s="1"/>
  <c r="BK18" i="42"/>
  <c r="F34" i="37" s="1"/>
  <c r="CK12" i="42"/>
  <c r="CT12" i="42" s="1"/>
  <c r="BQ11" i="42"/>
  <c r="L27" i="37" s="1"/>
  <c r="BJ14" i="42"/>
  <c r="E30" i="37" s="1"/>
  <c r="BJ13" i="42"/>
  <c r="E29" i="37" s="1"/>
  <c r="BL18" i="42"/>
  <c r="G34" i="37" s="1"/>
  <c r="O18" i="42"/>
  <c r="N34" i="39" s="1"/>
  <c r="BJ4" i="42"/>
  <c r="E20" i="37" s="1"/>
  <c r="CJ12" i="42"/>
  <c r="BQ18" i="42"/>
  <c r="L34" i="37" s="1"/>
  <c r="BQ13" i="42"/>
  <c r="L29" i="37" s="1"/>
  <c r="BQ10" i="42"/>
  <c r="L26" i="37" s="1"/>
  <c r="BQ3" i="42"/>
  <c r="L19" i="37" s="1"/>
  <c r="BQ6" i="42"/>
  <c r="L22" i="37" s="1"/>
  <c r="BQ14" i="42"/>
  <c r="L30" i="37" s="1"/>
  <c r="BJ5" i="42"/>
  <c r="E21" i="37" s="1"/>
  <c r="BU3" i="42"/>
  <c r="P19" i="37" s="1"/>
  <c r="BM18" i="42"/>
  <c r="H34" i="37" s="1"/>
  <c r="BJ17" i="42"/>
  <c r="E33" i="37" s="1"/>
  <c r="BJ8" i="42"/>
  <c r="E24" i="37" s="1"/>
  <c r="CJ19" i="42"/>
  <c r="N11" i="39"/>
  <c r="BR18" i="42"/>
  <c r="M34" i="37" s="1"/>
  <c r="BU17" i="42"/>
  <c r="P33" i="37" s="1"/>
  <c r="BU6" i="42"/>
  <c r="P22" i="37" s="1"/>
  <c r="N3" i="39"/>
  <c r="CT14" i="42"/>
  <c r="CJ16" i="42"/>
  <c r="CT11" i="42"/>
  <c r="CT5" i="42"/>
  <c r="N10" i="39"/>
  <c r="CT20" i="42"/>
  <c r="N17" i="39"/>
  <c r="N7" i="39"/>
  <c r="N13" i="39"/>
  <c r="N15" i="39"/>
  <c r="BU7" i="42"/>
  <c r="P23" i="37" s="1"/>
  <c r="BU10" i="42"/>
  <c r="P26" i="37" s="1"/>
  <c r="BU13" i="42"/>
  <c r="P29" i="37" s="1"/>
  <c r="CT15" i="42"/>
  <c r="BU9" i="42"/>
  <c r="P25" i="37" s="1"/>
  <c r="BJ11" i="42"/>
  <c r="E27" i="37" s="1"/>
  <c r="BJ7" i="42"/>
  <c r="E23" i="37" s="1"/>
  <c r="BJ16" i="42"/>
  <c r="E32" i="37" s="1"/>
  <c r="BJ12" i="42"/>
  <c r="E28" i="37" s="1"/>
  <c r="AB3" i="42"/>
  <c r="BS18" i="42" s="1"/>
  <c r="N34" i="37" s="1"/>
  <c r="BH18" i="42"/>
  <c r="C34" i="37" s="1"/>
  <c r="CJ17" i="42"/>
  <c r="BU4" i="42"/>
  <c r="P20" i="37" s="1"/>
  <c r="N14" i="39"/>
  <c r="CI16" i="42"/>
  <c r="CI12" i="42"/>
  <c r="CI8" i="42"/>
  <c r="CI5" i="42"/>
  <c r="CI20" i="42"/>
  <c r="CI15" i="42"/>
  <c r="CI11" i="42"/>
  <c r="CI7" i="42"/>
  <c r="CI19" i="42"/>
  <c r="CI18" i="42"/>
  <c r="CI14" i="42"/>
  <c r="CI10" i="42"/>
  <c r="CI6" i="42"/>
  <c r="CI17" i="42"/>
  <c r="CI13" i="42"/>
  <c r="CI9" i="42"/>
  <c r="AQ18" i="42"/>
  <c r="CL19" i="42"/>
  <c r="CL18" i="42"/>
  <c r="BK17" i="42"/>
  <c r="F33" i="37" s="1"/>
  <c r="CN17" i="42"/>
  <c r="CL14" i="42"/>
  <c r="BK14" i="42"/>
  <c r="F30" i="37" s="1"/>
  <c r="CN13" i="42"/>
  <c r="CL10" i="42"/>
  <c r="BK10" i="42"/>
  <c r="F26" i="37" s="1"/>
  <c r="CN9" i="42"/>
  <c r="CL6" i="42"/>
  <c r="BK6" i="42"/>
  <c r="F22" i="37" s="1"/>
  <c r="CN20" i="42"/>
  <c r="BK4" i="42"/>
  <c r="F20" i="37" s="1"/>
  <c r="CL16" i="42"/>
  <c r="BK16" i="42"/>
  <c r="F32" i="37" s="1"/>
  <c r="CN15" i="42"/>
  <c r="CL12" i="42"/>
  <c r="BK12" i="42"/>
  <c r="F28" i="37" s="1"/>
  <c r="CN11" i="42"/>
  <c r="CL8" i="42"/>
  <c r="BK8" i="42"/>
  <c r="F24" i="37" s="1"/>
  <c r="CN7" i="42"/>
  <c r="CL5" i="42"/>
  <c r="BK5" i="42"/>
  <c r="F21" i="37" s="1"/>
  <c r="CL20" i="42"/>
  <c r="CN19" i="42"/>
  <c r="CN18" i="42"/>
  <c r="CL15" i="42"/>
  <c r="BK15" i="42"/>
  <c r="F31" i="37" s="1"/>
  <c r="CN14" i="42"/>
  <c r="CL11" i="42"/>
  <c r="BK11" i="42"/>
  <c r="F27" i="37" s="1"/>
  <c r="CN10" i="42"/>
  <c r="CL7" i="42"/>
  <c r="BK7" i="42"/>
  <c r="F23" i="37" s="1"/>
  <c r="CN6" i="42"/>
  <c r="BK13" i="42"/>
  <c r="F29" i="37" s="1"/>
  <c r="CL9" i="42"/>
  <c r="CL13" i="42"/>
  <c r="CN12" i="42"/>
  <c r="CN8" i="42"/>
  <c r="CL17" i="42"/>
  <c r="CN5" i="42"/>
  <c r="CN16" i="42"/>
  <c r="BK9" i="42"/>
  <c r="F25" i="37" s="1"/>
  <c r="BK3" i="42"/>
  <c r="F19" i="37" s="1"/>
  <c r="CU19" i="42"/>
  <c r="CU18" i="42"/>
  <c r="CU14" i="42"/>
  <c r="CU10" i="42"/>
  <c r="CU6" i="42"/>
  <c r="BI18" i="42"/>
  <c r="D34" i="37" s="1"/>
  <c r="CU17" i="42"/>
  <c r="CU13" i="42"/>
  <c r="CU9" i="42"/>
  <c r="CU16" i="42"/>
  <c r="CU12" i="42"/>
  <c r="CU8" i="42"/>
  <c r="CU5" i="42"/>
  <c r="CU20" i="42"/>
  <c r="CU15" i="42"/>
  <c r="CU11" i="42"/>
  <c r="CU7" i="42"/>
  <c r="BU16" i="42"/>
  <c r="P32" i="37" s="1"/>
  <c r="BU8" i="42"/>
  <c r="P24" i="37" s="1"/>
  <c r="BU5" i="42"/>
  <c r="P21" i="37" s="1"/>
  <c r="BU12" i="42"/>
  <c r="P28" i="37" s="1"/>
  <c r="BU11" i="42"/>
  <c r="P27" i="37" s="1"/>
  <c r="BU14" i="42"/>
  <c r="P30" i="37" s="1"/>
  <c r="N5" i="39"/>
  <c r="CJ9" i="42"/>
  <c r="BJ3" i="42"/>
  <c r="E19" i="37" s="1"/>
  <c r="BU15" i="42"/>
  <c r="P31" i="37" s="1"/>
  <c r="N6" i="39"/>
  <c r="N4" i="39"/>
  <c r="N16" i="39"/>
  <c r="N8" i="39"/>
  <c r="D4" i="16"/>
  <c r="S3" i="37" s="1"/>
  <c r="D6" i="16"/>
  <c r="S5" i="37" s="1"/>
  <c r="D7" i="16"/>
  <c r="S6" i="37" s="1"/>
  <c r="D8" i="16"/>
  <c r="S7" i="37" s="1"/>
  <c r="D9" i="16"/>
  <c r="S8" i="37" s="1"/>
  <c r="D10" i="16"/>
  <c r="S9" i="37" s="1"/>
  <c r="D11" i="16"/>
  <c r="S10" i="37" s="1"/>
  <c r="D12" i="16"/>
  <c r="S11" i="37" s="1"/>
  <c r="D13" i="16"/>
  <c r="S12" i="37" s="1"/>
  <c r="D14" i="16"/>
  <c r="S13" i="37" s="1"/>
  <c r="D15" i="16"/>
  <c r="S14" i="37" s="1"/>
  <c r="D5" i="16"/>
  <c r="S4" i="37" s="1"/>
  <c r="D16" i="16"/>
  <c r="S15" i="37" s="1"/>
  <c r="D17" i="16"/>
  <c r="S16" i="37" s="1"/>
  <c r="D18" i="16"/>
  <c r="S17" i="37" s="1"/>
  <c r="CY20" i="19"/>
  <c r="CV20" i="19"/>
  <c r="CY19" i="19"/>
  <c r="CV19" i="19"/>
  <c r="BN18" i="19"/>
  <c r="BC19" i="19"/>
  <c r="BB19" i="19"/>
  <c r="BA19" i="19"/>
  <c r="AZ19" i="19"/>
  <c r="AY19" i="19"/>
  <c r="AX19" i="19"/>
  <c r="AW19" i="19"/>
  <c r="AV19" i="19"/>
  <c r="AT19" i="19"/>
  <c r="AS19" i="19"/>
  <c r="CA18" i="19" s="1"/>
  <c r="AM19" i="19"/>
  <c r="AL19" i="19"/>
  <c r="AJ19" i="19"/>
  <c r="AI19" i="19"/>
  <c r="AG19" i="19"/>
  <c r="AF19" i="19"/>
  <c r="AH19" i="19" s="1"/>
  <c r="AA19" i="19"/>
  <c r="Z19" i="19"/>
  <c r="Y19" i="19"/>
  <c r="X19" i="19"/>
  <c r="W19" i="19"/>
  <c r="V19" i="19"/>
  <c r="U19" i="19"/>
  <c r="T19" i="19"/>
  <c r="R19" i="19"/>
  <c r="Q19" i="19"/>
  <c r="BO19" i="19" s="1"/>
  <c r="K19" i="19"/>
  <c r="J19" i="19"/>
  <c r="H19" i="19"/>
  <c r="I19" i="19" s="1"/>
  <c r="G19" i="19"/>
  <c r="E19" i="19"/>
  <c r="D19" i="19"/>
  <c r="P19" i="19" s="1"/>
  <c r="CY18" i="19"/>
  <c r="CV18" i="19"/>
  <c r="CE18" i="19"/>
  <c r="BN17" i="19"/>
  <c r="AU18" i="19"/>
  <c r="AR18" i="19"/>
  <c r="AP18" i="19"/>
  <c r="AO18" i="19"/>
  <c r="AN18" i="19"/>
  <c r="AK18" i="19"/>
  <c r="AH18" i="19"/>
  <c r="S18" i="19"/>
  <c r="P18" i="19"/>
  <c r="N18" i="19"/>
  <c r="BL18" i="19" s="1"/>
  <c r="M18" i="19"/>
  <c r="L18" i="19"/>
  <c r="I18" i="19"/>
  <c r="F18" i="19"/>
  <c r="CY17" i="19"/>
  <c r="CV17" i="19"/>
  <c r="BP16" i="19"/>
  <c r="BO16" i="19"/>
  <c r="BN16" i="19"/>
  <c r="AU17" i="19"/>
  <c r="AR17" i="19"/>
  <c r="AP17" i="19"/>
  <c r="AO17" i="19"/>
  <c r="AQ17" i="19" s="1"/>
  <c r="AN17" i="19"/>
  <c r="AK17" i="19"/>
  <c r="AH17" i="19"/>
  <c r="S17" i="19"/>
  <c r="BV17" i="19" s="1"/>
  <c r="P17" i="19"/>
  <c r="N17" i="19"/>
  <c r="BL17" i="19" s="1"/>
  <c r="M17" i="19"/>
  <c r="L17" i="19"/>
  <c r="I17" i="19"/>
  <c r="F17" i="19"/>
  <c r="CY16" i="19"/>
  <c r="CV16" i="19"/>
  <c r="CE16" i="19"/>
  <c r="BN15" i="19"/>
  <c r="AU16" i="19"/>
  <c r="AR16" i="19"/>
  <c r="AP16" i="19"/>
  <c r="AO16" i="19"/>
  <c r="AN16" i="19"/>
  <c r="AK16" i="19"/>
  <c r="AH16" i="19"/>
  <c r="S16" i="19"/>
  <c r="P16" i="19"/>
  <c r="N16" i="19"/>
  <c r="BM16" i="19" s="1"/>
  <c r="M16" i="19"/>
  <c r="L16" i="19"/>
  <c r="I16" i="19"/>
  <c r="F16" i="19"/>
  <c r="CY15" i="19"/>
  <c r="CV15" i="19"/>
  <c r="CE15" i="19"/>
  <c r="CA15" i="19"/>
  <c r="BP14" i="19"/>
  <c r="BN14" i="19"/>
  <c r="AU15" i="19"/>
  <c r="AR15" i="19"/>
  <c r="AP15" i="19"/>
  <c r="AO15" i="19"/>
  <c r="AN15" i="19"/>
  <c r="AK15" i="19"/>
  <c r="AH15" i="19"/>
  <c r="S15" i="19"/>
  <c r="BV15" i="19" s="1"/>
  <c r="P15" i="19"/>
  <c r="N15" i="19"/>
  <c r="BH15" i="19" s="1"/>
  <c r="M15" i="19"/>
  <c r="L15" i="19"/>
  <c r="I15" i="19"/>
  <c r="F15" i="19"/>
  <c r="CY14" i="19"/>
  <c r="CV14" i="19"/>
  <c r="BN13" i="19"/>
  <c r="AU14" i="19"/>
  <c r="AR14" i="19"/>
  <c r="AP14" i="19"/>
  <c r="AO14" i="19"/>
  <c r="AN14" i="19"/>
  <c r="AK14" i="19"/>
  <c r="AH14" i="19"/>
  <c r="S14" i="19"/>
  <c r="P14" i="19"/>
  <c r="N14" i="19"/>
  <c r="M14" i="19"/>
  <c r="L14" i="19"/>
  <c r="I14" i="19"/>
  <c r="F14" i="19"/>
  <c r="CY13" i="19"/>
  <c r="CV13" i="19"/>
  <c r="CP13" i="19"/>
  <c r="CE13" i="19"/>
  <c r="CA13" i="19"/>
  <c r="BP12" i="19"/>
  <c r="BN12" i="19"/>
  <c r="AU13" i="19"/>
  <c r="AR13" i="19"/>
  <c r="AP13" i="19"/>
  <c r="AO13" i="19"/>
  <c r="AN13" i="19"/>
  <c r="AK13" i="19"/>
  <c r="AH13" i="19"/>
  <c r="S13" i="19"/>
  <c r="P13" i="19"/>
  <c r="N13" i="19"/>
  <c r="BL13" i="19" s="1"/>
  <c r="M13" i="19"/>
  <c r="L13" i="19"/>
  <c r="I13" i="19"/>
  <c r="F13" i="19"/>
  <c r="CY12" i="19"/>
  <c r="CV12" i="19"/>
  <c r="CE12" i="19"/>
  <c r="CA12" i="19"/>
  <c r="BP11" i="19"/>
  <c r="BN11" i="19"/>
  <c r="AU12" i="19"/>
  <c r="AR12" i="19"/>
  <c r="AP12" i="19"/>
  <c r="AO12" i="19"/>
  <c r="AN12" i="19"/>
  <c r="AK12" i="19"/>
  <c r="AH12" i="19"/>
  <c r="S12" i="19"/>
  <c r="P12" i="19"/>
  <c r="N12" i="19"/>
  <c r="BM12" i="19" s="1"/>
  <c r="M12" i="19"/>
  <c r="L12" i="19"/>
  <c r="I12" i="19"/>
  <c r="F12" i="19"/>
  <c r="CY11" i="19"/>
  <c r="CV11" i="19"/>
  <c r="CE11" i="19"/>
  <c r="CA11" i="19"/>
  <c r="BN10" i="19"/>
  <c r="AU11" i="19"/>
  <c r="AR11" i="19"/>
  <c r="AP11" i="19"/>
  <c r="AO11" i="19"/>
  <c r="AN11" i="19"/>
  <c r="AK11" i="19"/>
  <c r="AH11" i="19"/>
  <c r="S11" i="19"/>
  <c r="BV11" i="19" s="1"/>
  <c r="P11" i="19"/>
  <c r="N11" i="19"/>
  <c r="BH11" i="19" s="1"/>
  <c r="M11" i="19"/>
  <c r="L11" i="19"/>
  <c r="I11" i="19"/>
  <c r="F11" i="19"/>
  <c r="CY10" i="19"/>
  <c r="CV10" i="19"/>
  <c r="CE10" i="19"/>
  <c r="CA10" i="19"/>
  <c r="BP9" i="19"/>
  <c r="BN9" i="19"/>
  <c r="AU10" i="19"/>
  <c r="AR10" i="19"/>
  <c r="AP10" i="19"/>
  <c r="AO10" i="19"/>
  <c r="AN10" i="19"/>
  <c r="AK10" i="19"/>
  <c r="AH10" i="19"/>
  <c r="S10" i="19"/>
  <c r="P10" i="19"/>
  <c r="N10" i="19"/>
  <c r="M10" i="19"/>
  <c r="L10" i="19"/>
  <c r="I10" i="19"/>
  <c r="F10" i="19"/>
  <c r="CY9" i="19"/>
  <c r="CV9" i="19"/>
  <c r="CE9" i="19"/>
  <c r="BP8" i="19"/>
  <c r="BN8" i="19"/>
  <c r="AU9" i="19"/>
  <c r="AR9" i="19"/>
  <c r="AP9" i="19"/>
  <c r="AO9" i="19"/>
  <c r="AN9" i="19"/>
  <c r="AK9" i="19"/>
  <c r="AH9" i="19"/>
  <c r="S9" i="19"/>
  <c r="BV9" i="19" s="1"/>
  <c r="P9" i="19"/>
  <c r="N9" i="19"/>
  <c r="BL9" i="19" s="1"/>
  <c r="M9" i="19"/>
  <c r="L9" i="19"/>
  <c r="I9" i="19"/>
  <c r="F9" i="19"/>
  <c r="CY8" i="19"/>
  <c r="CV8" i="19"/>
  <c r="CE8" i="19"/>
  <c r="CA8" i="19"/>
  <c r="BN7" i="19"/>
  <c r="AU8" i="19"/>
  <c r="AR8" i="19"/>
  <c r="AP8" i="19"/>
  <c r="AO8" i="19"/>
  <c r="AN8" i="19"/>
  <c r="AK8" i="19"/>
  <c r="AH8" i="19"/>
  <c r="S8" i="19"/>
  <c r="BV8" i="19" s="1"/>
  <c r="P8" i="19"/>
  <c r="N8" i="19"/>
  <c r="BM8" i="19" s="1"/>
  <c r="M8" i="19"/>
  <c r="L8" i="19"/>
  <c r="I8" i="19"/>
  <c r="F8" i="19"/>
  <c r="CY7" i="19"/>
  <c r="CV7" i="19"/>
  <c r="CE7" i="19"/>
  <c r="CA7" i="19"/>
  <c r="BP6" i="19"/>
  <c r="BO6" i="19"/>
  <c r="BN6" i="19"/>
  <c r="AU7" i="19"/>
  <c r="AR7" i="19"/>
  <c r="AP7" i="19"/>
  <c r="AO7" i="19"/>
  <c r="AN7" i="19"/>
  <c r="AK7" i="19"/>
  <c r="AH7" i="19"/>
  <c r="S7" i="19"/>
  <c r="BV7" i="19" s="1"/>
  <c r="P7" i="19"/>
  <c r="N7" i="19"/>
  <c r="M7" i="19"/>
  <c r="L7" i="19"/>
  <c r="I7" i="19"/>
  <c r="F7" i="19"/>
  <c r="CY6" i="19"/>
  <c r="CV6" i="19"/>
  <c r="CE6" i="19"/>
  <c r="CA6" i="19"/>
  <c r="BP5" i="19"/>
  <c r="BO5" i="19"/>
  <c r="BN5" i="19"/>
  <c r="AU6" i="19"/>
  <c r="AR6" i="19"/>
  <c r="AP6" i="19"/>
  <c r="AO6" i="19"/>
  <c r="AN6" i="19"/>
  <c r="AK6" i="19"/>
  <c r="AH6" i="19"/>
  <c r="S6" i="19"/>
  <c r="P6" i="19"/>
  <c r="N6" i="19"/>
  <c r="BH6" i="19" s="1"/>
  <c r="M6" i="19"/>
  <c r="L6" i="19"/>
  <c r="I6" i="19"/>
  <c r="F6" i="19"/>
  <c r="CY5" i="19"/>
  <c r="CV5" i="19"/>
  <c r="CE5" i="19"/>
  <c r="CA5" i="19"/>
  <c r="BP4" i="19"/>
  <c r="BN4" i="19"/>
  <c r="AU5" i="19"/>
  <c r="AR5" i="19"/>
  <c r="AP5" i="19"/>
  <c r="AO5" i="19"/>
  <c r="AN5" i="19"/>
  <c r="AK5" i="19"/>
  <c r="AH5" i="19"/>
  <c r="S5" i="19"/>
  <c r="P5" i="19"/>
  <c r="N5" i="19"/>
  <c r="BL5" i="19" s="1"/>
  <c r="M5" i="19"/>
  <c r="L5" i="19"/>
  <c r="I5" i="19"/>
  <c r="F5" i="19"/>
  <c r="BP3" i="19"/>
  <c r="BO3" i="19"/>
  <c r="BN3" i="19"/>
  <c r="AU4" i="19"/>
  <c r="AR4" i="19"/>
  <c r="AP4" i="19"/>
  <c r="AO4" i="19"/>
  <c r="AN4" i="19"/>
  <c r="AK4" i="19"/>
  <c r="AH4" i="19"/>
  <c r="S4" i="19"/>
  <c r="P4" i="19"/>
  <c r="N4" i="19"/>
  <c r="M4" i="19"/>
  <c r="O4" i="19" s="1"/>
  <c r="L4" i="19"/>
  <c r="I4" i="19"/>
  <c r="F4" i="19"/>
  <c r="AU3" i="19"/>
  <c r="AR3" i="19"/>
  <c r="AP3" i="19"/>
  <c r="AO3" i="19"/>
  <c r="AN3" i="19"/>
  <c r="AK3" i="19"/>
  <c r="AH3" i="19"/>
  <c r="S3" i="19"/>
  <c r="BV3" i="19" s="1"/>
  <c r="P3" i="19"/>
  <c r="N3" i="19"/>
  <c r="BH3" i="19" s="1"/>
  <c r="M3" i="19"/>
  <c r="O3" i="19" s="1"/>
  <c r="L3" i="19"/>
  <c r="I3" i="19"/>
  <c r="F3" i="19"/>
  <c r="CY20" i="21"/>
  <c r="CV20" i="21"/>
  <c r="CY19" i="21"/>
  <c r="CV19" i="21"/>
  <c r="BN17" i="21"/>
  <c r="BC18" i="21"/>
  <c r="BB18" i="21"/>
  <c r="BA18" i="21"/>
  <c r="AZ18" i="21"/>
  <c r="AY18" i="21"/>
  <c r="AX18" i="21"/>
  <c r="AW18" i="21"/>
  <c r="AV18" i="21"/>
  <c r="AT18" i="21"/>
  <c r="AS18" i="21"/>
  <c r="AM18" i="21"/>
  <c r="AL18" i="21"/>
  <c r="AJ18" i="21"/>
  <c r="AI18" i="21"/>
  <c r="AG18" i="21"/>
  <c r="AF18" i="21"/>
  <c r="AA18" i="21"/>
  <c r="Z18" i="21"/>
  <c r="Y18" i="39" s="1"/>
  <c r="Y18" i="21"/>
  <c r="X18" i="39" s="1"/>
  <c r="X18" i="21"/>
  <c r="W18" i="39" s="1"/>
  <c r="W18" i="21"/>
  <c r="V18" i="39" s="1"/>
  <c r="V18" i="21"/>
  <c r="U18" i="39" s="1"/>
  <c r="U18" i="21"/>
  <c r="T18" i="39" s="1"/>
  <c r="T18" i="21"/>
  <c r="S18" i="39" s="1"/>
  <c r="R18" i="21"/>
  <c r="Q18" i="21"/>
  <c r="P18" i="39" s="1"/>
  <c r="K18" i="21"/>
  <c r="J18" i="21"/>
  <c r="H18" i="21"/>
  <c r="G18" i="39" s="1"/>
  <c r="G18" i="21"/>
  <c r="F18" i="39" s="1"/>
  <c r="E18" i="21"/>
  <c r="D18" i="39" s="1"/>
  <c r="D18" i="21"/>
  <c r="CY18" i="21"/>
  <c r="CV18" i="21"/>
  <c r="AU17" i="21"/>
  <c r="AR17" i="21"/>
  <c r="AP17" i="21"/>
  <c r="AO17" i="21"/>
  <c r="AN17" i="21"/>
  <c r="AK17" i="21"/>
  <c r="AH17" i="21"/>
  <c r="S17" i="21"/>
  <c r="BV17" i="21" s="1"/>
  <c r="P17" i="21"/>
  <c r="N17" i="21"/>
  <c r="BW17" i="21" s="1"/>
  <c r="AC18" i="16" s="1"/>
  <c r="R17" i="37" s="1"/>
  <c r="M17" i="21"/>
  <c r="L17" i="21"/>
  <c r="I17" i="21"/>
  <c r="F17" i="21"/>
  <c r="CY17" i="21"/>
  <c r="CV17" i="21"/>
  <c r="BN16" i="21"/>
  <c r="CY16" i="21"/>
  <c r="CV16" i="21"/>
  <c r="BN15" i="21"/>
  <c r="AU16" i="21"/>
  <c r="AR16" i="21"/>
  <c r="AP16" i="21"/>
  <c r="AO16" i="21"/>
  <c r="AN16" i="21"/>
  <c r="AK16" i="21"/>
  <c r="AH16" i="21"/>
  <c r="S16" i="21"/>
  <c r="BV16" i="21" s="1"/>
  <c r="P16" i="21"/>
  <c r="E17" i="16" s="1"/>
  <c r="N16" i="21"/>
  <c r="M16" i="21"/>
  <c r="L16" i="21"/>
  <c r="I16" i="21"/>
  <c r="F16" i="21"/>
  <c r="CY15" i="21"/>
  <c r="CV15" i="21"/>
  <c r="BN14" i="21"/>
  <c r="AU15" i="21"/>
  <c r="AR15" i="21"/>
  <c r="AP15" i="21"/>
  <c r="AO15" i="21"/>
  <c r="AN15" i="21"/>
  <c r="AK15" i="21"/>
  <c r="AH15" i="21"/>
  <c r="S15" i="21"/>
  <c r="BV15" i="21" s="1"/>
  <c r="P15" i="21"/>
  <c r="N15" i="21"/>
  <c r="M15" i="21"/>
  <c r="L15" i="21"/>
  <c r="I15" i="21"/>
  <c r="F15" i="21"/>
  <c r="CY14" i="21"/>
  <c r="CV14" i="21"/>
  <c r="BN13" i="21"/>
  <c r="AU14" i="21"/>
  <c r="AR14" i="21"/>
  <c r="AP14" i="21"/>
  <c r="AO14" i="21"/>
  <c r="AN14" i="21"/>
  <c r="AK14" i="21"/>
  <c r="AH14" i="21"/>
  <c r="S14" i="21"/>
  <c r="BV14" i="21" s="1"/>
  <c r="P14" i="21"/>
  <c r="N14" i="21"/>
  <c r="BW14" i="21" s="1"/>
  <c r="AC15" i="16" s="1"/>
  <c r="R14" i="37" s="1"/>
  <c r="M14" i="21"/>
  <c r="L14" i="21"/>
  <c r="I14" i="21"/>
  <c r="F14" i="21"/>
  <c r="CY13" i="21"/>
  <c r="CV13" i="21"/>
  <c r="BN12" i="21"/>
  <c r="AU13" i="21"/>
  <c r="AR13" i="21"/>
  <c r="AP13" i="21"/>
  <c r="AO13" i="21"/>
  <c r="AN13" i="21"/>
  <c r="AK13" i="21"/>
  <c r="AH13" i="21"/>
  <c r="S13" i="21"/>
  <c r="BV13" i="21" s="1"/>
  <c r="P13" i="21"/>
  <c r="N13" i="21"/>
  <c r="M13" i="21"/>
  <c r="L13" i="21"/>
  <c r="I13" i="21"/>
  <c r="F13" i="21"/>
  <c r="CY12" i="21"/>
  <c r="CV12" i="21"/>
  <c r="BN11" i="21"/>
  <c r="AU12" i="21"/>
  <c r="AR12" i="21"/>
  <c r="AP12" i="21"/>
  <c r="AO12" i="21"/>
  <c r="AN12" i="21"/>
  <c r="AK12" i="21"/>
  <c r="AH12" i="21"/>
  <c r="S12" i="21"/>
  <c r="BV12" i="21" s="1"/>
  <c r="P12" i="21"/>
  <c r="N12" i="21"/>
  <c r="M12" i="21"/>
  <c r="L12" i="21"/>
  <c r="I12" i="21"/>
  <c r="F12" i="21"/>
  <c r="CY11" i="21"/>
  <c r="CV11" i="21"/>
  <c r="BN10" i="21"/>
  <c r="AU11" i="21"/>
  <c r="AR11" i="21"/>
  <c r="AP11" i="21"/>
  <c r="AO11" i="21"/>
  <c r="AN11" i="21"/>
  <c r="AK11" i="21"/>
  <c r="AH11" i="21"/>
  <c r="S11" i="21"/>
  <c r="BV11" i="21" s="1"/>
  <c r="P11" i="21"/>
  <c r="N11" i="21"/>
  <c r="M11" i="21"/>
  <c r="L11" i="21"/>
  <c r="I11" i="21"/>
  <c r="F11" i="21"/>
  <c r="CY10" i="21"/>
  <c r="CV10" i="21"/>
  <c r="BN9" i="21"/>
  <c r="AU10" i="21"/>
  <c r="AR10" i="21"/>
  <c r="AP10" i="21"/>
  <c r="AO10" i="21"/>
  <c r="AN10" i="21"/>
  <c r="AK10" i="21"/>
  <c r="AH10" i="21"/>
  <c r="S10" i="21"/>
  <c r="BV10" i="21" s="1"/>
  <c r="P10" i="21"/>
  <c r="N10" i="21"/>
  <c r="BW10" i="21" s="1"/>
  <c r="AC11" i="16" s="1"/>
  <c r="R10" i="37" s="1"/>
  <c r="M10" i="21"/>
  <c r="L10" i="21"/>
  <c r="I10" i="21"/>
  <c r="F10" i="21"/>
  <c r="CY9" i="21"/>
  <c r="CV9" i="21"/>
  <c r="BN8" i="21"/>
  <c r="T9" i="16" s="1"/>
  <c r="I8" i="37" s="1"/>
  <c r="AU9" i="21"/>
  <c r="AR9" i="21"/>
  <c r="AP9" i="21"/>
  <c r="AO9" i="21"/>
  <c r="AN9" i="21"/>
  <c r="AK9" i="21"/>
  <c r="AH9" i="21"/>
  <c r="S9" i="21"/>
  <c r="BV9" i="21" s="1"/>
  <c r="P9" i="21"/>
  <c r="N9" i="21"/>
  <c r="M9" i="21"/>
  <c r="L9" i="21"/>
  <c r="I9" i="21"/>
  <c r="F9" i="21"/>
  <c r="CY8" i="21"/>
  <c r="CV8" i="21"/>
  <c r="BN7" i="21"/>
  <c r="T8" i="16" s="1"/>
  <c r="I7" i="37" s="1"/>
  <c r="AU8" i="21"/>
  <c r="AR8" i="21"/>
  <c r="AP8" i="21"/>
  <c r="AO8" i="21"/>
  <c r="AN8" i="21"/>
  <c r="AK8" i="21"/>
  <c r="AH8" i="21"/>
  <c r="S8" i="21"/>
  <c r="BV8" i="21" s="1"/>
  <c r="P8" i="21"/>
  <c r="E9" i="16" s="1"/>
  <c r="N8" i="21"/>
  <c r="BW8" i="21" s="1"/>
  <c r="AC9" i="16" s="1"/>
  <c r="R8" i="37" s="1"/>
  <c r="M8" i="21"/>
  <c r="L8" i="21"/>
  <c r="I8" i="21"/>
  <c r="F8" i="21"/>
  <c r="CY7" i="21"/>
  <c r="CV7" i="21"/>
  <c r="BN6" i="21"/>
  <c r="T7" i="16" s="1"/>
  <c r="I6" i="37" s="1"/>
  <c r="AU7" i="21"/>
  <c r="AR7" i="21"/>
  <c r="AP7" i="21"/>
  <c r="AO7" i="21"/>
  <c r="AN7" i="21"/>
  <c r="AK7" i="21"/>
  <c r="AH7" i="21"/>
  <c r="S7" i="21"/>
  <c r="BV7" i="21" s="1"/>
  <c r="P7" i="21"/>
  <c r="E8" i="16" s="1"/>
  <c r="N7" i="21"/>
  <c r="M7" i="21"/>
  <c r="L7" i="21"/>
  <c r="I7" i="21"/>
  <c r="F7" i="21"/>
  <c r="CY6" i="21"/>
  <c r="CV6" i="21"/>
  <c r="BN5" i="21"/>
  <c r="T6" i="16" s="1"/>
  <c r="I5" i="37" s="1"/>
  <c r="AU6" i="21"/>
  <c r="AR6" i="21"/>
  <c r="AP6" i="21"/>
  <c r="AO6" i="21"/>
  <c r="AN6" i="21"/>
  <c r="AK6" i="21"/>
  <c r="AH6" i="21"/>
  <c r="S6" i="21"/>
  <c r="BV6" i="21" s="1"/>
  <c r="P6" i="21"/>
  <c r="N6" i="21"/>
  <c r="M6" i="21"/>
  <c r="L6" i="21"/>
  <c r="I6" i="21"/>
  <c r="F6" i="21"/>
  <c r="CY5" i="21"/>
  <c r="CV5" i="21"/>
  <c r="BN4" i="21"/>
  <c r="AU5" i="21"/>
  <c r="AR5" i="21"/>
  <c r="AP5" i="21"/>
  <c r="AO5" i="21"/>
  <c r="AN5" i="21"/>
  <c r="AK5" i="21"/>
  <c r="AH5" i="21"/>
  <c r="S5" i="21"/>
  <c r="BV5" i="21" s="1"/>
  <c r="P5" i="21"/>
  <c r="E6" i="16" s="1"/>
  <c r="N5" i="21"/>
  <c r="M5" i="21"/>
  <c r="L5" i="21"/>
  <c r="I5" i="21"/>
  <c r="F5" i="21"/>
  <c r="BN3" i="21"/>
  <c r="T4" i="16" s="1"/>
  <c r="I3" i="37" s="1"/>
  <c r="AU4" i="21"/>
  <c r="AR4" i="21"/>
  <c r="AP4" i="21"/>
  <c r="AO4" i="21"/>
  <c r="AN4" i="21"/>
  <c r="AK4" i="21"/>
  <c r="AH4" i="21"/>
  <c r="S4" i="21"/>
  <c r="BV4" i="21" s="1"/>
  <c r="P4" i="21"/>
  <c r="E5" i="16" s="1"/>
  <c r="N4" i="21"/>
  <c r="M4" i="21"/>
  <c r="L4" i="21"/>
  <c r="I4" i="21"/>
  <c r="F4" i="21"/>
  <c r="AU3" i="21"/>
  <c r="AR3" i="21"/>
  <c r="AP3" i="21"/>
  <c r="AO3" i="21"/>
  <c r="AN3" i="21"/>
  <c r="AK3" i="21"/>
  <c r="AH3" i="21"/>
  <c r="S3" i="21"/>
  <c r="BV3" i="21" s="1"/>
  <c r="P3" i="21"/>
  <c r="E4" i="16" s="1"/>
  <c r="N3" i="21"/>
  <c r="BW3" i="21" s="1"/>
  <c r="AC4" i="16" s="1"/>
  <c r="R3" i="37" s="1"/>
  <c r="M3" i="21"/>
  <c r="L3" i="21"/>
  <c r="I3" i="21"/>
  <c r="F3" i="21"/>
  <c r="T5" i="16"/>
  <c r="I4" i="37" s="1"/>
  <c r="E12" i="16"/>
  <c r="BS18" i="69" l="1"/>
  <c r="BT18" i="69" s="1"/>
  <c r="CR19" i="69"/>
  <c r="CM19" i="69"/>
  <c r="CZ19" i="69" s="1"/>
  <c r="CJ19" i="68"/>
  <c r="CT18" i="68"/>
  <c r="CC9" i="67"/>
  <c r="CF9" i="67" s="1"/>
  <c r="CG9" i="67" s="1"/>
  <c r="CH9" i="67" s="1"/>
  <c r="CC17" i="67"/>
  <c r="CF17" i="67" s="1"/>
  <c r="CG17" i="67" s="1"/>
  <c r="CH17" i="67" s="1"/>
  <c r="CC18" i="67"/>
  <c r="CF18" i="67" s="1"/>
  <c r="CG18" i="67" s="1"/>
  <c r="CH18" i="67" s="1"/>
  <c r="CC10" i="67"/>
  <c r="CF10" i="67" s="1"/>
  <c r="CG10" i="67" s="1"/>
  <c r="CH10" i="67" s="1"/>
  <c r="CC15" i="67"/>
  <c r="CF15" i="67" s="1"/>
  <c r="CG15" i="67" s="1"/>
  <c r="CH15" i="67" s="1"/>
  <c r="CC19" i="67"/>
  <c r="CF19" i="67" s="1"/>
  <c r="CG19" i="67" s="1"/>
  <c r="CH19" i="67" s="1"/>
  <c r="CC11" i="67"/>
  <c r="CF11" i="67" s="1"/>
  <c r="CG11" i="67" s="1"/>
  <c r="CH11" i="67" s="1"/>
  <c r="CC6" i="67"/>
  <c r="CF6" i="67" s="1"/>
  <c r="CG6" i="67" s="1"/>
  <c r="CH6" i="67" s="1"/>
  <c r="CC14" i="67"/>
  <c r="CF14" i="67" s="1"/>
  <c r="CG14" i="67" s="1"/>
  <c r="CH14" i="67" s="1"/>
  <c r="CC16" i="67"/>
  <c r="CF16" i="67" s="1"/>
  <c r="CG16" i="67" s="1"/>
  <c r="CH16" i="67" s="1"/>
  <c r="CJ19" i="67"/>
  <c r="CJ15" i="67"/>
  <c r="CT15" i="67"/>
  <c r="CJ18" i="67"/>
  <c r="CT18" i="67"/>
  <c r="CJ16" i="67"/>
  <c r="CT16" i="67"/>
  <c r="BS18" i="66"/>
  <c r="BT18" i="66" s="1"/>
  <c r="CT5" i="65"/>
  <c r="CT16" i="65"/>
  <c r="CT10" i="65"/>
  <c r="CC8" i="65"/>
  <c r="CF8" i="65" s="1"/>
  <c r="CC6" i="65"/>
  <c r="CF6" i="65" s="1"/>
  <c r="CG6" i="65" s="1"/>
  <c r="CH6" i="65" s="1"/>
  <c r="CJ17" i="65"/>
  <c r="CT18" i="65"/>
  <c r="CJ20" i="65"/>
  <c r="CT6" i="65"/>
  <c r="CC5" i="65"/>
  <c r="CF5" i="65" s="1"/>
  <c r="CG5" i="65" s="1"/>
  <c r="CH5" i="65" s="1"/>
  <c r="CC16" i="65"/>
  <c r="CF16" i="65" s="1"/>
  <c r="CG16" i="65" s="1"/>
  <c r="CH16" i="65" s="1"/>
  <c r="CC11" i="65"/>
  <c r="CF11" i="65" s="1"/>
  <c r="CG11" i="65" s="1"/>
  <c r="CH11" i="65" s="1"/>
  <c r="CJ19" i="65"/>
  <c r="CJ13" i="65"/>
  <c r="CT15" i="65"/>
  <c r="CC12" i="65"/>
  <c r="CF12" i="65" s="1"/>
  <c r="CG12" i="65" s="1"/>
  <c r="CH12" i="65" s="1"/>
  <c r="CT14" i="65"/>
  <c r="CT11" i="65"/>
  <c r="CJ8" i="65"/>
  <c r="CJ12" i="65"/>
  <c r="CJ7" i="65"/>
  <c r="CC18" i="65"/>
  <c r="CF18" i="65" s="1"/>
  <c r="CG18" i="65" s="1"/>
  <c r="CH18" i="65" s="1"/>
  <c r="CC15" i="65"/>
  <c r="CF15" i="65" s="1"/>
  <c r="CG15" i="65" s="1"/>
  <c r="CH15" i="65" s="1"/>
  <c r="CC13" i="65"/>
  <c r="CF13" i="65" s="1"/>
  <c r="CG13" i="65" s="1"/>
  <c r="CH13" i="65" s="1"/>
  <c r="CM17" i="65"/>
  <c r="CW17" i="65"/>
  <c r="CC14" i="65"/>
  <c r="CF14" i="65" s="1"/>
  <c r="CG14" i="65" s="1"/>
  <c r="CH14" i="65" s="1"/>
  <c r="CC9" i="65"/>
  <c r="CF9" i="65" s="1"/>
  <c r="CG9" i="65" s="1"/>
  <c r="CH9" i="65" s="1"/>
  <c r="CC7" i="65"/>
  <c r="CF7" i="65" s="1"/>
  <c r="CG7" i="65" s="1"/>
  <c r="CH7" i="65" s="1"/>
  <c r="CC17" i="65"/>
  <c r="CF17" i="65" s="1"/>
  <c r="CG17" i="65" s="1"/>
  <c r="CH17" i="65" s="1"/>
  <c r="CR20" i="65"/>
  <c r="CW20" i="65"/>
  <c r="CZ20" i="65" s="1"/>
  <c r="BU18" i="65"/>
  <c r="CM19" i="64"/>
  <c r="CW19" i="64"/>
  <c r="CJ16" i="64"/>
  <c r="CJ19" i="64"/>
  <c r="CJ14" i="64"/>
  <c r="CT20" i="64"/>
  <c r="CT13" i="64"/>
  <c r="CT6" i="64"/>
  <c r="BS18" i="64"/>
  <c r="BT18" i="64" s="1"/>
  <c r="CJ7" i="64"/>
  <c r="CT7" i="64"/>
  <c r="CJ12" i="64"/>
  <c r="CT18" i="64"/>
  <c r="CT11" i="64"/>
  <c r="CJ11" i="64"/>
  <c r="CJ15" i="64"/>
  <c r="CT15" i="64"/>
  <c r="CJ10" i="64"/>
  <c r="CT10" i="64"/>
  <c r="CT5" i="64"/>
  <c r="CJ8" i="64"/>
  <c r="CT8" i="64"/>
  <c r="CJ9" i="64"/>
  <c r="BU18" i="64"/>
  <c r="CW18" i="69"/>
  <c r="CR18" i="69"/>
  <c r="CM18" i="69"/>
  <c r="BZ18" i="69"/>
  <c r="CC18" i="69"/>
  <c r="CF18" i="69" s="1"/>
  <c r="BZ9" i="69"/>
  <c r="CC9" i="69"/>
  <c r="CF9" i="69" s="1"/>
  <c r="CR20" i="69"/>
  <c r="CW20" i="69"/>
  <c r="CR6" i="69"/>
  <c r="CS6" i="69" s="1"/>
  <c r="CW6" i="69"/>
  <c r="CZ6" i="69" s="1"/>
  <c r="BZ8" i="69"/>
  <c r="CC8" i="69"/>
  <c r="CF8" i="69" s="1"/>
  <c r="BZ20" i="69"/>
  <c r="CC20" i="69"/>
  <c r="CF20" i="69" s="1"/>
  <c r="CW5" i="69"/>
  <c r="CR5" i="69"/>
  <c r="CR17" i="69"/>
  <c r="CS17" i="69" s="1"/>
  <c r="CW17" i="69"/>
  <c r="CZ17" i="69" s="1"/>
  <c r="BZ13" i="69"/>
  <c r="CC13" i="69"/>
  <c r="CF13" i="69" s="1"/>
  <c r="BZ16" i="69"/>
  <c r="CC16" i="69"/>
  <c r="CF16" i="69" s="1"/>
  <c r="BZ12" i="69"/>
  <c r="CC12" i="69"/>
  <c r="CF12" i="69" s="1"/>
  <c r="CM5" i="69"/>
  <c r="CR12" i="69"/>
  <c r="CS12" i="69" s="1"/>
  <c r="CW12" i="69"/>
  <c r="CZ12" i="69" s="1"/>
  <c r="CW15" i="69"/>
  <c r="CZ15" i="69" s="1"/>
  <c r="CR15" i="69"/>
  <c r="CS15" i="69" s="1"/>
  <c r="BU18" i="69"/>
  <c r="CW13" i="69"/>
  <c r="CR13" i="69"/>
  <c r="BZ10" i="69"/>
  <c r="CC10" i="69"/>
  <c r="CF10" i="69" s="1"/>
  <c r="BZ19" i="69"/>
  <c r="CC19" i="69"/>
  <c r="CF19" i="69" s="1"/>
  <c r="CR11" i="69"/>
  <c r="CW11" i="69"/>
  <c r="CR8" i="69"/>
  <c r="CS8" i="69" s="1"/>
  <c r="CW8" i="69"/>
  <c r="CZ8" i="69" s="1"/>
  <c r="BZ17" i="69"/>
  <c r="CC17" i="69"/>
  <c r="CF17" i="69" s="1"/>
  <c r="CM13" i="69"/>
  <c r="BZ5" i="69"/>
  <c r="CC5" i="69"/>
  <c r="CF5" i="69" s="1"/>
  <c r="BZ11" i="69"/>
  <c r="CC11" i="69"/>
  <c r="CF11" i="69" s="1"/>
  <c r="CR16" i="69"/>
  <c r="CS16" i="69" s="1"/>
  <c r="CW16" i="69"/>
  <c r="CZ16" i="69" s="1"/>
  <c r="CM11" i="69"/>
  <c r="BZ7" i="69"/>
  <c r="CC7" i="69"/>
  <c r="CF7" i="69" s="1"/>
  <c r="BZ6" i="69"/>
  <c r="CC6" i="69"/>
  <c r="CF6" i="69" s="1"/>
  <c r="CR9" i="69"/>
  <c r="CS9" i="69" s="1"/>
  <c r="CW9" i="69"/>
  <c r="CZ9" i="69" s="1"/>
  <c r="CM20" i="69"/>
  <c r="CW10" i="69"/>
  <c r="CZ10" i="69" s="1"/>
  <c r="CR10" i="69"/>
  <c r="CS10" i="69" s="1"/>
  <c r="BZ15" i="69"/>
  <c r="CC15" i="69"/>
  <c r="CF15" i="69" s="1"/>
  <c r="BZ14" i="69"/>
  <c r="CC14" i="69"/>
  <c r="CF14" i="69" s="1"/>
  <c r="CR14" i="69"/>
  <c r="CS14" i="69" s="1"/>
  <c r="CW14" i="69"/>
  <c r="CZ14" i="69" s="1"/>
  <c r="CW7" i="69"/>
  <c r="CZ7" i="69" s="1"/>
  <c r="CR7" i="69"/>
  <c r="CS7" i="69" s="1"/>
  <c r="BZ5" i="68"/>
  <c r="CC5" i="68"/>
  <c r="CF5" i="68" s="1"/>
  <c r="BZ20" i="68"/>
  <c r="CC20" i="68"/>
  <c r="CF20" i="68" s="1"/>
  <c r="CQ11" i="68"/>
  <c r="CO11" i="68" s="1"/>
  <c r="CJ12" i="68"/>
  <c r="CT12" i="68"/>
  <c r="CJ15" i="68"/>
  <c r="CT15" i="68"/>
  <c r="CQ15" i="68"/>
  <c r="CO15" i="68" s="1"/>
  <c r="CM15" i="68" s="1"/>
  <c r="CQ19" i="68"/>
  <c r="CO19" i="68" s="1"/>
  <c r="CM19" i="68" s="1"/>
  <c r="BZ10" i="68"/>
  <c r="CC10" i="68"/>
  <c r="CF10" i="68" s="1"/>
  <c r="BZ12" i="68"/>
  <c r="CC12" i="68"/>
  <c r="CF12" i="68" s="1"/>
  <c r="AB6" i="68"/>
  <c r="BS18" i="68"/>
  <c r="BT18" i="68" s="1"/>
  <c r="CJ5" i="68"/>
  <c r="CT5" i="68"/>
  <c r="CQ8" i="68"/>
  <c r="CO8" i="68" s="1"/>
  <c r="CM8" i="68" s="1"/>
  <c r="BZ19" i="68"/>
  <c r="CC19" i="68"/>
  <c r="CF19" i="68" s="1"/>
  <c r="BZ13" i="68"/>
  <c r="CC13" i="68"/>
  <c r="CF13" i="68" s="1"/>
  <c r="CT20" i="68"/>
  <c r="CJ20" i="68"/>
  <c r="CQ6" i="68"/>
  <c r="CO6" i="68" s="1"/>
  <c r="CM6" i="68" s="1"/>
  <c r="CQ20" i="68"/>
  <c r="CO20" i="68" s="1"/>
  <c r="CM20" i="68" s="1"/>
  <c r="CJ16" i="68"/>
  <c r="CT16" i="68"/>
  <c r="BZ18" i="68"/>
  <c r="CC18" i="68"/>
  <c r="CF18" i="68" s="1"/>
  <c r="BZ11" i="68"/>
  <c r="CC11" i="68"/>
  <c r="CF11" i="68" s="1"/>
  <c r="CQ12" i="68"/>
  <c r="CO12" i="68" s="1"/>
  <c r="CM12" i="68" s="1"/>
  <c r="CQ9" i="68"/>
  <c r="CO9" i="68" s="1"/>
  <c r="CM9" i="68" s="1"/>
  <c r="CQ5" i="68"/>
  <c r="CO5" i="68" s="1"/>
  <c r="CM5" i="68" s="1"/>
  <c r="CQ18" i="68"/>
  <c r="CO18" i="68" s="1"/>
  <c r="CM18" i="68" s="1"/>
  <c r="CJ6" i="68"/>
  <c r="CT6" i="68"/>
  <c r="CT9" i="68"/>
  <c r="CJ9" i="68"/>
  <c r="BZ7" i="68"/>
  <c r="CC7" i="68"/>
  <c r="CF7" i="68" s="1"/>
  <c r="BZ6" i="68"/>
  <c r="CC6" i="68"/>
  <c r="CF6" i="68" s="1"/>
  <c r="CJ7" i="68"/>
  <c r="CT7" i="68"/>
  <c r="CQ7" i="68"/>
  <c r="CO7" i="68" s="1"/>
  <c r="CM7" i="68" s="1"/>
  <c r="BZ8" i="68"/>
  <c r="CC8" i="68"/>
  <c r="CF8" i="68" s="1"/>
  <c r="BZ14" i="68"/>
  <c r="CC14" i="68"/>
  <c r="CF14" i="68" s="1"/>
  <c r="BU18" i="68"/>
  <c r="CT10" i="68"/>
  <c r="CJ10" i="68"/>
  <c r="CQ10" i="68"/>
  <c r="CO10" i="68" s="1"/>
  <c r="CM10" i="68" s="1"/>
  <c r="CQ13" i="68"/>
  <c r="CO13" i="68" s="1"/>
  <c r="CM13" i="68" s="1"/>
  <c r="CQ16" i="68"/>
  <c r="CO16" i="68" s="1"/>
  <c r="CM16" i="68" s="1"/>
  <c r="BZ15" i="68"/>
  <c r="CC15" i="68"/>
  <c r="CF15" i="68" s="1"/>
  <c r="BZ9" i="68"/>
  <c r="CC9" i="68"/>
  <c r="CF9" i="68" s="1"/>
  <c r="CJ13" i="68"/>
  <c r="CT13" i="68"/>
  <c r="CQ14" i="68"/>
  <c r="CO14" i="68" s="1"/>
  <c r="CM14" i="68" s="1"/>
  <c r="CJ8" i="68"/>
  <c r="CT8" i="68"/>
  <c r="BZ16" i="68"/>
  <c r="CC16" i="68"/>
  <c r="CF16" i="68" s="1"/>
  <c r="BZ17" i="68"/>
  <c r="CC17" i="68"/>
  <c r="CF17" i="68" s="1"/>
  <c r="CQ17" i="68"/>
  <c r="CO17" i="68" s="1"/>
  <c r="CM17" i="68" s="1"/>
  <c r="CJ11" i="68"/>
  <c r="CT11" i="68"/>
  <c r="CJ14" i="68"/>
  <c r="CT14" i="68"/>
  <c r="CT17" i="68"/>
  <c r="CJ17" i="68"/>
  <c r="BD6" i="67"/>
  <c r="BR18" i="67"/>
  <c r="CC13" i="67"/>
  <c r="CF13" i="67" s="1"/>
  <c r="CG13" i="67" s="1"/>
  <c r="CH13" i="67" s="1"/>
  <c r="CJ12" i="67"/>
  <c r="CT12" i="67"/>
  <c r="CJ5" i="67"/>
  <c r="CT5" i="67"/>
  <c r="CQ20" i="67"/>
  <c r="CO20" i="67" s="1"/>
  <c r="CM20" i="67" s="1"/>
  <c r="CJ8" i="67"/>
  <c r="CT8" i="67"/>
  <c r="CT11" i="67"/>
  <c r="CJ11" i="67"/>
  <c r="CG8" i="67"/>
  <c r="CH8" i="67" s="1"/>
  <c r="CG20" i="67"/>
  <c r="CH20" i="67" s="1"/>
  <c r="CQ8" i="67"/>
  <c r="CO8" i="67" s="1"/>
  <c r="CM8" i="67" s="1"/>
  <c r="CT20" i="67"/>
  <c r="CJ20" i="67"/>
  <c r="CQ6" i="67"/>
  <c r="CO6" i="67" s="1"/>
  <c r="CM6" i="67" s="1"/>
  <c r="CQ9" i="67"/>
  <c r="CO9" i="67" s="1"/>
  <c r="CM9" i="67" s="1"/>
  <c r="CT9" i="67"/>
  <c r="CJ9" i="67"/>
  <c r="CG12" i="67"/>
  <c r="CH12" i="67" s="1"/>
  <c r="CC5" i="67"/>
  <c r="CF5" i="67" s="1"/>
  <c r="CG5" i="67" s="1"/>
  <c r="CH5" i="67" s="1"/>
  <c r="CT6" i="67"/>
  <c r="CJ6" i="67"/>
  <c r="CT7" i="67"/>
  <c r="CJ7" i="67"/>
  <c r="CJ10" i="67"/>
  <c r="CT10" i="67"/>
  <c r="CQ16" i="67"/>
  <c r="CO16" i="67" s="1"/>
  <c r="CC7" i="67"/>
  <c r="CF7" i="67" s="1"/>
  <c r="CG7" i="67" s="1"/>
  <c r="CH7" i="67" s="1"/>
  <c r="BU18" i="67"/>
  <c r="CT13" i="67"/>
  <c r="CJ13" i="67"/>
  <c r="CQ18" i="67"/>
  <c r="CO18" i="67" s="1"/>
  <c r="CM18" i="67" s="1"/>
  <c r="CQ13" i="67"/>
  <c r="CO13" i="67" s="1"/>
  <c r="CQ15" i="67"/>
  <c r="CO15" i="67" s="1"/>
  <c r="CM15" i="67" s="1"/>
  <c r="CQ5" i="67"/>
  <c r="CO5" i="67" s="1"/>
  <c r="CQ14" i="67"/>
  <c r="CO14" i="67" s="1"/>
  <c r="CM14" i="67" s="1"/>
  <c r="CQ17" i="67"/>
  <c r="CO17" i="67" s="1"/>
  <c r="CM17" i="67" s="1"/>
  <c r="CJ17" i="67"/>
  <c r="CT17" i="67"/>
  <c r="AB6" i="67"/>
  <c r="BS18" i="67"/>
  <c r="CQ11" i="67"/>
  <c r="CO11" i="67" s="1"/>
  <c r="CQ12" i="67"/>
  <c r="CO12" i="67" s="1"/>
  <c r="CM12" i="67" s="1"/>
  <c r="CQ7" i="67"/>
  <c r="CO7" i="67" s="1"/>
  <c r="CM7" i="67" s="1"/>
  <c r="CQ10" i="67"/>
  <c r="CO10" i="67" s="1"/>
  <c r="CM10" i="67" s="1"/>
  <c r="CJ14" i="67"/>
  <c r="CT14" i="67"/>
  <c r="CQ19" i="67"/>
  <c r="CO19" i="67" s="1"/>
  <c r="CT7" i="66"/>
  <c r="CJ7" i="66"/>
  <c r="CJ12" i="66"/>
  <c r="CT12" i="66"/>
  <c r="CQ20" i="66"/>
  <c r="CO20" i="66" s="1"/>
  <c r="CM20" i="66" s="1"/>
  <c r="CJ16" i="66"/>
  <c r="CT16" i="66"/>
  <c r="CJ17" i="66"/>
  <c r="CT17" i="66"/>
  <c r="CT20" i="66"/>
  <c r="CJ20" i="66"/>
  <c r="CQ14" i="66"/>
  <c r="CO14" i="66" s="1"/>
  <c r="CM14" i="66" s="1"/>
  <c r="CQ5" i="66"/>
  <c r="CO5" i="66" s="1"/>
  <c r="CM5" i="66" s="1"/>
  <c r="CQ18" i="66"/>
  <c r="CO18" i="66" s="1"/>
  <c r="CQ19" i="66"/>
  <c r="CO19" i="66" s="1"/>
  <c r="CM19" i="66" s="1"/>
  <c r="CT15" i="66"/>
  <c r="CJ15" i="66"/>
  <c r="CQ8" i="66"/>
  <c r="CO8" i="66" s="1"/>
  <c r="CM8" i="66" s="1"/>
  <c r="CT18" i="66"/>
  <c r="CJ18" i="66"/>
  <c r="CJ5" i="66"/>
  <c r="CT5" i="66"/>
  <c r="CQ6" i="66"/>
  <c r="CO6" i="66" s="1"/>
  <c r="CM6" i="66" s="1"/>
  <c r="CQ10" i="66"/>
  <c r="CO10" i="66" s="1"/>
  <c r="CT6" i="66"/>
  <c r="CJ6" i="66"/>
  <c r="CQ17" i="66"/>
  <c r="CO17" i="66" s="1"/>
  <c r="CM17" i="66" s="1"/>
  <c r="CT14" i="66"/>
  <c r="CJ14" i="66"/>
  <c r="CQ7" i="66"/>
  <c r="CO7" i="66" s="1"/>
  <c r="CM7" i="66" s="1"/>
  <c r="CB12" i="66"/>
  <c r="CB20" i="66"/>
  <c r="CB17" i="66"/>
  <c r="CB9" i="66"/>
  <c r="CB14" i="66"/>
  <c r="CB6" i="66"/>
  <c r="CB11" i="66"/>
  <c r="CB19" i="66"/>
  <c r="CB16" i="66"/>
  <c r="CB8" i="66"/>
  <c r="CB18" i="66"/>
  <c r="CB15" i="66"/>
  <c r="CB7" i="66"/>
  <c r="CB5" i="66"/>
  <c r="CB10" i="66"/>
  <c r="CB13" i="66"/>
  <c r="CQ9" i="66"/>
  <c r="CO9" i="66" s="1"/>
  <c r="CM9" i="66" s="1"/>
  <c r="CQ12" i="66"/>
  <c r="CO12" i="66" s="1"/>
  <c r="CM12" i="66" s="1"/>
  <c r="CJ8" i="66"/>
  <c r="CT8" i="66"/>
  <c r="CT9" i="66"/>
  <c r="CJ9" i="66"/>
  <c r="BU18" i="66"/>
  <c r="CJ10" i="66"/>
  <c r="CT10" i="66"/>
  <c r="CJ11" i="66"/>
  <c r="CT11" i="66"/>
  <c r="CQ13" i="66"/>
  <c r="CO13" i="66" s="1"/>
  <c r="CQ11" i="66"/>
  <c r="CO11" i="66" s="1"/>
  <c r="CJ13" i="66"/>
  <c r="CT13" i="66"/>
  <c r="CQ15" i="66"/>
  <c r="CO15" i="66" s="1"/>
  <c r="CM15" i="66" s="1"/>
  <c r="CQ16" i="66"/>
  <c r="CO16" i="66" s="1"/>
  <c r="CW19" i="65"/>
  <c r="CR19" i="65"/>
  <c r="CM19" i="65"/>
  <c r="CW15" i="65"/>
  <c r="CR15" i="65"/>
  <c r="CM15" i="65"/>
  <c r="CW8" i="65"/>
  <c r="CZ8" i="65" s="1"/>
  <c r="CR8" i="65"/>
  <c r="CC10" i="65"/>
  <c r="CF10" i="65" s="1"/>
  <c r="CG10" i="65" s="1"/>
  <c r="CH10" i="65" s="1"/>
  <c r="CC20" i="65"/>
  <c r="CF20" i="65" s="1"/>
  <c r="CG20" i="65" s="1"/>
  <c r="CH20" i="65" s="1"/>
  <c r="CW13" i="65"/>
  <c r="CZ13" i="65" s="1"/>
  <c r="CR13" i="65"/>
  <c r="CW18" i="65"/>
  <c r="CR18" i="65"/>
  <c r="CS18" i="65" s="1"/>
  <c r="BR18" i="65"/>
  <c r="CR12" i="65"/>
  <c r="CW12" i="65"/>
  <c r="CZ12" i="65" s="1"/>
  <c r="CW16" i="65"/>
  <c r="CR16" i="65"/>
  <c r="CS16" i="65" s="1"/>
  <c r="CW5" i="65"/>
  <c r="CR5" i="65"/>
  <c r="CW7" i="65"/>
  <c r="CZ7" i="65" s="1"/>
  <c r="CR7" i="65"/>
  <c r="CR6" i="65"/>
  <c r="CW6" i="65"/>
  <c r="CG8" i="65"/>
  <c r="CH8" i="65" s="1"/>
  <c r="CR9" i="65"/>
  <c r="CS9" i="65" s="1"/>
  <c r="CW9" i="65"/>
  <c r="CZ9" i="65" s="1"/>
  <c r="BS18" i="65"/>
  <c r="CM6" i="65"/>
  <c r="CC19" i="65"/>
  <c r="CF19" i="65" s="1"/>
  <c r="CG19" i="65" s="1"/>
  <c r="CH19" i="65" s="1"/>
  <c r="CW10" i="65"/>
  <c r="CR10" i="65"/>
  <c r="CS10" i="65" s="1"/>
  <c r="CM5" i="65"/>
  <c r="CR14" i="65"/>
  <c r="CS14" i="65" s="1"/>
  <c r="CW14" i="65"/>
  <c r="CR11" i="65"/>
  <c r="CW11" i="65"/>
  <c r="CM11" i="65"/>
  <c r="CR20" i="64"/>
  <c r="CW20" i="64"/>
  <c r="CM20" i="64"/>
  <c r="BZ20" i="64"/>
  <c r="CC20" i="64"/>
  <c r="CF20" i="64" s="1"/>
  <c r="BZ16" i="64"/>
  <c r="CC16" i="64"/>
  <c r="CF16" i="64" s="1"/>
  <c r="BZ12" i="64"/>
  <c r="CC12" i="64"/>
  <c r="CF12" i="64" s="1"/>
  <c r="CW18" i="64"/>
  <c r="CR18" i="64"/>
  <c r="CM18" i="64"/>
  <c r="CR6" i="64"/>
  <c r="CS6" i="64" s="1"/>
  <c r="CW6" i="64"/>
  <c r="CW13" i="64"/>
  <c r="CR13" i="64"/>
  <c r="CS13" i="64" s="1"/>
  <c r="BZ7" i="64"/>
  <c r="CC7" i="64"/>
  <c r="CF7" i="64" s="1"/>
  <c r="BZ19" i="64"/>
  <c r="CC19" i="64"/>
  <c r="CF19" i="64" s="1"/>
  <c r="CR8" i="64"/>
  <c r="CW8" i="64"/>
  <c r="CR17" i="64"/>
  <c r="CW17" i="64"/>
  <c r="BZ18" i="64"/>
  <c r="CC18" i="64"/>
  <c r="CF18" i="64" s="1"/>
  <c r="CW15" i="64"/>
  <c r="CR15" i="64"/>
  <c r="CR12" i="64"/>
  <c r="CW12" i="64"/>
  <c r="CZ12" i="64" s="1"/>
  <c r="CW10" i="64"/>
  <c r="CR10" i="64"/>
  <c r="BZ5" i="64"/>
  <c r="CC5" i="64"/>
  <c r="CF5" i="64" s="1"/>
  <c r="BZ6" i="64"/>
  <c r="CC6" i="64"/>
  <c r="CF6" i="64" s="1"/>
  <c r="CW7" i="64"/>
  <c r="CR7" i="64"/>
  <c r="CR16" i="64"/>
  <c r="CW16" i="64"/>
  <c r="CR11" i="64"/>
  <c r="CW11" i="64"/>
  <c r="CW5" i="64"/>
  <c r="CR5" i="64"/>
  <c r="BZ10" i="64"/>
  <c r="CC10" i="64"/>
  <c r="CF10" i="64" s="1"/>
  <c r="BZ14" i="64"/>
  <c r="CC14" i="64"/>
  <c r="CF14" i="64" s="1"/>
  <c r="CM16" i="64"/>
  <c r="CM11" i="64"/>
  <c r="CM5" i="64"/>
  <c r="BZ15" i="64"/>
  <c r="CC15" i="64"/>
  <c r="CF15" i="64" s="1"/>
  <c r="BZ9" i="64"/>
  <c r="CC9" i="64"/>
  <c r="CF9" i="64" s="1"/>
  <c r="BZ8" i="64"/>
  <c r="CC8" i="64"/>
  <c r="CF8" i="64" s="1"/>
  <c r="BZ11" i="64"/>
  <c r="CC11" i="64"/>
  <c r="CF11" i="64" s="1"/>
  <c r="CR9" i="64"/>
  <c r="CW9" i="64"/>
  <c r="CZ9" i="64" s="1"/>
  <c r="CM17" i="64"/>
  <c r="CR14" i="64"/>
  <c r="CW14" i="64"/>
  <c r="CZ14" i="64" s="1"/>
  <c r="BZ13" i="64"/>
  <c r="CC13" i="64"/>
  <c r="CF13" i="64" s="1"/>
  <c r="BZ17" i="64"/>
  <c r="CC17" i="64"/>
  <c r="CF17" i="64" s="1"/>
  <c r="CC7" i="63"/>
  <c r="CF7" i="63" s="1"/>
  <c r="CG7" i="63" s="1"/>
  <c r="CH7" i="63" s="1"/>
  <c r="CC8" i="63"/>
  <c r="CF8" i="63" s="1"/>
  <c r="CG8" i="63" s="1"/>
  <c r="CH8" i="63" s="1"/>
  <c r="CC11" i="63"/>
  <c r="CF11" i="63" s="1"/>
  <c r="CG11" i="63" s="1"/>
  <c r="CH11" i="63" s="1"/>
  <c r="CC15" i="63"/>
  <c r="CF15" i="63" s="1"/>
  <c r="CG15" i="63" s="1"/>
  <c r="CH15" i="63" s="1"/>
  <c r="CC9" i="63"/>
  <c r="CF9" i="63" s="1"/>
  <c r="CG9" i="63" s="1"/>
  <c r="CH9" i="63" s="1"/>
  <c r="CC14" i="63"/>
  <c r="CF14" i="63" s="1"/>
  <c r="CG14" i="63" s="1"/>
  <c r="CH14" i="63" s="1"/>
  <c r="CC12" i="63"/>
  <c r="CF12" i="63" s="1"/>
  <c r="CG12" i="63" s="1"/>
  <c r="CH12" i="63" s="1"/>
  <c r="CC13" i="63"/>
  <c r="CF13" i="63" s="1"/>
  <c r="CG13" i="63" s="1"/>
  <c r="CH13" i="63" s="1"/>
  <c r="CT20" i="63"/>
  <c r="CC6" i="63"/>
  <c r="CF6" i="63" s="1"/>
  <c r="CG6" i="63" s="1"/>
  <c r="CH6" i="63" s="1"/>
  <c r="CC5" i="63"/>
  <c r="CF5" i="63" s="1"/>
  <c r="CG5" i="63" s="1"/>
  <c r="CH5" i="63" s="1"/>
  <c r="CC17" i="63"/>
  <c r="CF17" i="63" s="1"/>
  <c r="CG17" i="63" s="1"/>
  <c r="CH17" i="63" s="1"/>
  <c r="CT18" i="63"/>
  <c r="CJ19" i="63"/>
  <c r="BU18" i="63"/>
  <c r="CJ6" i="62"/>
  <c r="CJ15" i="62"/>
  <c r="CJ5" i="62"/>
  <c r="CJ10" i="62"/>
  <c r="CJ17" i="62"/>
  <c r="CT20" i="62"/>
  <c r="CJ9" i="62"/>
  <c r="CJ14" i="62"/>
  <c r="CJ13" i="62"/>
  <c r="CT16" i="62"/>
  <c r="CJ11" i="62"/>
  <c r="CT19" i="62"/>
  <c r="CT18" i="62"/>
  <c r="CT8" i="62"/>
  <c r="CT7" i="62"/>
  <c r="CT12" i="62"/>
  <c r="BU18" i="62"/>
  <c r="CT19" i="61"/>
  <c r="CT18" i="61"/>
  <c r="CJ20" i="61"/>
  <c r="CC14" i="58"/>
  <c r="CF14" i="58" s="1"/>
  <c r="CC17" i="58"/>
  <c r="CF17" i="58" s="1"/>
  <c r="CC20" i="58"/>
  <c r="CF20" i="58" s="1"/>
  <c r="CC9" i="58"/>
  <c r="CF9" i="58" s="1"/>
  <c r="CG9" i="58" s="1"/>
  <c r="CH9" i="58" s="1"/>
  <c r="CC10" i="58"/>
  <c r="CF10" i="58" s="1"/>
  <c r="CG10" i="58" s="1"/>
  <c r="CH10" i="58" s="1"/>
  <c r="CC8" i="58"/>
  <c r="CF8" i="58" s="1"/>
  <c r="CG8" i="58" s="1"/>
  <c r="CH8" i="58" s="1"/>
  <c r="CC15" i="58"/>
  <c r="CF15" i="58" s="1"/>
  <c r="CG15" i="58" s="1"/>
  <c r="CH15" i="58" s="1"/>
  <c r="CC18" i="58"/>
  <c r="CF18" i="58" s="1"/>
  <c r="CG18" i="58" s="1"/>
  <c r="CH18" i="58" s="1"/>
  <c r="CC6" i="58"/>
  <c r="CF6" i="58" s="1"/>
  <c r="CG6" i="58" s="1"/>
  <c r="CH6" i="58" s="1"/>
  <c r="CC11" i="58"/>
  <c r="CF11" i="58" s="1"/>
  <c r="CG11" i="58" s="1"/>
  <c r="CH11" i="58" s="1"/>
  <c r="CC7" i="58"/>
  <c r="CF7" i="58" s="1"/>
  <c r="CG7" i="58" s="1"/>
  <c r="CH7" i="58" s="1"/>
  <c r="CC16" i="58"/>
  <c r="CF16" i="58" s="1"/>
  <c r="CG16" i="58" s="1"/>
  <c r="CH16" i="58" s="1"/>
  <c r="CC12" i="58"/>
  <c r="CF12" i="58" s="1"/>
  <c r="CG12" i="58" s="1"/>
  <c r="CH12" i="58" s="1"/>
  <c r="CC5" i="58"/>
  <c r="CF5" i="58" s="1"/>
  <c r="CG5" i="58" s="1"/>
  <c r="CH5" i="58" s="1"/>
  <c r="CC19" i="58"/>
  <c r="CF19" i="58" s="1"/>
  <c r="CG19" i="58" s="1"/>
  <c r="CH19" i="58" s="1"/>
  <c r="BS18" i="58"/>
  <c r="BU18" i="58"/>
  <c r="CT18" i="57"/>
  <c r="CT12" i="57"/>
  <c r="CT19" i="57"/>
  <c r="CJ11" i="57"/>
  <c r="CT8" i="57"/>
  <c r="CJ5" i="57"/>
  <c r="CJ13" i="57"/>
  <c r="CJ20" i="57"/>
  <c r="CT7" i="57"/>
  <c r="CT16" i="57"/>
  <c r="CJ17" i="57"/>
  <c r="CJ9" i="57"/>
  <c r="CJ10" i="57"/>
  <c r="CT15" i="57"/>
  <c r="CJ6" i="57"/>
  <c r="CT6" i="57"/>
  <c r="CT7" i="55"/>
  <c r="CJ5" i="55"/>
  <c r="CJ20" i="55"/>
  <c r="CJ9" i="55"/>
  <c r="CT16" i="55"/>
  <c r="CT6" i="55"/>
  <c r="CT10" i="55"/>
  <c r="CJ19" i="55"/>
  <c r="CT14" i="55"/>
  <c r="CJ14" i="55"/>
  <c r="CT13" i="55"/>
  <c r="CT12" i="55"/>
  <c r="CT15" i="55"/>
  <c r="CJ15" i="55"/>
  <c r="CT8" i="55"/>
  <c r="CR19" i="55"/>
  <c r="CW19" i="55"/>
  <c r="CZ19" i="55" s="1"/>
  <c r="BU18" i="55"/>
  <c r="AQ18" i="39"/>
  <c r="CJ13" i="63"/>
  <c r="CT13" i="63"/>
  <c r="CQ6" i="63"/>
  <c r="CO6" i="63" s="1"/>
  <c r="CM6" i="63" s="1"/>
  <c r="CQ8" i="63"/>
  <c r="CO8" i="63" s="1"/>
  <c r="CM8" i="63" s="1"/>
  <c r="CC18" i="63"/>
  <c r="CF18" i="63" s="1"/>
  <c r="CG18" i="63" s="1"/>
  <c r="CH18" i="63" s="1"/>
  <c r="CJ5" i="63"/>
  <c r="CT5" i="63"/>
  <c r="CQ15" i="63"/>
  <c r="CO15" i="63" s="1"/>
  <c r="CM15" i="63" s="1"/>
  <c r="CQ19" i="63"/>
  <c r="CO19" i="63" s="1"/>
  <c r="CM19" i="63" s="1"/>
  <c r="CQ20" i="63"/>
  <c r="CO20" i="63" s="1"/>
  <c r="CM20" i="63" s="1"/>
  <c r="CJ16" i="63"/>
  <c r="CT16" i="63"/>
  <c r="CC10" i="63"/>
  <c r="CF10" i="63" s="1"/>
  <c r="CG10" i="63" s="1"/>
  <c r="CH10" i="63" s="1"/>
  <c r="CJ7" i="63"/>
  <c r="CT7" i="63"/>
  <c r="CQ5" i="63"/>
  <c r="CO5" i="63" s="1"/>
  <c r="CM5" i="63" s="1"/>
  <c r="CQ12" i="63"/>
  <c r="CO12" i="63" s="1"/>
  <c r="CM12" i="63" s="1"/>
  <c r="CJ12" i="63"/>
  <c r="CT12" i="63"/>
  <c r="CQ7" i="63"/>
  <c r="CO7" i="63" s="1"/>
  <c r="CM7" i="63" s="1"/>
  <c r="CC16" i="63"/>
  <c r="CF16" i="63" s="1"/>
  <c r="CG16" i="63" s="1"/>
  <c r="CH16" i="63" s="1"/>
  <c r="CC20" i="63"/>
  <c r="CF20" i="63" s="1"/>
  <c r="CG20" i="63" s="1"/>
  <c r="CH20" i="63" s="1"/>
  <c r="CT9" i="63"/>
  <c r="CJ9" i="63"/>
  <c r="CQ11" i="63"/>
  <c r="CO11" i="63" s="1"/>
  <c r="CM11" i="63" s="1"/>
  <c r="CQ14" i="63"/>
  <c r="CO14" i="63" s="1"/>
  <c r="CM14" i="63" s="1"/>
  <c r="CT10" i="63"/>
  <c r="CJ10" i="63"/>
  <c r="CQ10" i="63"/>
  <c r="CO10" i="63" s="1"/>
  <c r="CM10" i="63" s="1"/>
  <c r="CQ13" i="63"/>
  <c r="CO13" i="63" s="1"/>
  <c r="CM13" i="63" s="1"/>
  <c r="CQ16" i="63"/>
  <c r="CO16" i="63" s="1"/>
  <c r="BS18" i="63"/>
  <c r="CC19" i="63"/>
  <c r="CF19" i="63" s="1"/>
  <c r="CG19" i="63" s="1"/>
  <c r="CH19" i="63" s="1"/>
  <c r="CQ9" i="63"/>
  <c r="CO9" i="63" s="1"/>
  <c r="CQ18" i="63"/>
  <c r="CO18" i="63" s="1"/>
  <c r="CM18" i="63" s="1"/>
  <c r="CJ8" i="63"/>
  <c r="CT8" i="63"/>
  <c r="BR18" i="63"/>
  <c r="CJ6" i="63"/>
  <c r="CT6" i="63"/>
  <c r="CT15" i="63"/>
  <c r="CJ15" i="63"/>
  <c r="CQ17" i="63"/>
  <c r="CO17" i="63" s="1"/>
  <c r="CM17" i="63" s="1"/>
  <c r="CJ11" i="63"/>
  <c r="CT11" i="63"/>
  <c r="CT14" i="63"/>
  <c r="CJ14" i="63"/>
  <c r="CT17" i="63"/>
  <c r="CJ17" i="63"/>
  <c r="CR20" i="62"/>
  <c r="CW20" i="62"/>
  <c r="CM20" i="62"/>
  <c r="BS18" i="62"/>
  <c r="BT18" i="62" s="1"/>
  <c r="CR17" i="62"/>
  <c r="CW17" i="62"/>
  <c r="CM17" i="62"/>
  <c r="CR12" i="62"/>
  <c r="CS12" i="62" s="1"/>
  <c r="CW12" i="62"/>
  <c r="CR19" i="62"/>
  <c r="CW19" i="62"/>
  <c r="CW5" i="62"/>
  <c r="CZ5" i="62" s="1"/>
  <c r="CR5" i="62"/>
  <c r="CB12" i="62"/>
  <c r="CB20" i="62"/>
  <c r="CB17" i="62"/>
  <c r="CB9" i="62"/>
  <c r="CB14" i="62"/>
  <c r="CB6" i="62"/>
  <c r="CB19" i="62"/>
  <c r="CB11" i="62"/>
  <c r="CB13" i="62"/>
  <c r="CB10" i="62"/>
  <c r="CB5" i="62"/>
  <c r="CB18" i="62"/>
  <c r="CB16" i="62"/>
  <c r="CB15" i="62"/>
  <c r="CB8" i="62"/>
  <c r="CB7" i="62"/>
  <c r="CW16" i="62"/>
  <c r="CR16" i="62"/>
  <c r="CS16" i="62" s="1"/>
  <c r="CW10" i="62"/>
  <c r="CR10" i="62"/>
  <c r="CM19" i="62"/>
  <c r="CR8" i="62"/>
  <c r="CS8" i="62" s="1"/>
  <c r="CW8" i="62"/>
  <c r="CR14" i="62"/>
  <c r="CW14" i="62"/>
  <c r="CZ14" i="62" s="1"/>
  <c r="CR9" i="62"/>
  <c r="CW9" i="62"/>
  <c r="CZ9" i="62" s="1"/>
  <c r="CW13" i="62"/>
  <c r="CZ13" i="62" s="1"/>
  <c r="CR13" i="62"/>
  <c r="CM10" i="62"/>
  <c r="CR6" i="62"/>
  <c r="CW6" i="62"/>
  <c r="CW15" i="62"/>
  <c r="CZ15" i="62" s="1"/>
  <c r="CR15" i="62"/>
  <c r="CS15" i="62" s="1"/>
  <c r="CW18" i="62"/>
  <c r="CR18" i="62"/>
  <c r="CW7" i="62"/>
  <c r="CR7" i="62"/>
  <c r="CS7" i="62" s="1"/>
  <c r="CM18" i="62"/>
  <c r="CR11" i="62"/>
  <c r="CW11" i="62"/>
  <c r="CZ11" i="62" s="1"/>
  <c r="CM6" i="62"/>
  <c r="CJ11" i="61"/>
  <c r="CT11" i="61"/>
  <c r="BR18" i="61"/>
  <c r="BU18" i="61"/>
  <c r="CJ15" i="61"/>
  <c r="CT15" i="61"/>
  <c r="CQ15" i="61"/>
  <c r="CO15" i="61" s="1"/>
  <c r="CM15" i="61" s="1"/>
  <c r="CQ19" i="61"/>
  <c r="CO19" i="61" s="1"/>
  <c r="CM19" i="61" s="1"/>
  <c r="CB12" i="61"/>
  <c r="CB20" i="61"/>
  <c r="CB17" i="61"/>
  <c r="CB9" i="61"/>
  <c r="CB14" i="61"/>
  <c r="CB11" i="61"/>
  <c r="CB13" i="61"/>
  <c r="CB10" i="61"/>
  <c r="CB19" i="61"/>
  <c r="CB18" i="61"/>
  <c r="CB6" i="61"/>
  <c r="CB15" i="61"/>
  <c r="CB7" i="61"/>
  <c r="CB8" i="61"/>
  <c r="CB16" i="61"/>
  <c r="CB5" i="61"/>
  <c r="CQ17" i="61"/>
  <c r="CO17" i="61" s="1"/>
  <c r="CM17" i="61" s="1"/>
  <c r="CT14" i="61"/>
  <c r="CJ14" i="61"/>
  <c r="CT17" i="61"/>
  <c r="CJ17" i="61"/>
  <c r="CQ11" i="61"/>
  <c r="CO11" i="61" s="1"/>
  <c r="CM11" i="61" s="1"/>
  <c r="CT5" i="61"/>
  <c r="CJ5" i="61"/>
  <c r="CQ8" i="61"/>
  <c r="CO8" i="61" s="1"/>
  <c r="CM8" i="61" s="1"/>
  <c r="CQ6" i="61"/>
  <c r="CO6" i="61" s="1"/>
  <c r="CM6" i="61" s="1"/>
  <c r="CQ20" i="61"/>
  <c r="CO20" i="61" s="1"/>
  <c r="CM20" i="61" s="1"/>
  <c r="CQ12" i="61"/>
  <c r="CO12" i="61" s="1"/>
  <c r="CQ9" i="61"/>
  <c r="CO9" i="61" s="1"/>
  <c r="CM9" i="61" s="1"/>
  <c r="CQ5" i="61"/>
  <c r="CO5" i="61" s="1"/>
  <c r="CM5" i="61" s="1"/>
  <c r="CQ18" i="61"/>
  <c r="CO18" i="61" s="1"/>
  <c r="CM18" i="61" s="1"/>
  <c r="CT6" i="61"/>
  <c r="CJ6" i="61"/>
  <c r="CT9" i="61"/>
  <c r="CJ9" i="61"/>
  <c r="CT13" i="61"/>
  <c r="CJ13" i="61"/>
  <c r="CT7" i="61"/>
  <c r="CJ7" i="61"/>
  <c r="CQ7" i="61"/>
  <c r="CO7" i="61" s="1"/>
  <c r="CJ16" i="61"/>
  <c r="CT16" i="61"/>
  <c r="BS18" i="61"/>
  <c r="CJ12" i="61"/>
  <c r="CT12" i="61"/>
  <c r="CT10" i="61"/>
  <c r="CJ10" i="61"/>
  <c r="CQ10" i="61"/>
  <c r="CO10" i="61" s="1"/>
  <c r="CM10" i="61" s="1"/>
  <c r="CQ13" i="61"/>
  <c r="CO13" i="61" s="1"/>
  <c r="CM13" i="61" s="1"/>
  <c r="CQ16" i="61"/>
  <c r="CO16" i="61" s="1"/>
  <c r="CM16" i="61" s="1"/>
  <c r="CQ14" i="61"/>
  <c r="CO14" i="61" s="1"/>
  <c r="CJ8" i="61"/>
  <c r="CT8" i="61"/>
  <c r="CQ20" i="60"/>
  <c r="CO20" i="60" s="1"/>
  <c r="CM20" i="60" s="1"/>
  <c r="BZ13" i="60"/>
  <c r="CC13" i="60"/>
  <c r="CF13" i="60" s="1"/>
  <c r="BZ12" i="60"/>
  <c r="CC12" i="60"/>
  <c r="CF12" i="60" s="1"/>
  <c r="CT8" i="60"/>
  <c r="CJ8" i="60"/>
  <c r="CJ18" i="60"/>
  <c r="CT18" i="60"/>
  <c r="CT16" i="60"/>
  <c r="CJ16" i="60"/>
  <c r="CQ8" i="60"/>
  <c r="CO8" i="60" s="1"/>
  <c r="CM8" i="60" s="1"/>
  <c r="CQ18" i="60"/>
  <c r="CO18" i="60" s="1"/>
  <c r="CM18" i="60" s="1"/>
  <c r="CT19" i="60"/>
  <c r="CJ19" i="60"/>
  <c r="BZ7" i="60"/>
  <c r="CC7" i="60"/>
  <c r="CF7" i="60" s="1"/>
  <c r="BZ6" i="60"/>
  <c r="CC6" i="60"/>
  <c r="CF6" i="60" s="1"/>
  <c r="CQ12" i="60"/>
  <c r="CO12" i="60" s="1"/>
  <c r="CM12" i="60" s="1"/>
  <c r="BZ8" i="60"/>
  <c r="CC8" i="60"/>
  <c r="CF8" i="60" s="1"/>
  <c r="BZ14" i="60"/>
  <c r="CC14" i="60"/>
  <c r="CF14" i="60" s="1"/>
  <c r="CT12" i="60"/>
  <c r="CJ12" i="60"/>
  <c r="CJ10" i="60"/>
  <c r="CT10" i="60"/>
  <c r="CQ10" i="60"/>
  <c r="CO10" i="60" s="1"/>
  <c r="CM10" i="60" s="1"/>
  <c r="CQ13" i="60"/>
  <c r="CO13" i="60" s="1"/>
  <c r="CM13" i="60" s="1"/>
  <c r="CQ16" i="60"/>
  <c r="CO16" i="60" s="1"/>
  <c r="CM16" i="60" s="1"/>
  <c r="BZ15" i="60"/>
  <c r="CC15" i="60"/>
  <c r="CF15" i="60" s="1"/>
  <c r="BZ16" i="60"/>
  <c r="CC16" i="60"/>
  <c r="CF16" i="60" s="1"/>
  <c r="BZ11" i="60"/>
  <c r="CC11" i="60"/>
  <c r="CF11" i="60" s="1"/>
  <c r="BZ19" i="60"/>
  <c r="CC19" i="60"/>
  <c r="CF19" i="60" s="1"/>
  <c r="CT5" i="60"/>
  <c r="CJ5" i="60"/>
  <c r="CQ9" i="60"/>
  <c r="CO9" i="60" s="1"/>
  <c r="CM9" i="60" s="1"/>
  <c r="CT9" i="60"/>
  <c r="CJ9" i="60"/>
  <c r="BZ18" i="60"/>
  <c r="CC18" i="60"/>
  <c r="CF18" i="60" s="1"/>
  <c r="BZ9" i="60"/>
  <c r="CC9" i="60"/>
  <c r="CF9" i="60" s="1"/>
  <c r="CQ11" i="60"/>
  <c r="CO11" i="60" s="1"/>
  <c r="CJ7" i="60"/>
  <c r="CT7" i="60"/>
  <c r="CQ14" i="60"/>
  <c r="CO14" i="60" s="1"/>
  <c r="CM14" i="60" s="1"/>
  <c r="CJ13" i="60"/>
  <c r="CT13" i="60"/>
  <c r="CQ7" i="60"/>
  <c r="CO7" i="60" s="1"/>
  <c r="CQ6" i="60"/>
  <c r="CO6" i="60" s="1"/>
  <c r="CM6" i="60" s="1"/>
  <c r="CT6" i="60"/>
  <c r="CJ6" i="60"/>
  <c r="BZ5" i="60"/>
  <c r="CC5" i="60"/>
  <c r="CF5" i="60" s="1"/>
  <c r="BZ17" i="60"/>
  <c r="CC17" i="60"/>
  <c r="CF17" i="60" s="1"/>
  <c r="CT15" i="60"/>
  <c r="CJ15" i="60"/>
  <c r="BU18" i="60"/>
  <c r="CQ17" i="60"/>
  <c r="CO17" i="60" s="1"/>
  <c r="CM17" i="60" s="1"/>
  <c r="CQ15" i="60"/>
  <c r="CO15" i="60" s="1"/>
  <c r="CM15" i="60" s="1"/>
  <c r="CJ11" i="60"/>
  <c r="CT11" i="60"/>
  <c r="CT14" i="60"/>
  <c r="CJ14" i="60"/>
  <c r="CJ17" i="60"/>
  <c r="CT17" i="60"/>
  <c r="CJ20" i="60"/>
  <c r="CT20" i="60"/>
  <c r="BZ10" i="60"/>
  <c r="CC10" i="60"/>
  <c r="CF10" i="60" s="1"/>
  <c r="BZ20" i="60"/>
  <c r="CC20" i="60"/>
  <c r="CF20" i="60" s="1"/>
  <c r="BS18" i="60"/>
  <c r="BT18" i="60" s="1"/>
  <c r="CQ5" i="60"/>
  <c r="CO5" i="60" s="1"/>
  <c r="CM5" i="60" s="1"/>
  <c r="CQ19" i="60"/>
  <c r="CO19" i="60" s="1"/>
  <c r="CM19" i="60" s="1"/>
  <c r="CT20" i="56"/>
  <c r="BS18" i="56"/>
  <c r="BU18" i="56"/>
  <c r="CQ9" i="59"/>
  <c r="CO9" i="59" s="1"/>
  <c r="CM9" i="59" s="1"/>
  <c r="CQ5" i="59"/>
  <c r="CO5" i="59" s="1"/>
  <c r="CM5" i="59" s="1"/>
  <c r="CQ18" i="59"/>
  <c r="CO18" i="59" s="1"/>
  <c r="CM18" i="59" s="1"/>
  <c r="CJ20" i="59"/>
  <c r="CT20" i="59"/>
  <c r="BS18" i="59"/>
  <c r="CQ14" i="59"/>
  <c r="CO14" i="59" s="1"/>
  <c r="CM14" i="59" s="1"/>
  <c r="CQ7" i="59"/>
  <c r="CO7" i="59" s="1"/>
  <c r="CM7" i="59" s="1"/>
  <c r="CJ10" i="59"/>
  <c r="CT10" i="59"/>
  <c r="CQ10" i="59"/>
  <c r="CO10" i="59" s="1"/>
  <c r="CQ13" i="59"/>
  <c r="CO13" i="59" s="1"/>
  <c r="CM13" i="59" s="1"/>
  <c r="CQ16" i="59"/>
  <c r="CO16" i="59" s="1"/>
  <c r="CT9" i="59"/>
  <c r="CJ9" i="59"/>
  <c r="CJ5" i="59"/>
  <c r="CT5" i="59"/>
  <c r="CQ17" i="59"/>
  <c r="CO17" i="59" s="1"/>
  <c r="CM17" i="59" s="1"/>
  <c r="CT11" i="59"/>
  <c r="CJ11" i="59"/>
  <c r="CT14" i="59"/>
  <c r="CJ14" i="59"/>
  <c r="CT17" i="59"/>
  <c r="CJ17" i="59"/>
  <c r="BR18" i="59"/>
  <c r="CJ15" i="59"/>
  <c r="CT15" i="59"/>
  <c r="CB12" i="59"/>
  <c r="CB20" i="59"/>
  <c r="CB17" i="59"/>
  <c r="CB9" i="59"/>
  <c r="CB14" i="59"/>
  <c r="CB6" i="59"/>
  <c r="CB19" i="59"/>
  <c r="CB11" i="59"/>
  <c r="CB13" i="59"/>
  <c r="CB18" i="59"/>
  <c r="CB10" i="59"/>
  <c r="CB5" i="59"/>
  <c r="CB16" i="59"/>
  <c r="CB15" i="59"/>
  <c r="CB8" i="59"/>
  <c r="CB7" i="59"/>
  <c r="CQ11" i="59"/>
  <c r="CO11" i="59" s="1"/>
  <c r="CM11" i="59" s="1"/>
  <c r="CQ6" i="59"/>
  <c r="CO6" i="59" s="1"/>
  <c r="CM6" i="59" s="1"/>
  <c r="CT18" i="59"/>
  <c r="CJ18" i="59"/>
  <c r="CQ15" i="59"/>
  <c r="CO15" i="59" s="1"/>
  <c r="CM15" i="59" s="1"/>
  <c r="CQ19" i="59"/>
  <c r="CO19" i="59" s="1"/>
  <c r="CM19" i="59" s="1"/>
  <c r="CJ6" i="59"/>
  <c r="CT6" i="59"/>
  <c r="CJ8" i="59"/>
  <c r="CT8" i="59"/>
  <c r="BU18" i="59"/>
  <c r="CQ12" i="59"/>
  <c r="CO12" i="59" s="1"/>
  <c r="CJ12" i="59"/>
  <c r="CT12" i="59"/>
  <c r="CQ8" i="59"/>
  <c r="CO8" i="59" s="1"/>
  <c r="CM8" i="59" s="1"/>
  <c r="CT13" i="59"/>
  <c r="CJ13" i="59"/>
  <c r="CJ7" i="59"/>
  <c r="CT7" i="59"/>
  <c r="CQ20" i="59"/>
  <c r="CO20" i="59" s="1"/>
  <c r="CM20" i="59" s="1"/>
  <c r="CJ16" i="59"/>
  <c r="CT16" i="59"/>
  <c r="CQ6" i="58"/>
  <c r="CO6" i="58" s="1"/>
  <c r="CM6" i="58" s="1"/>
  <c r="CQ20" i="58"/>
  <c r="CO20" i="58" s="1"/>
  <c r="CM20" i="58" s="1"/>
  <c r="CT8" i="58"/>
  <c r="CJ8" i="58"/>
  <c r="CJ12" i="58"/>
  <c r="CT12" i="58"/>
  <c r="CQ9" i="58"/>
  <c r="CO9" i="58" s="1"/>
  <c r="CM9" i="58" s="1"/>
  <c r="CT11" i="58"/>
  <c r="CJ11" i="58"/>
  <c r="CT14" i="58"/>
  <c r="CJ14" i="58"/>
  <c r="CJ17" i="58"/>
  <c r="CT17" i="58"/>
  <c r="CJ7" i="58"/>
  <c r="CT7" i="58"/>
  <c r="CQ12" i="58"/>
  <c r="CO12" i="58" s="1"/>
  <c r="CQ15" i="58"/>
  <c r="CO15" i="58" s="1"/>
  <c r="CM15" i="58" s="1"/>
  <c r="CQ19" i="58"/>
  <c r="CO19" i="58" s="1"/>
  <c r="CM19" i="58" s="1"/>
  <c r="CT10" i="58"/>
  <c r="CJ10" i="58"/>
  <c r="CQ8" i="58"/>
  <c r="CO8" i="58" s="1"/>
  <c r="CG14" i="58"/>
  <c r="CH14" i="58" s="1"/>
  <c r="CJ20" i="58"/>
  <c r="CT20" i="58"/>
  <c r="CQ14" i="58"/>
  <c r="CO14" i="58" s="1"/>
  <c r="CM14" i="58" s="1"/>
  <c r="CJ13" i="58"/>
  <c r="CT13" i="58"/>
  <c r="CT16" i="58"/>
  <c r="CJ16" i="58"/>
  <c r="CQ17" i="58"/>
  <c r="CO17" i="58" s="1"/>
  <c r="CM17" i="58" s="1"/>
  <c r="CQ5" i="58"/>
  <c r="CO5" i="58" s="1"/>
  <c r="CM5" i="58" s="1"/>
  <c r="CQ18" i="58"/>
  <c r="CO18" i="58" s="1"/>
  <c r="CM18" i="58" s="1"/>
  <c r="CT6" i="58"/>
  <c r="CJ6" i="58"/>
  <c r="CJ9" i="58"/>
  <c r="CT9" i="58"/>
  <c r="CG13" i="58"/>
  <c r="CH13" i="58" s="1"/>
  <c r="CG17" i="58"/>
  <c r="CH17" i="58" s="1"/>
  <c r="CJ15" i="58"/>
  <c r="CT15" i="58"/>
  <c r="CQ7" i="58"/>
  <c r="CO7" i="58" s="1"/>
  <c r="CG20" i="58"/>
  <c r="CH20" i="58" s="1"/>
  <c r="BR18" i="58"/>
  <c r="CQ11" i="58"/>
  <c r="CO11" i="58" s="1"/>
  <c r="CJ5" i="58"/>
  <c r="CT5" i="58"/>
  <c r="CQ10" i="58"/>
  <c r="CO10" i="58" s="1"/>
  <c r="CQ13" i="58"/>
  <c r="CO13" i="58" s="1"/>
  <c r="CM13" i="58" s="1"/>
  <c r="CQ16" i="58"/>
  <c r="CO16" i="58" s="1"/>
  <c r="CW18" i="57"/>
  <c r="CR18" i="57"/>
  <c r="CM18" i="57"/>
  <c r="CW19" i="57"/>
  <c r="CR19" i="57"/>
  <c r="CM19" i="57"/>
  <c r="CR11" i="57"/>
  <c r="CW11" i="57"/>
  <c r="CR12" i="57"/>
  <c r="CS12" i="57" s="1"/>
  <c r="CW12" i="57"/>
  <c r="CR9" i="57"/>
  <c r="CW9" i="57"/>
  <c r="CZ9" i="57" s="1"/>
  <c r="CW10" i="57"/>
  <c r="CR10" i="57"/>
  <c r="CW5" i="57"/>
  <c r="CZ5" i="57" s="1"/>
  <c r="CR5" i="57"/>
  <c r="CR20" i="57"/>
  <c r="CW20" i="57"/>
  <c r="CM20" i="57"/>
  <c r="CM11" i="57"/>
  <c r="CB12" i="57"/>
  <c r="CB20" i="57"/>
  <c r="CB17" i="57"/>
  <c r="CB9" i="57"/>
  <c r="CB14" i="57"/>
  <c r="CB6" i="57"/>
  <c r="CB11" i="57"/>
  <c r="CB13" i="57"/>
  <c r="CB10" i="57"/>
  <c r="CB19" i="57"/>
  <c r="CB15" i="57"/>
  <c r="CB18" i="57"/>
  <c r="CB8" i="57"/>
  <c r="CB7" i="57"/>
  <c r="CB5" i="57"/>
  <c r="CB16" i="57"/>
  <c r="CW8" i="57"/>
  <c r="CR8" i="57"/>
  <c r="CW13" i="57"/>
  <c r="CZ13" i="57" s="1"/>
  <c r="CR13" i="57"/>
  <c r="CS13" i="57" s="1"/>
  <c r="CW7" i="57"/>
  <c r="CR7" i="57"/>
  <c r="CS7" i="57" s="1"/>
  <c r="CM10" i="57"/>
  <c r="BU18" i="57"/>
  <c r="CR16" i="57"/>
  <c r="CS16" i="57" s="1"/>
  <c r="CW16" i="57"/>
  <c r="CR6" i="57"/>
  <c r="CW6" i="57"/>
  <c r="CM8" i="57"/>
  <c r="CR17" i="57"/>
  <c r="CW17" i="57"/>
  <c r="CM17" i="57"/>
  <c r="CR14" i="57"/>
  <c r="CS14" i="57" s="1"/>
  <c r="CW14" i="57"/>
  <c r="CZ14" i="57" s="1"/>
  <c r="CW15" i="57"/>
  <c r="CR15" i="57"/>
  <c r="CS15" i="57" s="1"/>
  <c r="BS18" i="57"/>
  <c r="BT18" i="57" s="1"/>
  <c r="CT8" i="56"/>
  <c r="CJ8" i="56"/>
  <c r="CQ11" i="56"/>
  <c r="CO11" i="56" s="1"/>
  <c r="CM11" i="56" s="1"/>
  <c r="CJ11" i="56"/>
  <c r="CT11" i="56"/>
  <c r="CJ14" i="56"/>
  <c r="CT14" i="56"/>
  <c r="CT17" i="56"/>
  <c r="CJ17" i="56"/>
  <c r="CT18" i="56"/>
  <c r="CJ18" i="56"/>
  <c r="CB12" i="56"/>
  <c r="CB20" i="56"/>
  <c r="CB17" i="56"/>
  <c r="CB9" i="56"/>
  <c r="CB14" i="56"/>
  <c r="CB6" i="56"/>
  <c r="CB11" i="56"/>
  <c r="CB19" i="56"/>
  <c r="CB16" i="56"/>
  <c r="CB8" i="56"/>
  <c r="CB18" i="56"/>
  <c r="CB5" i="56"/>
  <c r="CB15" i="56"/>
  <c r="CB10" i="56"/>
  <c r="CB13" i="56"/>
  <c r="CB7" i="56"/>
  <c r="CQ12" i="56"/>
  <c r="CO12" i="56" s="1"/>
  <c r="CM12" i="56" s="1"/>
  <c r="CQ15" i="56"/>
  <c r="CO15" i="56" s="1"/>
  <c r="CQ19" i="56"/>
  <c r="CO19" i="56" s="1"/>
  <c r="CM19" i="56" s="1"/>
  <c r="CJ15" i="56"/>
  <c r="CT15" i="56"/>
  <c r="CQ17" i="56"/>
  <c r="CO17" i="56" s="1"/>
  <c r="CM17" i="56" s="1"/>
  <c r="CQ8" i="56"/>
  <c r="CO8" i="56" s="1"/>
  <c r="CQ9" i="56"/>
  <c r="CO9" i="56" s="1"/>
  <c r="CM9" i="56" s="1"/>
  <c r="CJ13" i="56"/>
  <c r="CT13" i="56"/>
  <c r="CT16" i="56"/>
  <c r="CJ16" i="56"/>
  <c r="BR18" i="56"/>
  <c r="CJ5" i="56"/>
  <c r="CT5" i="56"/>
  <c r="CQ5" i="56"/>
  <c r="CO5" i="56" s="1"/>
  <c r="CM5" i="56" s="1"/>
  <c r="CQ18" i="56"/>
  <c r="CO18" i="56" s="1"/>
  <c r="CM18" i="56" s="1"/>
  <c r="CT6" i="56"/>
  <c r="CJ6" i="56"/>
  <c r="CT9" i="56"/>
  <c r="CJ9" i="56"/>
  <c r="CT7" i="56"/>
  <c r="CJ7" i="56"/>
  <c r="CJ10" i="56"/>
  <c r="CT10" i="56"/>
  <c r="CQ6" i="56"/>
  <c r="CO6" i="56" s="1"/>
  <c r="CM6" i="56" s="1"/>
  <c r="CQ14" i="56"/>
  <c r="CO14" i="56" s="1"/>
  <c r="CM14" i="56" s="1"/>
  <c r="CQ7" i="56"/>
  <c r="CO7" i="56" s="1"/>
  <c r="CT12" i="56"/>
  <c r="CJ12" i="56"/>
  <c r="CQ20" i="56"/>
  <c r="CO20" i="56" s="1"/>
  <c r="CM20" i="56" s="1"/>
  <c r="CQ10" i="56"/>
  <c r="CO10" i="56" s="1"/>
  <c r="CQ13" i="56"/>
  <c r="CO13" i="56" s="1"/>
  <c r="CM13" i="56" s="1"/>
  <c r="CQ16" i="56"/>
  <c r="CO16" i="56" s="1"/>
  <c r="CR17" i="55"/>
  <c r="CW17" i="55"/>
  <c r="CW15" i="55"/>
  <c r="CR15" i="55"/>
  <c r="CW7" i="55"/>
  <c r="CZ7" i="55" s="1"/>
  <c r="CR7" i="55"/>
  <c r="CS7" i="55" s="1"/>
  <c r="CW10" i="55"/>
  <c r="CR10" i="55"/>
  <c r="CS10" i="55" s="1"/>
  <c r="CR14" i="55"/>
  <c r="CW14" i="55"/>
  <c r="CB12" i="55"/>
  <c r="CB19" i="55"/>
  <c r="CB20" i="55"/>
  <c r="CB17" i="55"/>
  <c r="CB9" i="55"/>
  <c r="CB14" i="55"/>
  <c r="CB6" i="55"/>
  <c r="CB11" i="55"/>
  <c r="CB13" i="55"/>
  <c r="CB18" i="55"/>
  <c r="CB10" i="55"/>
  <c r="CB8" i="55"/>
  <c r="CB7" i="55"/>
  <c r="CB5" i="55"/>
  <c r="CB16" i="55"/>
  <c r="CB15" i="55"/>
  <c r="CW8" i="55"/>
  <c r="CR8" i="55"/>
  <c r="CS8" i="55" s="1"/>
  <c r="CW18" i="55"/>
  <c r="CZ18" i="55" s="1"/>
  <c r="CR18" i="55"/>
  <c r="CS18" i="55" s="1"/>
  <c r="CR6" i="55"/>
  <c r="CS6" i="55" s="1"/>
  <c r="CW6" i="55"/>
  <c r="CW5" i="55"/>
  <c r="CZ5" i="55" s="1"/>
  <c r="CR5" i="55"/>
  <c r="CR11" i="55"/>
  <c r="CS11" i="55" s="1"/>
  <c r="CW11" i="55"/>
  <c r="CZ11" i="55" s="1"/>
  <c r="CR16" i="55"/>
  <c r="CS16" i="55" s="1"/>
  <c r="CW16" i="55"/>
  <c r="CR20" i="55"/>
  <c r="CW20" i="55"/>
  <c r="CZ20" i="55" s="1"/>
  <c r="CR12" i="55"/>
  <c r="CS12" i="55" s="1"/>
  <c r="CW12" i="55"/>
  <c r="CR9" i="55"/>
  <c r="CW9" i="55"/>
  <c r="CZ9" i="55" s="1"/>
  <c r="CM17" i="55"/>
  <c r="CW13" i="55"/>
  <c r="CR13" i="55"/>
  <c r="CS13" i="55" s="1"/>
  <c r="CM14" i="55"/>
  <c r="AB6" i="55"/>
  <c r="BS18" i="55"/>
  <c r="BT18" i="55" s="1"/>
  <c r="CB12" i="54"/>
  <c r="CB20" i="54"/>
  <c r="CB17" i="54"/>
  <c r="CB9" i="54"/>
  <c r="CB13" i="54"/>
  <c r="CB10" i="54"/>
  <c r="CB18" i="54"/>
  <c r="CB14" i="54"/>
  <c r="CB6" i="54"/>
  <c r="CB15" i="54"/>
  <c r="CB19" i="54"/>
  <c r="CB11" i="54"/>
  <c r="CB8" i="54"/>
  <c r="CB16" i="54"/>
  <c r="CB7" i="54"/>
  <c r="CB5" i="54"/>
  <c r="CQ18" i="54"/>
  <c r="CO18" i="54" s="1"/>
  <c r="CM18" i="54" s="1"/>
  <c r="CQ7" i="54"/>
  <c r="CO7" i="54" s="1"/>
  <c r="CQ12" i="54"/>
  <c r="CO12" i="54" s="1"/>
  <c r="CM12" i="54" s="1"/>
  <c r="CJ15" i="54"/>
  <c r="CT15" i="54"/>
  <c r="CT14" i="54"/>
  <c r="CJ14" i="54"/>
  <c r="CQ19" i="54"/>
  <c r="CO19" i="54" s="1"/>
  <c r="CM19" i="54" s="1"/>
  <c r="BS18" i="54"/>
  <c r="CQ5" i="54"/>
  <c r="CO5" i="54" s="1"/>
  <c r="CQ17" i="54"/>
  <c r="CO17" i="54" s="1"/>
  <c r="CT17" i="54"/>
  <c r="CJ17" i="54"/>
  <c r="BR18" i="54"/>
  <c r="CQ11" i="54"/>
  <c r="CO11" i="54" s="1"/>
  <c r="CM11" i="54" s="1"/>
  <c r="CT8" i="54"/>
  <c r="CJ8" i="54"/>
  <c r="CT5" i="54"/>
  <c r="CJ5" i="54"/>
  <c r="CQ8" i="54"/>
  <c r="CO8" i="54" s="1"/>
  <c r="CM8" i="54" s="1"/>
  <c r="CQ6" i="54"/>
  <c r="CO6" i="54" s="1"/>
  <c r="CM6" i="54" s="1"/>
  <c r="CQ10" i="54"/>
  <c r="CO10" i="54" s="1"/>
  <c r="CT9" i="54"/>
  <c r="CJ9" i="54"/>
  <c r="CT20" i="54"/>
  <c r="CJ20" i="54"/>
  <c r="CJ12" i="54"/>
  <c r="CT12" i="54"/>
  <c r="CT11" i="54"/>
  <c r="CJ11" i="54"/>
  <c r="CT7" i="54"/>
  <c r="CJ7" i="54"/>
  <c r="CJ6" i="54"/>
  <c r="CT6" i="54"/>
  <c r="CQ20" i="54"/>
  <c r="CO20" i="54" s="1"/>
  <c r="CM20" i="54" s="1"/>
  <c r="CJ18" i="54"/>
  <c r="CT18" i="54"/>
  <c r="BU18" i="54"/>
  <c r="CT13" i="54"/>
  <c r="CJ13" i="54"/>
  <c r="CT10" i="54"/>
  <c r="CJ10" i="54"/>
  <c r="CQ16" i="54"/>
  <c r="CO16" i="54" s="1"/>
  <c r="CM16" i="54" s="1"/>
  <c r="CQ9" i="54"/>
  <c r="CO9" i="54" s="1"/>
  <c r="CQ15" i="54"/>
  <c r="CO15" i="54" s="1"/>
  <c r="CM15" i="54" s="1"/>
  <c r="CT16" i="54"/>
  <c r="CJ16" i="54"/>
  <c r="CJ19" i="54"/>
  <c r="CT19" i="54"/>
  <c r="CQ14" i="54"/>
  <c r="CO14" i="54" s="1"/>
  <c r="CM14" i="54" s="1"/>
  <c r="CQ13" i="54"/>
  <c r="CO13" i="54" s="1"/>
  <c r="CM13" i="54" s="1"/>
  <c r="CT15" i="53"/>
  <c r="CJ15" i="53"/>
  <c r="BU18" i="53"/>
  <c r="CT5" i="53"/>
  <c r="CJ5" i="53"/>
  <c r="BS18" i="53"/>
  <c r="CT19" i="53"/>
  <c r="CJ19" i="53"/>
  <c r="CT6" i="53"/>
  <c r="CJ6" i="53"/>
  <c r="CQ10" i="53"/>
  <c r="CO10" i="53" s="1"/>
  <c r="CJ14" i="53"/>
  <c r="CT14" i="53"/>
  <c r="CT17" i="53"/>
  <c r="CJ17" i="53"/>
  <c r="BR18" i="53"/>
  <c r="CQ11" i="53"/>
  <c r="CO11" i="53" s="1"/>
  <c r="CQ6" i="53"/>
  <c r="CO6" i="53" s="1"/>
  <c r="CM6" i="53" s="1"/>
  <c r="CQ17" i="53"/>
  <c r="CO17" i="53" s="1"/>
  <c r="CM17" i="53" s="1"/>
  <c r="CQ15" i="53"/>
  <c r="CO15" i="53" s="1"/>
  <c r="CM15" i="53" s="1"/>
  <c r="CJ8" i="53"/>
  <c r="CT8" i="53"/>
  <c r="CT11" i="53"/>
  <c r="CJ11" i="53"/>
  <c r="CT10" i="53"/>
  <c r="CJ10" i="53"/>
  <c r="CJ12" i="53"/>
  <c r="CT12" i="53"/>
  <c r="CJ9" i="53"/>
  <c r="CT9" i="53"/>
  <c r="CQ9" i="53"/>
  <c r="CO9" i="53" s="1"/>
  <c r="CM9" i="53" s="1"/>
  <c r="CJ13" i="53"/>
  <c r="CT13" i="53"/>
  <c r="CJ7" i="53"/>
  <c r="CT7" i="53"/>
  <c r="CJ16" i="53"/>
  <c r="CT16" i="53"/>
  <c r="CQ12" i="53"/>
  <c r="CO12" i="53" s="1"/>
  <c r="CB12" i="53"/>
  <c r="CB20" i="53"/>
  <c r="CB17" i="53"/>
  <c r="CB14" i="53"/>
  <c r="CB6" i="53"/>
  <c r="CB11" i="53"/>
  <c r="CB13" i="53"/>
  <c r="CB10" i="53"/>
  <c r="CB18" i="53"/>
  <c r="CB15" i="53"/>
  <c r="CB19" i="53"/>
  <c r="CB5" i="53"/>
  <c r="CB16" i="53"/>
  <c r="CB8" i="53"/>
  <c r="CB9" i="53"/>
  <c r="CB7" i="53"/>
  <c r="CJ20" i="53"/>
  <c r="CT20" i="53"/>
  <c r="CQ5" i="53"/>
  <c r="CO5" i="53" s="1"/>
  <c r="CM5" i="53" s="1"/>
  <c r="CQ20" i="53"/>
  <c r="CO20" i="53" s="1"/>
  <c r="CM20" i="53" s="1"/>
  <c r="CQ18" i="53"/>
  <c r="CO18" i="53" s="1"/>
  <c r="CM18" i="53" s="1"/>
  <c r="CQ13" i="53"/>
  <c r="CO13" i="53" s="1"/>
  <c r="CM13" i="53" s="1"/>
  <c r="CQ16" i="53"/>
  <c r="CO16" i="53" s="1"/>
  <c r="CQ19" i="53"/>
  <c r="CO19" i="53" s="1"/>
  <c r="CM19" i="53" s="1"/>
  <c r="CQ8" i="53"/>
  <c r="CO8" i="53" s="1"/>
  <c r="CM8" i="53" s="1"/>
  <c r="CQ14" i="53"/>
  <c r="CO14" i="53" s="1"/>
  <c r="CM14" i="53" s="1"/>
  <c r="CQ7" i="53"/>
  <c r="CO7" i="53" s="1"/>
  <c r="CM7" i="53" s="1"/>
  <c r="CT18" i="53"/>
  <c r="CJ18" i="53"/>
  <c r="AB6" i="52"/>
  <c r="B25" i="47"/>
  <c r="CT20" i="52"/>
  <c r="CT19" i="52"/>
  <c r="BS18" i="52"/>
  <c r="N130" i="37" s="1"/>
  <c r="BU18" i="52"/>
  <c r="P130" i="37" s="1"/>
  <c r="CQ17" i="52"/>
  <c r="CO17" i="52" s="1"/>
  <c r="CM17" i="52" s="1"/>
  <c r="CJ15" i="52"/>
  <c r="CT15" i="52"/>
  <c r="CQ7" i="52"/>
  <c r="CO7" i="52" s="1"/>
  <c r="CM7" i="52" s="1"/>
  <c r="CQ5" i="52"/>
  <c r="CO5" i="52" s="1"/>
  <c r="CM5" i="52" s="1"/>
  <c r="CT12" i="52"/>
  <c r="CJ12" i="52"/>
  <c r="CT5" i="52"/>
  <c r="CJ5" i="52"/>
  <c r="CQ10" i="52"/>
  <c r="CO10" i="52" s="1"/>
  <c r="CQ13" i="52"/>
  <c r="CO13" i="52" s="1"/>
  <c r="CM13" i="52" s="1"/>
  <c r="CQ16" i="52"/>
  <c r="CO16" i="52" s="1"/>
  <c r="CM16" i="52" s="1"/>
  <c r="CT9" i="52"/>
  <c r="CJ9" i="52"/>
  <c r="CQ6" i="52"/>
  <c r="CO6" i="52" s="1"/>
  <c r="CM6" i="52" s="1"/>
  <c r="CQ20" i="52"/>
  <c r="CO20" i="52" s="1"/>
  <c r="CM20" i="52" s="1"/>
  <c r="CJ8" i="52"/>
  <c r="CT8" i="52"/>
  <c r="BR18" i="52"/>
  <c r="CT6" i="52"/>
  <c r="CJ6" i="52"/>
  <c r="CQ9" i="52"/>
  <c r="CO9" i="52" s="1"/>
  <c r="CM9" i="52" s="1"/>
  <c r="CJ11" i="52"/>
  <c r="CT11" i="52"/>
  <c r="CT14" i="52"/>
  <c r="CJ14" i="52"/>
  <c r="CT17" i="52"/>
  <c r="CJ17" i="52"/>
  <c r="CB12" i="52"/>
  <c r="CB20" i="52"/>
  <c r="CB17" i="52"/>
  <c r="CB9" i="52"/>
  <c r="CB14" i="52"/>
  <c r="CB6" i="52"/>
  <c r="CB18" i="52"/>
  <c r="CB11" i="52"/>
  <c r="CB19" i="52"/>
  <c r="CB16" i="52"/>
  <c r="CB8" i="52"/>
  <c r="CB13" i="52"/>
  <c r="CB10" i="52"/>
  <c r="CB15" i="52"/>
  <c r="CB5" i="52"/>
  <c r="CB7" i="52"/>
  <c r="CQ11" i="52"/>
  <c r="CO11" i="52" s="1"/>
  <c r="CJ7" i="52"/>
  <c r="CT7" i="52"/>
  <c r="CQ12" i="52"/>
  <c r="CO12" i="52" s="1"/>
  <c r="CM12" i="52" s="1"/>
  <c r="CQ15" i="52"/>
  <c r="CO15" i="52" s="1"/>
  <c r="CM15" i="52" s="1"/>
  <c r="CQ19" i="52"/>
  <c r="CO19" i="52" s="1"/>
  <c r="CM19" i="52" s="1"/>
  <c r="CQ18" i="52"/>
  <c r="CO18" i="52" s="1"/>
  <c r="CM18" i="52" s="1"/>
  <c r="CT10" i="52"/>
  <c r="CJ10" i="52"/>
  <c r="CQ8" i="52"/>
  <c r="CO8" i="52" s="1"/>
  <c r="CM8" i="52" s="1"/>
  <c r="CQ14" i="52"/>
  <c r="CO14" i="52" s="1"/>
  <c r="CM14" i="52" s="1"/>
  <c r="CT13" i="52"/>
  <c r="CJ13" i="52"/>
  <c r="CJ16" i="52"/>
  <c r="CT16" i="52"/>
  <c r="CJ8" i="50"/>
  <c r="CT7" i="50"/>
  <c r="CJ12" i="50"/>
  <c r="CT19" i="50"/>
  <c r="CT18" i="50"/>
  <c r="CT10" i="50"/>
  <c r="CJ16" i="50"/>
  <c r="CT5" i="50"/>
  <c r="CJ20" i="50"/>
  <c r="CT14" i="50"/>
  <c r="CJ6" i="50"/>
  <c r="CT13" i="50"/>
  <c r="CT15" i="50"/>
  <c r="CJ9" i="50"/>
  <c r="CT9" i="50"/>
  <c r="CT11" i="50"/>
  <c r="CJ11" i="50"/>
  <c r="CT17" i="50"/>
  <c r="CJ17" i="50"/>
  <c r="CW18" i="50"/>
  <c r="CR18" i="50"/>
  <c r="CM18" i="50"/>
  <c r="CR9" i="50"/>
  <c r="CW9" i="50"/>
  <c r="CR16" i="50"/>
  <c r="CW16" i="50"/>
  <c r="CZ16" i="50" s="1"/>
  <c r="CR14" i="50"/>
  <c r="CS14" i="50" s="1"/>
  <c r="CW14" i="50"/>
  <c r="BZ15" i="50"/>
  <c r="CC15" i="50"/>
  <c r="CF15" i="50" s="1"/>
  <c r="BZ6" i="50"/>
  <c r="CC6" i="50"/>
  <c r="CF6" i="50" s="1"/>
  <c r="BZ5" i="50"/>
  <c r="CC5" i="50"/>
  <c r="CF5" i="50" s="1"/>
  <c r="BZ11" i="50"/>
  <c r="CC11" i="50"/>
  <c r="CF11" i="50" s="1"/>
  <c r="CR12" i="50"/>
  <c r="CW12" i="50"/>
  <c r="CW7" i="50"/>
  <c r="CR7" i="50"/>
  <c r="CS7" i="50" s="1"/>
  <c r="CW5" i="50"/>
  <c r="CR5" i="50"/>
  <c r="CS5" i="50" s="1"/>
  <c r="BZ7" i="50"/>
  <c r="CC7" i="50"/>
  <c r="CF7" i="50" s="1"/>
  <c r="BZ14" i="50"/>
  <c r="CC14" i="50"/>
  <c r="CF14" i="50" s="1"/>
  <c r="CR19" i="50"/>
  <c r="CW19" i="50"/>
  <c r="CM19" i="50"/>
  <c r="CW13" i="50"/>
  <c r="CR13" i="50"/>
  <c r="CR8" i="50"/>
  <c r="CW8" i="50"/>
  <c r="BZ18" i="50"/>
  <c r="CC18" i="50"/>
  <c r="CF18" i="50" s="1"/>
  <c r="BZ9" i="50"/>
  <c r="CC9" i="50"/>
  <c r="CF9" i="50" s="1"/>
  <c r="CR20" i="50"/>
  <c r="CW20" i="50"/>
  <c r="CZ20" i="50" s="1"/>
  <c r="CM13" i="50"/>
  <c r="CR17" i="50"/>
  <c r="CW17" i="50"/>
  <c r="CM8" i="50"/>
  <c r="BZ13" i="50"/>
  <c r="CC13" i="50"/>
  <c r="CF13" i="50" s="1"/>
  <c r="BZ17" i="50"/>
  <c r="CC17" i="50"/>
  <c r="CF17" i="50" s="1"/>
  <c r="BS18" i="50"/>
  <c r="BT18" i="50" s="1"/>
  <c r="CW10" i="50"/>
  <c r="CR10" i="50"/>
  <c r="BZ8" i="50"/>
  <c r="CC8" i="50"/>
  <c r="CF8" i="50" s="1"/>
  <c r="BZ20" i="50"/>
  <c r="CC20" i="50"/>
  <c r="CF20" i="50" s="1"/>
  <c r="CR11" i="50"/>
  <c r="CW11" i="50"/>
  <c r="CM10" i="50"/>
  <c r="BZ16" i="50"/>
  <c r="CC16" i="50"/>
  <c r="CF16" i="50" s="1"/>
  <c r="BZ12" i="50"/>
  <c r="CC12" i="50"/>
  <c r="CF12" i="50" s="1"/>
  <c r="CW15" i="50"/>
  <c r="CR15" i="50"/>
  <c r="CS15" i="50" s="1"/>
  <c r="CM11" i="50"/>
  <c r="CR6" i="50"/>
  <c r="CW6" i="50"/>
  <c r="CZ6" i="50" s="1"/>
  <c r="BZ10" i="50"/>
  <c r="CC10" i="50"/>
  <c r="CF10" i="50" s="1"/>
  <c r="BZ19" i="50"/>
  <c r="CC19" i="50"/>
  <c r="CF19" i="50" s="1"/>
  <c r="BU18" i="50"/>
  <c r="CM12" i="50"/>
  <c r="CM9" i="50"/>
  <c r="CT8" i="42"/>
  <c r="AQ10" i="21"/>
  <c r="AQ13" i="21"/>
  <c r="CJ15" i="46"/>
  <c r="AQ16" i="19"/>
  <c r="CE14" i="19"/>
  <c r="AK19" i="19"/>
  <c r="BH8" i="19"/>
  <c r="AQ4" i="19"/>
  <c r="F19" i="19"/>
  <c r="AN19" i="19"/>
  <c r="E7" i="16"/>
  <c r="BP13" i="19"/>
  <c r="CA17" i="19"/>
  <c r="BP19" i="19"/>
  <c r="AU19" i="19"/>
  <c r="CP12" i="19"/>
  <c r="CX12" i="19" s="1"/>
  <c r="CA14" i="19"/>
  <c r="BP15" i="19"/>
  <c r="CE17" i="19"/>
  <c r="BP7" i="19"/>
  <c r="AQ9" i="19"/>
  <c r="CA9" i="19"/>
  <c r="BP10" i="19"/>
  <c r="CA16" i="19"/>
  <c r="CE20" i="19"/>
  <c r="CE19" i="19"/>
  <c r="AQ6" i="19"/>
  <c r="CP14" i="19"/>
  <c r="BP17" i="19"/>
  <c r="BH16" i="19"/>
  <c r="AB6" i="46"/>
  <c r="B20" i="47" s="1"/>
  <c r="B19" i="47"/>
  <c r="B21" i="47"/>
  <c r="AB6" i="45"/>
  <c r="B17" i="47" s="1"/>
  <c r="B16" i="47"/>
  <c r="B18" i="47"/>
  <c r="M50" i="37"/>
  <c r="AB6" i="44"/>
  <c r="B14" i="47" s="1"/>
  <c r="B13" i="47"/>
  <c r="B15" i="47"/>
  <c r="AB6" i="43"/>
  <c r="B11" i="47" s="1"/>
  <c r="B10" i="47"/>
  <c r="BM16" i="21"/>
  <c r="BW16" i="21"/>
  <c r="AC17" i="16" s="1"/>
  <c r="R16" i="37" s="1"/>
  <c r="BM9" i="21"/>
  <c r="BW9" i="21"/>
  <c r="AC10" i="16" s="1"/>
  <c r="R9" i="37" s="1"/>
  <c r="C18" i="39"/>
  <c r="E18" i="39" s="1"/>
  <c r="BM12" i="21"/>
  <c r="S13" i="16" s="1"/>
  <c r="H12" i="37" s="1"/>
  <c r="BW12" i="21"/>
  <c r="AC13" i="16" s="1"/>
  <c r="R12" i="37" s="1"/>
  <c r="BL5" i="21"/>
  <c r="BW5" i="21"/>
  <c r="AC6" i="16" s="1"/>
  <c r="R5" i="37" s="1"/>
  <c r="BL13" i="21"/>
  <c r="BW13" i="21"/>
  <c r="AC14" i="16" s="1"/>
  <c r="R13" i="37" s="1"/>
  <c r="J18" i="39"/>
  <c r="BM11" i="21"/>
  <c r="BW11" i="21"/>
  <c r="AC12" i="16" s="1"/>
  <c r="R11" i="37" s="1"/>
  <c r="BH6" i="21"/>
  <c r="BW6" i="21"/>
  <c r="AC7" i="16" s="1"/>
  <c r="R6" i="37" s="1"/>
  <c r="BL4" i="21"/>
  <c r="BW4" i="21"/>
  <c r="AC5" i="16" s="1"/>
  <c r="R4" i="37" s="1"/>
  <c r="BM7" i="21"/>
  <c r="BW7" i="21"/>
  <c r="AC8" i="16" s="1"/>
  <c r="R7" i="37" s="1"/>
  <c r="BM15" i="21"/>
  <c r="BW15" i="21"/>
  <c r="AC16" i="16" s="1"/>
  <c r="R15" i="37" s="1"/>
  <c r="Z18" i="39"/>
  <c r="D20" i="16"/>
  <c r="B9" i="47"/>
  <c r="CJ13" i="42"/>
  <c r="AB6" i="42"/>
  <c r="B8" i="47" s="1"/>
  <c r="B7" i="47"/>
  <c r="C9" i="47"/>
  <c r="CT10" i="42"/>
  <c r="CT6" i="46"/>
  <c r="CT10" i="46"/>
  <c r="CJ20" i="46"/>
  <c r="CT18" i="46"/>
  <c r="CT14" i="46"/>
  <c r="CJ5" i="46"/>
  <c r="CJ19" i="46"/>
  <c r="CJ12" i="46"/>
  <c r="CJ11" i="46"/>
  <c r="CJ7" i="46"/>
  <c r="BU18" i="46"/>
  <c r="P98" i="37" s="1"/>
  <c r="CT8" i="46"/>
  <c r="CJ8" i="46"/>
  <c r="CQ16" i="46"/>
  <c r="CO16" i="46" s="1"/>
  <c r="CM16" i="46" s="1"/>
  <c r="CQ10" i="46"/>
  <c r="CO10" i="46" s="1"/>
  <c r="CM10" i="46" s="1"/>
  <c r="CB20" i="46"/>
  <c r="CB16" i="46"/>
  <c r="CB12" i="46"/>
  <c r="CB8" i="46"/>
  <c r="CB5" i="46"/>
  <c r="CB19" i="46"/>
  <c r="CB15" i="46"/>
  <c r="CB11" i="46"/>
  <c r="CB7" i="46"/>
  <c r="CB17" i="46"/>
  <c r="CB13" i="46"/>
  <c r="CB9" i="46"/>
  <c r="CB18" i="46"/>
  <c r="CB14" i="46"/>
  <c r="CB10" i="46"/>
  <c r="CB6" i="46"/>
  <c r="CJ9" i="46"/>
  <c r="CT9" i="46"/>
  <c r="CQ15" i="46"/>
  <c r="CO15" i="46" s="1"/>
  <c r="CQ17" i="46"/>
  <c r="CO17" i="46" s="1"/>
  <c r="CM17" i="46" s="1"/>
  <c r="CQ12" i="46"/>
  <c r="CO12" i="46" s="1"/>
  <c r="CM12" i="46" s="1"/>
  <c r="CQ14" i="46"/>
  <c r="CO14" i="46" s="1"/>
  <c r="CM14" i="46" s="1"/>
  <c r="CJ17" i="46"/>
  <c r="CT17" i="46"/>
  <c r="CT13" i="46"/>
  <c r="CJ13" i="46"/>
  <c r="CQ7" i="46"/>
  <c r="CO7" i="46" s="1"/>
  <c r="CM7" i="46" s="1"/>
  <c r="CQ9" i="46"/>
  <c r="CO9" i="46" s="1"/>
  <c r="CM9" i="46" s="1"/>
  <c r="CQ18" i="46"/>
  <c r="CO18" i="46" s="1"/>
  <c r="CM18" i="46" s="1"/>
  <c r="BS18" i="46"/>
  <c r="CQ5" i="46"/>
  <c r="CO5" i="46" s="1"/>
  <c r="CM5" i="46" s="1"/>
  <c r="CQ19" i="46"/>
  <c r="CO19" i="46" s="1"/>
  <c r="CQ6" i="46"/>
  <c r="CO6" i="46" s="1"/>
  <c r="CQ8" i="46"/>
  <c r="CO8" i="46" s="1"/>
  <c r="CM8" i="46" s="1"/>
  <c r="CQ11" i="46"/>
  <c r="CO11" i="46" s="1"/>
  <c r="CQ20" i="46"/>
  <c r="CO20" i="46" s="1"/>
  <c r="CQ13" i="46"/>
  <c r="CO13" i="46" s="1"/>
  <c r="CM13" i="46" s="1"/>
  <c r="CJ19" i="45"/>
  <c r="CJ16" i="45"/>
  <c r="CJ10" i="45"/>
  <c r="CT18" i="45"/>
  <c r="BS18" i="45"/>
  <c r="CQ5" i="45"/>
  <c r="CO5" i="45" s="1"/>
  <c r="CM5" i="45" s="1"/>
  <c r="CQ8" i="45"/>
  <c r="CO8" i="45" s="1"/>
  <c r="CM8" i="45" s="1"/>
  <c r="CQ15" i="45"/>
  <c r="CO15" i="45" s="1"/>
  <c r="CJ13" i="45"/>
  <c r="CT13" i="45"/>
  <c r="CJ6" i="45"/>
  <c r="CT6" i="45"/>
  <c r="CQ10" i="45"/>
  <c r="CO10" i="45" s="1"/>
  <c r="CT5" i="45"/>
  <c r="CJ5" i="45"/>
  <c r="CT8" i="45"/>
  <c r="CJ8" i="45"/>
  <c r="BU18" i="45"/>
  <c r="P82" i="37" s="1"/>
  <c r="CQ7" i="45"/>
  <c r="CO7" i="45" s="1"/>
  <c r="CQ12" i="45"/>
  <c r="CO12" i="45" s="1"/>
  <c r="CM12" i="45" s="1"/>
  <c r="CQ20" i="45"/>
  <c r="CO20" i="45" s="1"/>
  <c r="CM20" i="45" s="1"/>
  <c r="CT12" i="45"/>
  <c r="CJ12" i="45"/>
  <c r="CT17" i="45"/>
  <c r="CJ17" i="45"/>
  <c r="CJ9" i="45"/>
  <c r="CT9" i="45"/>
  <c r="CJ15" i="45"/>
  <c r="CT15" i="45"/>
  <c r="CQ19" i="45"/>
  <c r="CO19" i="45" s="1"/>
  <c r="CM19" i="45" s="1"/>
  <c r="CJ7" i="45"/>
  <c r="CT7" i="45"/>
  <c r="CQ14" i="45"/>
  <c r="CO14" i="45" s="1"/>
  <c r="CM14" i="45" s="1"/>
  <c r="CJ11" i="45"/>
  <c r="CT11" i="45"/>
  <c r="CQ9" i="45"/>
  <c r="CO9" i="45" s="1"/>
  <c r="CM9" i="45" s="1"/>
  <c r="CQ17" i="45"/>
  <c r="CO17" i="45" s="1"/>
  <c r="CM17" i="45" s="1"/>
  <c r="CQ18" i="45"/>
  <c r="CO18" i="45" s="1"/>
  <c r="CM18" i="45" s="1"/>
  <c r="CB20" i="45"/>
  <c r="CB16" i="45"/>
  <c r="CB12" i="45"/>
  <c r="CB8" i="45"/>
  <c r="CB5" i="45"/>
  <c r="CB14" i="45"/>
  <c r="CB10" i="45"/>
  <c r="CB6" i="45"/>
  <c r="CB19" i="45"/>
  <c r="CB18" i="45"/>
  <c r="CB15" i="45"/>
  <c r="CB11" i="45"/>
  <c r="CB17" i="45"/>
  <c r="CB13" i="45"/>
  <c r="CB9" i="45"/>
  <c r="CB7" i="45"/>
  <c r="CQ11" i="45"/>
  <c r="CO11" i="45" s="1"/>
  <c r="CM11" i="45" s="1"/>
  <c r="CQ13" i="45"/>
  <c r="CO13" i="45" s="1"/>
  <c r="CM13" i="45" s="1"/>
  <c r="CQ16" i="45"/>
  <c r="CO16" i="45" s="1"/>
  <c r="CM16" i="45" s="1"/>
  <c r="CQ6" i="45"/>
  <c r="CO6" i="45" s="1"/>
  <c r="CM6" i="45" s="1"/>
  <c r="CT14" i="45"/>
  <c r="CJ14" i="45"/>
  <c r="CT19" i="44"/>
  <c r="CT18" i="44"/>
  <c r="CJ17" i="44"/>
  <c r="BZ7" i="44"/>
  <c r="CC7" i="44"/>
  <c r="CF7" i="44" s="1"/>
  <c r="BZ14" i="44"/>
  <c r="CC14" i="44"/>
  <c r="CF14" i="44" s="1"/>
  <c r="CQ7" i="44"/>
  <c r="CO7" i="44" s="1"/>
  <c r="CQ5" i="44"/>
  <c r="CO5" i="44" s="1"/>
  <c r="CM5" i="44" s="1"/>
  <c r="CJ7" i="44"/>
  <c r="CT7" i="44"/>
  <c r="CQ10" i="44"/>
  <c r="CO10" i="44" s="1"/>
  <c r="BZ19" i="44"/>
  <c r="CC19" i="44"/>
  <c r="CF19" i="44" s="1"/>
  <c r="BZ15" i="44"/>
  <c r="CC15" i="44"/>
  <c r="CF15" i="44" s="1"/>
  <c r="CQ19" i="44"/>
  <c r="CO19" i="44" s="1"/>
  <c r="CM19" i="44" s="1"/>
  <c r="CQ8" i="44"/>
  <c r="CO8" i="44" s="1"/>
  <c r="CM8" i="44" s="1"/>
  <c r="CJ11" i="44"/>
  <c r="CT11" i="44"/>
  <c r="CT5" i="44"/>
  <c r="CJ5" i="44"/>
  <c r="BZ9" i="44"/>
  <c r="CC9" i="44"/>
  <c r="CF9" i="44" s="1"/>
  <c r="BZ5" i="44"/>
  <c r="CC5" i="44"/>
  <c r="CF5" i="44" s="1"/>
  <c r="CQ9" i="44"/>
  <c r="CO9" i="44" s="1"/>
  <c r="CM9" i="44" s="1"/>
  <c r="CQ13" i="44"/>
  <c r="CO13" i="44" s="1"/>
  <c r="CM13" i="44" s="1"/>
  <c r="CT6" i="44"/>
  <c r="CJ6" i="44"/>
  <c r="CJ15" i="44"/>
  <c r="CT15" i="44"/>
  <c r="CT8" i="44"/>
  <c r="CJ8" i="44"/>
  <c r="BS18" i="44"/>
  <c r="BZ13" i="44"/>
  <c r="CC13" i="44"/>
  <c r="CF13" i="44" s="1"/>
  <c r="BZ8" i="44"/>
  <c r="CC8" i="44"/>
  <c r="CF8" i="44" s="1"/>
  <c r="CQ11" i="44"/>
  <c r="CO11" i="44" s="1"/>
  <c r="CM11" i="44" s="1"/>
  <c r="CT10" i="44"/>
  <c r="CJ10" i="44"/>
  <c r="CQ18" i="44"/>
  <c r="CO18" i="44" s="1"/>
  <c r="CM18" i="44" s="1"/>
  <c r="CQ14" i="44"/>
  <c r="CO14" i="44" s="1"/>
  <c r="CM14" i="44" s="1"/>
  <c r="CJ12" i="44"/>
  <c r="CT12" i="44"/>
  <c r="BU18" i="44"/>
  <c r="P50" i="37" s="1"/>
  <c r="BZ17" i="44"/>
  <c r="CC17" i="44"/>
  <c r="CF17" i="44" s="1"/>
  <c r="BZ12" i="44"/>
  <c r="CC12" i="44"/>
  <c r="CF12" i="44" s="1"/>
  <c r="CT9" i="44"/>
  <c r="CJ9" i="44"/>
  <c r="CQ12" i="44"/>
  <c r="CO12" i="44" s="1"/>
  <c r="CM12" i="44" s="1"/>
  <c r="CT14" i="44"/>
  <c r="CJ14" i="44"/>
  <c r="CT16" i="44"/>
  <c r="CJ16" i="44"/>
  <c r="BZ18" i="44"/>
  <c r="CC18" i="44"/>
  <c r="CF18" i="44" s="1"/>
  <c r="BZ16" i="44"/>
  <c r="CC16" i="44"/>
  <c r="CF16" i="44" s="1"/>
  <c r="CJ13" i="44"/>
  <c r="CT13" i="44"/>
  <c r="CQ6" i="44"/>
  <c r="CO6" i="44" s="1"/>
  <c r="BZ6" i="44"/>
  <c r="CC6" i="44"/>
  <c r="CF6" i="44" s="1"/>
  <c r="BZ20" i="44"/>
  <c r="CC20" i="44"/>
  <c r="CF20" i="44" s="1"/>
  <c r="CQ15" i="44"/>
  <c r="CO15" i="44" s="1"/>
  <c r="CM15" i="44" s="1"/>
  <c r="CQ20" i="44"/>
  <c r="CO20" i="44" s="1"/>
  <c r="BZ11" i="44"/>
  <c r="CC11" i="44"/>
  <c r="CF11" i="44" s="1"/>
  <c r="BZ10" i="44"/>
  <c r="CC10" i="44"/>
  <c r="CF10" i="44" s="1"/>
  <c r="CQ16" i="44"/>
  <c r="CO16" i="44" s="1"/>
  <c r="CM16" i="44" s="1"/>
  <c r="CQ17" i="44"/>
  <c r="CO17" i="44" s="1"/>
  <c r="CM17" i="44" s="1"/>
  <c r="CJ10" i="43"/>
  <c r="CT18" i="43"/>
  <c r="CJ18" i="43"/>
  <c r="CJ14" i="43"/>
  <c r="CT14" i="43"/>
  <c r="BU18" i="43"/>
  <c r="P66" i="37" s="1"/>
  <c r="CJ19" i="43"/>
  <c r="CT8" i="43"/>
  <c r="CJ8" i="43"/>
  <c r="CT11" i="43"/>
  <c r="CJ11" i="43"/>
  <c r="CT17" i="43"/>
  <c r="CT15" i="43"/>
  <c r="CJ15" i="43"/>
  <c r="CT6" i="43"/>
  <c r="CJ6" i="43"/>
  <c r="CQ20" i="43"/>
  <c r="CO20" i="43" s="1"/>
  <c r="CM20" i="43" s="1"/>
  <c r="BZ14" i="43"/>
  <c r="CC14" i="43"/>
  <c r="CF14" i="43" s="1"/>
  <c r="CQ19" i="43"/>
  <c r="CO19" i="43" s="1"/>
  <c r="CM19" i="43" s="1"/>
  <c r="CT20" i="43"/>
  <c r="CJ20" i="43"/>
  <c r="CJ5" i="43"/>
  <c r="CT5" i="43"/>
  <c r="CQ12" i="43"/>
  <c r="CO12" i="43" s="1"/>
  <c r="CM12" i="43" s="1"/>
  <c r="CQ17" i="43"/>
  <c r="CO17" i="43" s="1"/>
  <c r="CM17" i="43" s="1"/>
  <c r="BZ7" i="43"/>
  <c r="CC7" i="43"/>
  <c r="CF7" i="43" s="1"/>
  <c r="BZ20" i="43"/>
  <c r="CC20" i="43"/>
  <c r="CF20" i="43" s="1"/>
  <c r="BZ17" i="43"/>
  <c r="CC17" i="43"/>
  <c r="CF17" i="43" s="1"/>
  <c r="BZ16" i="43"/>
  <c r="CC16" i="43"/>
  <c r="CF16" i="43" s="1"/>
  <c r="CT7" i="43"/>
  <c r="CJ7" i="43"/>
  <c r="CQ14" i="43"/>
  <c r="CO14" i="43" s="1"/>
  <c r="BZ9" i="43"/>
  <c r="CC9" i="43"/>
  <c r="CF9" i="43" s="1"/>
  <c r="BZ11" i="43"/>
  <c r="CC11" i="43"/>
  <c r="CF11" i="43" s="1"/>
  <c r="CQ15" i="43"/>
  <c r="CO15" i="43" s="1"/>
  <c r="CM15" i="43" s="1"/>
  <c r="CQ9" i="43"/>
  <c r="CO9" i="43" s="1"/>
  <c r="CM9" i="43" s="1"/>
  <c r="CQ6" i="43"/>
  <c r="CO6" i="43" s="1"/>
  <c r="CM6" i="43" s="1"/>
  <c r="BZ13" i="43"/>
  <c r="CC13" i="43"/>
  <c r="CF13" i="43" s="1"/>
  <c r="BS18" i="43"/>
  <c r="CT13" i="43"/>
  <c r="CJ13" i="43"/>
  <c r="CJ9" i="43"/>
  <c r="CT9" i="43"/>
  <c r="CQ5" i="43"/>
  <c r="CO5" i="43" s="1"/>
  <c r="CM5" i="43" s="1"/>
  <c r="BZ18" i="43"/>
  <c r="CC18" i="43"/>
  <c r="CF18" i="43" s="1"/>
  <c r="BZ5" i="43"/>
  <c r="CC5" i="43"/>
  <c r="CF5" i="43" s="1"/>
  <c r="CQ18" i="43"/>
  <c r="CO18" i="43" s="1"/>
  <c r="CM18" i="43" s="1"/>
  <c r="CQ16" i="43"/>
  <c r="CO16" i="43" s="1"/>
  <c r="CM16" i="43" s="1"/>
  <c r="BZ19" i="43"/>
  <c r="CC19" i="43"/>
  <c r="CF19" i="43" s="1"/>
  <c r="CQ7" i="43"/>
  <c r="CO7" i="43" s="1"/>
  <c r="CM7" i="43" s="1"/>
  <c r="CQ8" i="43"/>
  <c r="CO8" i="43" s="1"/>
  <c r="CM8" i="43" s="1"/>
  <c r="CQ13" i="43"/>
  <c r="CO13" i="43" s="1"/>
  <c r="CM13" i="43" s="1"/>
  <c r="BZ6" i="43"/>
  <c r="CC6" i="43"/>
  <c r="CF6" i="43" s="1"/>
  <c r="BZ8" i="43"/>
  <c r="CC8" i="43"/>
  <c r="CF8" i="43" s="1"/>
  <c r="BZ15" i="43"/>
  <c r="CC15" i="43"/>
  <c r="CF15" i="43" s="1"/>
  <c r="CT16" i="43"/>
  <c r="CJ16" i="43"/>
  <c r="CQ11" i="43"/>
  <c r="CO11" i="43" s="1"/>
  <c r="CM11" i="43" s="1"/>
  <c r="CQ10" i="43"/>
  <c r="CO10" i="43" s="1"/>
  <c r="BZ10" i="43"/>
  <c r="CC10" i="43"/>
  <c r="CF10" i="43" s="1"/>
  <c r="BZ12" i="43"/>
  <c r="CC12" i="43"/>
  <c r="CF12" i="43" s="1"/>
  <c r="CT7" i="42"/>
  <c r="CJ7" i="42"/>
  <c r="CJ6" i="42"/>
  <c r="CT6" i="42"/>
  <c r="CJ18" i="42"/>
  <c r="CT18" i="42"/>
  <c r="BT18" i="42"/>
  <c r="O34" i="37" s="1"/>
  <c r="O10" i="21"/>
  <c r="BU18" i="42"/>
  <c r="P34" i="37" s="1"/>
  <c r="BP9" i="21"/>
  <c r="BP11" i="21"/>
  <c r="BP7" i="21"/>
  <c r="CA5" i="21"/>
  <c r="BP15" i="21"/>
  <c r="BP13" i="21"/>
  <c r="CA18" i="21"/>
  <c r="BP3" i="21"/>
  <c r="BP4" i="21"/>
  <c r="CA17" i="21"/>
  <c r="H18" i="39"/>
  <c r="BI17" i="21"/>
  <c r="E13" i="16"/>
  <c r="M18" i="39"/>
  <c r="CA8" i="21"/>
  <c r="CA10" i="21"/>
  <c r="BI11" i="21"/>
  <c r="CA14" i="21"/>
  <c r="CA16" i="21"/>
  <c r="BP18" i="21"/>
  <c r="Q18" i="39"/>
  <c r="R18" i="39" s="1"/>
  <c r="BP5" i="21"/>
  <c r="CP8" i="21"/>
  <c r="CX8" i="21" s="1"/>
  <c r="CA12" i="21"/>
  <c r="CA6" i="21"/>
  <c r="BP10" i="21"/>
  <c r="BO14" i="21"/>
  <c r="BP8" i="21"/>
  <c r="BP12" i="21"/>
  <c r="BP14" i="21"/>
  <c r="BP6" i="21"/>
  <c r="CA11" i="21"/>
  <c r="CA13" i="21"/>
  <c r="CA15" i="21"/>
  <c r="BP16" i="21"/>
  <c r="T12" i="16"/>
  <c r="I11" i="37" s="1"/>
  <c r="CA7" i="21"/>
  <c r="CA9" i="21"/>
  <c r="AQ11" i="21"/>
  <c r="CP13" i="21"/>
  <c r="CX13" i="21" s="1"/>
  <c r="AQ15" i="21"/>
  <c r="L18" i="21"/>
  <c r="I18" i="39"/>
  <c r="AN18" i="21"/>
  <c r="CD12" i="21" s="1"/>
  <c r="CQ13" i="42"/>
  <c r="CO13" i="42" s="1"/>
  <c r="CQ5" i="42"/>
  <c r="CO5" i="42" s="1"/>
  <c r="CM5" i="42" s="1"/>
  <c r="CQ6" i="42"/>
  <c r="CO6" i="42" s="1"/>
  <c r="CM6" i="42" s="1"/>
  <c r="CQ16" i="42"/>
  <c r="CO16" i="42" s="1"/>
  <c r="CM16" i="42" s="1"/>
  <c r="CQ7" i="42"/>
  <c r="CO7" i="42" s="1"/>
  <c r="CM7" i="42" s="1"/>
  <c r="CQ18" i="42"/>
  <c r="CO18" i="42" s="1"/>
  <c r="CM18" i="42" s="1"/>
  <c r="CQ20" i="42"/>
  <c r="CO20" i="42" s="1"/>
  <c r="CM20" i="42" s="1"/>
  <c r="CQ8" i="42"/>
  <c r="CO8" i="42" s="1"/>
  <c r="CM8" i="42" s="1"/>
  <c r="CQ11" i="42"/>
  <c r="CO11" i="42" s="1"/>
  <c r="CM11" i="42" s="1"/>
  <c r="CQ17" i="42"/>
  <c r="CO17" i="42" s="1"/>
  <c r="CQ12" i="42"/>
  <c r="CO12" i="42" s="1"/>
  <c r="CM12" i="42" s="1"/>
  <c r="CQ10" i="42"/>
  <c r="CO10" i="42" s="1"/>
  <c r="CM10" i="42" s="1"/>
  <c r="CQ19" i="42"/>
  <c r="CO19" i="42" s="1"/>
  <c r="CM19" i="42" s="1"/>
  <c r="CQ9" i="42"/>
  <c r="CO9" i="42" s="1"/>
  <c r="CM9" i="42" s="1"/>
  <c r="CQ15" i="42"/>
  <c r="CO15" i="42" s="1"/>
  <c r="CM15" i="42" s="1"/>
  <c r="CQ14" i="42"/>
  <c r="CO14" i="42" s="1"/>
  <c r="CM14" i="42" s="1"/>
  <c r="CB20" i="42"/>
  <c r="CB15" i="42"/>
  <c r="CB11" i="42"/>
  <c r="CB7" i="42"/>
  <c r="CB17" i="42"/>
  <c r="CB13" i="42"/>
  <c r="CB9" i="42"/>
  <c r="CB16" i="42"/>
  <c r="CB12" i="42"/>
  <c r="CB8" i="42"/>
  <c r="CB5" i="42"/>
  <c r="CB19" i="42"/>
  <c r="CB10" i="42"/>
  <c r="CB14" i="42"/>
  <c r="CB18" i="42"/>
  <c r="CB6" i="42"/>
  <c r="T18" i="16"/>
  <c r="I17" i="37" s="1"/>
  <c r="E14" i="16"/>
  <c r="E11" i="16"/>
  <c r="E16" i="16"/>
  <c r="E15" i="16"/>
  <c r="T17" i="16"/>
  <c r="I16" i="37" s="1"/>
  <c r="T16" i="16"/>
  <c r="I15" i="37" s="1"/>
  <c r="E18" i="16"/>
  <c r="T11" i="16"/>
  <c r="I10" i="37" s="1"/>
  <c r="T15" i="16"/>
  <c r="I14" i="37" s="1"/>
  <c r="T13" i="16"/>
  <c r="I12" i="37" s="1"/>
  <c r="T10" i="16"/>
  <c r="I9" i="37" s="1"/>
  <c r="T14" i="16"/>
  <c r="I13" i="37" s="1"/>
  <c r="E10" i="16"/>
  <c r="R6" i="16"/>
  <c r="G5" i="37" s="1"/>
  <c r="BO4" i="19"/>
  <c r="AQ8" i="19"/>
  <c r="AQ11" i="19"/>
  <c r="CP11" i="19"/>
  <c r="BH12" i="19"/>
  <c r="BO15" i="19"/>
  <c r="CD18" i="19"/>
  <c r="BV5" i="19"/>
  <c r="BO14" i="19"/>
  <c r="BV16" i="19"/>
  <c r="S19" i="19"/>
  <c r="BQ16" i="19" s="1"/>
  <c r="AR19" i="19"/>
  <c r="AP19" i="19"/>
  <c r="O6" i="19"/>
  <c r="AQ7" i="19"/>
  <c r="CP8" i="19"/>
  <c r="CP9" i="19"/>
  <c r="CP10" i="19"/>
  <c r="CX10" i="19" s="1"/>
  <c r="BO12" i="19"/>
  <c r="BO13" i="19"/>
  <c r="AQ18" i="19"/>
  <c r="BN19" i="19"/>
  <c r="CA20" i="19"/>
  <c r="BO17" i="19"/>
  <c r="CP7" i="19"/>
  <c r="CX7" i="19" s="1"/>
  <c r="BQ10" i="19"/>
  <c r="BO11" i="19"/>
  <c r="CP5" i="19"/>
  <c r="CP6" i="19"/>
  <c r="CX6" i="19" s="1"/>
  <c r="BO10" i="19"/>
  <c r="AQ13" i="19"/>
  <c r="BV12" i="19"/>
  <c r="BV13" i="19"/>
  <c r="AQ15" i="19"/>
  <c r="CP16" i="19"/>
  <c r="CP17" i="19"/>
  <c r="CP18" i="19"/>
  <c r="L19" i="19"/>
  <c r="BO7" i="19"/>
  <c r="BO8" i="19"/>
  <c r="BO9" i="19"/>
  <c r="AQ12" i="19"/>
  <c r="CP15" i="19"/>
  <c r="S17" i="16"/>
  <c r="H16" i="37" s="1"/>
  <c r="BI10" i="21"/>
  <c r="AQ9" i="21"/>
  <c r="BL9" i="21"/>
  <c r="BM13" i="21"/>
  <c r="CE14" i="21"/>
  <c r="CE10" i="21"/>
  <c r="CE5" i="21"/>
  <c r="CE18" i="21"/>
  <c r="CE6" i="21"/>
  <c r="CE8" i="21"/>
  <c r="AQ3" i="21"/>
  <c r="AQ12" i="21"/>
  <c r="AK18" i="21"/>
  <c r="N18" i="21"/>
  <c r="BM18" i="21" s="1"/>
  <c r="AQ8" i="21"/>
  <c r="BI9" i="21"/>
  <c r="BI13" i="21"/>
  <c r="BH15" i="21"/>
  <c r="AQ17" i="21"/>
  <c r="BI15" i="21"/>
  <c r="BH11" i="21"/>
  <c r="BL15" i="21"/>
  <c r="AQ14" i="21"/>
  <c r="CP9" i="21"/>
  <c r="CX9" i="21" s="1"/>
  <c r="AQ4" i="21"/>
  <c r="BL11" i="21"/>
  <c r="AQ16" i="21"/>
  <c r="P18" i="21"/>
  <c r="BN18" i="21"/>
  <c r="T19" i="16" s="1"/>
  <c r="I18" i="37" s="1"/>
  <c r="AR18" i="21"/>
  <c r="BM7" i="19"/>
  <c r="BL7" i="19"/>
  <c r="CX9" i="19"/>
  <c r="CU13" i="19"/>
  <c r="BI4" i="19"/>
  <c r="BH5" i="19"/>
  <c r="BM5" i="19"/>
  <c r="BV4" i="19"/>
  <c r="CD14" i="19"/>
  <c r="CD10" i="19"/>
  <c r="CD6" i="19"/>
  <c r="CD17" i="19"/>
  <c r="CD13" i="19"/>
  <c r="CD9" i="19"/>
  <c r="CD16" i="19"/>
  <c r="CD12" i="19"/>
  <c r="CD8" i="19"/>
  <c r="CD5" i="19"/>
  <c r="CD15" i="19"/>
  <c r="CD11" i="19"/>
  <c r="CD7" i="19"/>
  <c r="BH4" i="19"/>
  <c r="CX8" i="19"/>
  <c r="BM6" i="19"/>
  <c r="BI9" i="19"/>
  <c r="M19" i="19"/>
  <c r="BI3" i="19"/>
  <c r="BI6" i="19"/>
  <c r="BL6" i="19"/>
  <c r="BH7" i="19"/>
  <c r="AQ10" i="19"/>
  <c r="BM11" i="19"/>
  <c r="BL11" i="19"/>
  <c r="CX13" i="19"/>
  <c r="AQ14" i="19"/>
  <c r="BM15" i="19"/>
  <c r="BL15" i="19"/>
  <c r="CX17" i="19"/>
  <c r="BI5" i="19"/>
  <c r="CX5" i="19"/>
  <c r="BL3" i="19"/>
  <c r="AO19" i="19"/>
  <c r="BI13" i="19"/>
  <c r="BM3" i="19"/>
  <c r="BH10" i="19"/>
  <c r="BM10" i="19"/>
  <c r="CX16" i="19"/>
  <c r="BH14" i="19"/>
  <c r="BM14" i="19"/>
  <c r="BH18" i="19"/>
  <c r="BM18" i="19"/>
  <c r="O18" i="19"/>
  <c r="BI17" i="19"/>
  <c r="AQ3" i="19"/>
  <c r="BM4" i="19"/>
  <c r="BL4" i="19"/>
  <c r="R5" i="16" s="1"/>
  <c r="G4" i="37" s="1"/>
  <c r="AQ5" i="19"/>
  <c r="BJ5" i="19"/>
  <c r="BI10" i="19"/>
  <c r="BL10" i="19"/>
  <c r="BI14" i="19"/>
  <c r="BL14" i="19"/>
  <c r="BI18" i="19"/>
  <c r="N19" i="19"/>
  <c r="BJ4" i="19" s="1"/>
  <c r="BJ18" i="19"/>
  <c r="BI7" i="19"/>
  <c r="O10" i="19"/>
  <c r="BM9" i="19"/>
  <c r="BI11" i="19"/>
  <c r="BQ11" i="19"/>
  <c r="O14" i="19"/>
  <c r="BM13" i="19"/>
  <c r="BI15" i="19"/>
  <c r="BM17" i="19"/>
  <c r="CD19" i="19"/>
  <c r="CD20" i="19"/>
  <c r="O7" i="19"/>
  <c r="BI8" i="19"/>
  <c r="O11" i="19"/>
  <c r="BI12" i="19"/>
  <c r="CX14" i="19"/>
  <c r="O15" i="19"/>
  <c r="BI16" i="19"/>
  <c r="CX18" i="19"/>
  <c r="BL19" i="19"/>
  <c r="BV6" i="19"/>
  <c r="BJ8" i="19"/>
  <c r="BH9" i="19"/>
  <c r="BV10" i="19"/>
  <c r="BJ12" i="19"/>
  <c r="BH13" i="19"/>
  <c r="BV14" i="19"/>
  <c r="BJ16" i="19"/>
  <c r="BH17" i="19"/>
  <c r="BV18" i="19"/>
  <c r="O5" i="19"/>
  <c r="O8" i="19"/>
  <c r="CX11" i="19"/>
  <c r="O12" i="19"/>
  <c r="CX15" i="19"/>
  <c r="O16" i="19"/>
  <c r="BO18" i="19"/>
  <c r="CP19" i="19"/>
  <c r="CX19" i="19" s="1"/>
  <c r="CP20" i="19"/>
  <c r="CX20" i="19" s="1"/>
  <c r="BL8" i="19"/>
  <c r="BL12" i="19"/>
  <c r="BL16" i="19"/>
  <c r="BP18" i="19"/>
  <c r="CA19" i="19"/>
  <c r="O9" i="19"/>
  <c r="O13" i="19"/>
  <c r="O17" i="19"/>
  <c r="AP18" i="21"/>
  <c r="CP10" i="21"/>
  <c r="CX10" i="21" s="1"/>
  <c r="CP14" i="21"/>
  <c r="BO18" i="21"/>
  <c r="AQ6" i="21"/>
  <c r="AH18" i="21"/>
  <c r="AQ5" i="21"/>
  <c r="CP7" i="21"/>
  <c r="CX7" i="21" s="1"/>
  <c r="CP12" i="21"/>
  <c r="CX12" i="21" s="1"/>
  <c r="AQ7" i="21"/>
  <c r="CP5" i="21"/>
  <c r="CP6" i="21"/>
  <c r="CX6" i="21" s="1"/>
  <c r="BH7" i="21"/>
  <c r="CP11" i="21"/>
  <c r="CX11" i="21" s="1"/>
  <c r="BO16" i="21"/>
  <c r="CA20" i="21"/>
  <c r="CP18" i="21"/>
  <c r="CX18" i="21" s="1"/>
  <c r="BO3" i="21"/>
  <c r="BM5" i="21"/>
  <c r="BL7" i="21"/>
  <c r="BO15" i="21"/>
  <c r="I18" i="21"/>
  <c r="BI7" i="21"/>
  <c r="F18" i="21"/>
  <c r="BO6" i="21"/>
  <c r="BO8" i="21"/>
  <c r="BO10" i="21"/>
  <c r="BO12" i="21"/>
  <c r="BO13" i="21"/>
  <c r="CE20" i="21"/>
  <c r="BO4" i="21"/>
  <c r="BO5" i="21"/>
  <c r="BO7" i="21"/>
  <c r="CP17" i="21"/>
  <c r="BO9" i="21"/>
  <c r="BO11" i="21"/>
  <c r="CP15" i="21"/>
  <c r="CX15" i="21" s="1"/>
  <c r="O6" i="21"/>
  <c r="CP16" i="21"/>
  <c r="CX16" i="21" s="1"/>
  <c r="CX5" i="21"/>
  <c r="BJ3" i="21"/>
  <c r="BL3" i="21"/>
  <c r="BH14" i="21"/>
  <c r="BM14" i="21"/>
  <c r="BL14" i="21"/>
  <c r="CD16" i="21"/>
  <c r="O14" i="21"/>
  <c r="BI3" i="21"/>
  <c r="BM4" i="21"/>
  <c r="BM6" i="21"/>
  <c r="BL6" i="21"/>
  <c r="BI14" i="21"/>
  <c r="AO18" i="21"/>
  <c r="O7" i="21"/>
  <c r="O11" i="21"/>
  <c r="BI5" i="21"/>
  <c r="BH10" i="21"/>
  <c r="BM10" i="21"/>
  <c r="BL10" i="21"/>
  <c r="R11" i="16" s="1"/>
  <c r="G10" i="37" s="1"/>
  <c r="BH17" i="21"/>
  <c r="BM17" i="21"/>
  <c r="BL17" i="21"/>
  <c r="CD19" i="21"/>
  <c r="M18" i="21"/>
  <c r="BK18" i="21" s="1"/>
  <c r="O15" i="21"/>
  <c r="O3" i="21"/>
  <c r="BM3" i="21"/>
  <c r="BI6" i="21"/>
  <c r="BH4" i="21"/>
  <c r="BH5" i="21"/>
  <c r="BM8" i="21"/>
  <c r="BL8" i="21"/>
  <c r="BH8" i="21"/>
  <c r="O17" i="21"/>
  <c r="O4" i="21"/>
  <c r="BH3" i="21"/>
  <c r="BI4" i="21"/>
  <c r="O5" i="16" s="1"/>
  <c r="D4" i="37" s="1"/>
  <c r="CX17" i="21"/>
  <c r="CE17" i="21"/>
  <c r="CE13" i="21"/>
  <c r="CE9" i="21"/>
  <c r="CE16" i="21"/>
  <c r="CE12" i="21"/>
  <c r="CE15" i="21"/>
  <c r="CE11" i="21"/>
  <c r="CE7" i="21"/>
  <c r="BH12" i="21"/>
  <c r="BH16" i="21"/>
  <c r="CE19" i="21"/>
  <c r="BI8" i="21"/>
  <c r="BI12" i="21"/>
  <c r="CX14" i="21"/>
  <c r="BI16" i="21"/>
  <c r="BH9" i="21"/>
  <c r="BH13" i="21"/>
  <c r="O5" i="21"/>
  <c r="O8" i="21"/>
  <c r="O12" i="21"/>
  <c r="O16" i="21"/>
  <c r="S18" i="21"/>
  <c r="BQ6" i="21" s="1"/>
  <c r="AU18" i="21"/>
  <c r="BO17" i="21"/>
  <c r="CP19" i="21"/>
  <c r="CX19" i="21" s="1"/>
  <c r="CP20" i="21"/>
  <c r="BL12" i="21"/>
  <c r="BL16" i="21"/>
  <c r="BP17" i="21"/>
  <c r="CA19" i="21"/>
  <c r="O9" i="21"/>
  <c r="O13" i="21"/>
  <c r="S8" i="16"/>
  <c r="H7" i="37" s="1"/>
  <c r="R14" i="16"/>
  <c r="G13" i="37" s="1"/>
  <c r="N7" i="16"/>
  <c r="C6" i="37" s="1"/>
  <c r="CS19" i="69" l="1"/>
  <c r="CG17" i="69"/>
  <c r="CH17" i="69" s="1"/>
  <c r="BR15" i="69" s="1"/>
  <c r="BS6" i="69"/>
  <c r="CG5" i="69"/>
  <c r="CH5" i="69" s="1"/>
  <c r="BR3" i="69" s="1"/>
  <c r="BS10" i="69"/>
  <c r="BS13" i="69"/>
  <c r="CS20" i="69"/>
  <c r="CS18" i="69"/>
  <c r="CZ5" i="69"/>
  <c r="CZ18" i="69"/>
  <c r="BS5" i="69"/>
  <c r="CS11" i="69"/>
  <c r="CG17" i="68"/>
  <c r="CH17" i="68" s="1"/>
  <c r="BR15" i="68" s="1"/>
  <c r="CG18" i="68"/>
  <c r="CH18" i="68" s="1"/>
  <c r="BR16" i="68" s="1"/>
  <c r="CG7" i="68"/>
  <c r="CH7" i="68" s="1"/>
  <c r="BR5" i="68" s="1"/>
  <c r="CG19" i="68"/>
  <c r="CH19" i="68" s="1"/>
  <c r="CG14" i="68"/>
  <c r="CH14" i="68" s="1"/>
  <c r="BR12" i="68" s="1"/>
  <c r="CG10" i="68"/>
  <c r="CH10" i="68" s="1"/>
  <c r="BR8" i="68" s="1"/>
  <c r="CG20" i="68"/>
  <c r="CH20" i="68" s="1"/>
  <c r="BT18" i="67"/>
  <c r="CZ16" i="65"/>
  <c r="BS14" i="65" s="1"/>
  <c r="CZ10" i="65"/>
  <c r="CS17" i="65"/>
  <c r="CS20" i="65"/>
  <c r="BS17" i="65" s="1"/>
  <c r="CZ18" i="65"/>
  <c r="BS16" i="65" s="1"/>
  <c r="BT18" i="65"/>
  <c r="CS13" i="65"/>
  <c r="BS11" i="65" s="1"/>
  <c r="CS7" i="65"/>
  <c r="BS5" i="65" s="1"/>
  <c r="CS8" i="65"/>
  <c r="BS6" i="65" s="1"/>
  <c r="CZ14" i="65"/>
  <c r="BS12" i="65" s="1"/>
  <c r="CS12" i="65"/>
  <c r="BS10" i="65" s="1"/>
  <c r="CZ17" i="65"/>
  <c r="CS19" i="65"/>
  <c r="CZ15" i="65"/>
  <c r="CS5" i="65"/>
  <c r="CZ19" i="65"/>
  <c r="CS6" i="65"/>
  <c r="BS8" i="65"/>
  <c r="CZ5" i="65"/>
  <c r="CS15" i="65"/>
  <c r="CS19" i="64"/>
  <c r="CZ19" i="64"/>
  <c r="CZ13" i="64"/>
  <c r="BS11" i="64" s="1"/>
  <c r="CZ8" i="64"/>
  <c r="CS14" i="64"/>
  <c r="BS12" i="64" s="1"/>
  <c r="CZ6" i="64"/>
  <c r="BS4" i="64" s="1"/>
  <c r="CS7" i="64"/>
  <c r="CZ7" i="64"/>
  <c r="CS12" i="64"/>
  <c r="BS10" i="64" s="1"/>
  <c r="CZ5" i="64"/>
  <c r="CS10" i="64"/>
  <c r="CS17" i="64"/>
  <c r="CS15" i="64"/>
  <c r="CZ15" i="64"/>
  <c r="CS9" i="64"/>
  <c r="BS7" i="64" s="1"/>
  <c r="CZ11" i="64"/>
  <c r="CS20" i="64"/>
  <c r="CZ10" i="64"/>
  <c r="CS8" i="64"/>
  <c r="CG10" i="64"/>
  <c r="CH10" i="64" s="1"/>
  <c r="BR8" i="64" s="1"/>
  <c r="CG13" i="64"/>
  <c r="CH13" i="64" s="1"/>
  <c r="CG15" i="64"/>
  <c r="CH15" i="64" s="1"/>
  <c r="BR13" i="64" s="1"/>
  <c r="CG8" i="64"/>
  <c r="CH8" i="64" s="1"/>
  <c r="BR6" i="64" s="1"/>
  <c r="CG14" i="64"/>
  <c r="CH14" i="64" s="1"/>
  <c r="BR12" i="64" s="1"/>
  <c r="CG9" i="64"/>
  <c r="CH9" i="64" s="1"/>
  <c r="BR7" i="64" s="1"/>
  <c r="CZ16" i="64"/>
  <c r="CZ17" i="64"/>
  <c r="BS7" i="69"/>
  <c r="BS14" i="69"/>
  <c r="BS4" i="69"/>
  <c r="BS15" i="69"/>
  <c r="BS12" i="69"/>
  <c r="CG11" i="69"/>
  <c r="CH11" i="69" s="1"/>
  <c r="BR9" i="69" s="1"/>
  <c r="CG14" i="69"/>
  <c r="CH14" i="69" s="1"/>
  <c r="BR12" i="69" s="1"/>
  <c r="CG15" i="69"/>
  <c r="CH15" i="69" s="1"/>
  <c r="BR13" i="69" s="1"/>
  <c r="CG7" i="69"/>
  <c r="CH7" i="69" s="1"/>
  <c r="CG12" i="69"/>
  <c r="CH12" i="69" s="1"/>
  <c r="BR10" i="69" s="1"/>
  <c r="CZ20" i="69"/>
  <c r="CG6" i="69"/>
  <c r="CH6" i="69" s="1"/>
  <c r="BR4" i="69" s="1"/>
  <c r="BS8" i="69"/>
  <c r="CG10" i="69"/>
  <c r="CH10" i="69" s="1"/>
  <c r="BR8" i="69" s="1"/>
  <c r="CS5" i="69"/>
  <c r="CG16" i="69"/>
  <c r="CH16" i="69" s="1"/>
  <c r="BR14" i="69" s="1"/>
  <c r="CG20" i="69"/>
  <c r="CH20" i="69" s="1"/>
  <c r="CG9" i="69"/>
  <c r="CH9" i="69" s="1"/>
  <c r="BR7" i="69" s="1"/>
  <c r="CZ11" i="69"/>
  <c r="CS13" i="69"/>
  <c r="CZ13" i="69"/>
  <c r="CG19" i="69"/>
  <c r="CH19" i="69" s="1"/>
  <c r="CG13" i="69"/>
  <c r="CH13" i="69" s="1"/>
  <c r="BR11" i="69" s="1"/>
  <c r="CG8" i="69"/>
  <c r="CH8" i="69" s="1"/>
  <c r="BR6" i="69" s="1"/>
  <c r="BT6" i="69" s="1"/>
  <c r="CG18" i="69"/>
  <c r="CH18" i="69" s="1"/>
  <c r="BR16" i="69" s="1"/>
  <c r="CG16" i="68"/>
  <c r="CH16" i="68" s="1"/>
  <c r="BR14" i="68" s="1"/>
  <c r="CG6" i="68"/>
  <c r="CH6" i="68" s="1"/>
  <c r="BR4" i="68" s="1"/>
  <c r="CW18" i="68"/>
  <c r="CZ18" i="68" s="1"/>
  <c r="CR18" i="68"/>
  <c r="CS18" i="68" s="1"/>
  <c r="CG11" i="68"/>
  <c r="CH11" i="68" s="1"/>
  <c r="BR9" i="68" s="1"/>
  <c r="CR6" i="68"/>
  <c r="CS6" i="68" s="1"/>
  <c r="CW6" i="68"/>
  <c r="CZ6" i="68" s="1"/>
  <c r="CR11" i="68"/>
  <c r="CW11" i="68"/>
  <c r="CG9" i="68"/>
  <c r="CH9" i="68" s="1"/>
  <c r="BR7" i="68" s="1"/>
  <c r="CW10" i="68"/>
  <c r="CZ10" i="68" s="1"/>
  <c r="CR10" i="68"/>
  <c r="CS10" i="68" s="1"/>
  <c r="CG8" i="68"/>
  <c r="CH8" i="68" s="1"/>
  <c r="BR6" i="68" s="1"/>
  <c r="CW19" i="68"/>
  <c r="CZ19" i="68" s="1"/>
  <c r="CR19" i="68"/>
  <c r="CS19" i="68" s="1"/>
  <c r="CM11" i="68"/>
  <c r="CW8" i="68"/>
  <c r="CZ8" i="68" s="1"/>
  <c r="CR8" i="68"/>
  <c r="CS8" i="68" s="1"/>
  <c r="CW5" i="68"/>
  <c r="CZ5" i="68" s="1"/>
  <c r="CR5" i="68"/>
  <c r="CS5" i="68" s="1"/>
  <c r="CG15" i="68"/>
  <c r="CH15" i="68" s="1"/>
  <c r="BR13" i="68" s="1"/>
  <c r="CW15" i="68"/>
  <c r="CZ15" i="68" s="1"/>
  <c r="CR15" i="68"/>
  <c r="CS15" i="68" s="1"/>
  <c r="CW13" i="68"/>
  <c r="CZ13" i="68" s="1"/>
  <c r="CR13" i="68"/>
  <c r="CS13" i="68" s="1"/>
  <c r="CR17" i="68"/>
  <c r="CS17" i="68" s="1"/>
  <c r="CW17" i="68"/>
  <c r="CZ17" i="68" s="1"/>
  <c r="CW7" i="68"/>
  <c r="CZ7" i="68" s="1"/>
  <c r="CR7" i="68"/>
  <c r="CS7" i="68" s="1"/>
  <c r="CR9" i="68"/>
  <c r="CS9" i="68" s="1"/>
  <c r="CW9" i="68"/>
  <c r="CZ9" i="68" s="1"/>
  <c r="CG13" i="68"/>
  <c r="CH13" i="68" s="1"/>
  <c r="BR11" i="68" s="1"/>
  <c r="CR14" i="68"/>
  <c r="CS14" i="68" s="1"/>
  <c r="CW14" i="68"/>
  <c r="CZ14" i="68" s="1"/>
  <c r="CW16" i="68"/>
  <c r="CZ16" i="68" s="1"/>
  <c r="CR16" i="68"/>
  <c r="CS16" i="68" s="1"/>
  <c r="CG12" i="68"/>
  <c r="CH12" i="68" s="1"/>
  <c r="BR10" i="68" s="1"/>
  <c r="CG5" i="68"/>
  <c r="CH5" i="68" s="1"/>
  <c r="BR3" i="68" s="1"/>
  <c r="CR12" i="68"/>
  <c r="CS12" i="68" s="1"/>
  <c r="CW12" i="68"/>
  <c r="CZ12" i="68" s="1"/>
  <c r="CR20" i="68"/>
  <c r="CS20" i="68" s="1"/>
  <c r="CW20" i="68"/>
  <c r="CZ20" i="68" s="1"/>
  <c r="CW5" i="67"/>
  <c r="CR5" i="67"/>
  <c r="CW13" i="67"/>
  <c r="CR13" i="67"/>
  <c r="BR12" i="67"/>
  <c r="BR14" i="67"/>
  <c r="BR11" i="67"/>
  <c r="BR16" i="67"/>
  <c r="BR13" i="67"/>
  <c r="BR10" i="67"/>
  <c r="BR7" i="67"/>
  <c r="BR4" i="67"/>
  <c r="BR15" i="67"/>
  <c r="BR6" i="67"/>
  <c r="BR9" i="67"/>
  <c r="BR5" i="67"/>
  <c r="BR3" i="67"/>
  <c r="BR8" i="67"/>
  <c r="CW7" i="67"/>
  <c r="CZ7" i="67" s="1"/>
  <c r="CR7" i="67"/>
  <c r="CS7" i="67" s="1"/>
  <c r="CM5" i="67"/>
  <c r="CM13" i="67"/>
  <c r="CR19" i="67"/>
  <c r="CW19" i="67"/>
  <c r="CW9" i="67"/>
  <c r="CZ9" i="67" s="1"/>
  <c r="CR9" i="67"/>
  <c r="CS9" i="67" s="1"/>
  <c r="CW8" i="67"/>
  <c r="CZ8" i="67" s="1"/>
  <c r="CR8" i="67"/>
  <c r="CS8" i="67" s="1"/>
  <c r="CR20" i="67"/>
  <c r="CS20" i="67" s="1"/>
  <c r="CW20" i="67"/>
  <c r="CZ20" i="67" s="1"/>
  <c r="CW10" i="67"/>
  <c r="CZ10" i="67" s="1"/>
  <c r="CR10" i="67"/>
  <c r="CS10" i="67" s="1"/>
  <c r="CM19" i="67"/>
  <c r="CR12" i="67"/>
  <c r="CS12" i="67" s="1"/>
  <c r="CW12" i="67"/>
  <c r="CZ12" i="67" s="1"/>
  <c r="CW18" i="67"/>
  <c r="CZ18" i="67" s="1"/>
  <c r="CR18" i="67"/>
  <c r="CS18" i="67" s="1"/>
  <c r="CR14" i="67"/>
  <c r="CS14" i="67" s="1"/>
  <c r="CW14" i="67"/>
  <c r="CZ14" i="67" s="1"/>
  <c r="CR11" i="67"/>
  <c r="CW11" i="67"/>
  <c r="CW15" i="67"/>
  <c r="CZ15" i="67" s="1"/>
  <c r="CR15" i="67"/>
  <c r="CS15" i="67" s="1"/>
  <c r="CR16" i="67"/>
  <c r="CW16" i="67"/>
  <c r="CW6" i="67"/>
  <c r="CZ6" i="67" s="1"/>
  <c r="CR6" i="67"/>
  <c r="CS6" i="67" s="1"/>
  <c r="CM11" i="67"/>
  <c r="CR17" i="67"/>
  <c r="CS17" i="67" s="1"/>
  <c r="CW17" i="67"/>
  <c r="CZ17" i="67" s="1"/>
  <c r="CM16" i="67"/>
  <c r="CW18" i="66"/>
  <c r="CR18" i="66"/>
  <c r="CW13" i="66"/>
  <c r="CR13" i="66"/>
  <c r="CW7" i="66"/>
  <c r="CZ7" i="66" s="1"/>
  <c r="CR7" i="66"/>
  <c r="CS7" i="66" s="1"/>
  <c r="CM13" i="66"/>
  <c r="BZ5" i="66"/>
  <c r="CC5" i="66"/>
  <c r="CF5" i="66" s="1"/>
  <c r="BZ6" i="66"/>
  <c r="CC6" i="66"/>
  <c r="CF6" i="66" s="1"/>
  <c r="CW15" i="66"/>
  <c r="CZ15" i="66" s="1"/>
  <c r="CR15" i="66"/>
  <c r="CS15" i="66" s="1"/>
  <c r="BZ7" i="66"/>
  <c r="CC7" i="66"/>
  <c r="CF7" i="66" s="1"/>
  <c r="BZ14" i="66"/>
  <c r="CC14" i="66"/>
  <c r="CF14" i="66" s="1"/>
  <c r="CR6" i="66"/>
  <c r="CS6" i="66" s="1"/>
  <c r="CW6" i="66"/>
  <c r="CZ6" i="66" s="1"/>
  <c r="CR16" i="66"/>
  <c r="CW16" i="66"/>
  <c r="BZ13" i="66"/>
  <c r="CC13" i="66"/>
  <c r="CF13" i="66" s="1"/>
  <c r="CW5" i="66"/>
  <c r="CZ5" i="66" s="1"/>
  <c r="CR5" i="66"/>
  <c r="CS5" i="66" s="1"/>
  <c r="BZ15" i="66"/>
  <c r="CC15" i="66"/>
  <c r="CF15" i="66" s="1"/>
  <c r="BZ9" i="66"/>
  <c r="CC9" i="66"/>
  <c r="CF9" i="66" s="1"/>
  <c r="CW14" i="66"/>
  <c r="CZ14" i="66" s="1"/>
  <c r="CR14" i="66"/>
  <c r="CS14" i="66" s="1"/>
  <c r="CR8" i="66"/>
  <c r="CS8" i="66" s="1"/>
  <c r="CW8" i="66"/>
  <c r="CZ8" i="66" s="1"/>
  <c r="CR12" i="66"/>
  <c r="CS12" i="66" s="1"/>
  <c r="CW12" i="66"/>
  <c r="CZ12" i="66" s="1"/>
  <c r="BZ18" i="66"/>
  <c r="CC18" i="66"/>
  <c r="CF18" i="66" s="1"/>
  <c r="BZ17" i="66"/>
  <c r="CC17" i="66"/>
  <c r="CF17" i="66" s="1"/>
  <c r="CR17" i="66"/>
  <c r="CS17" i="66" s="1"/>
  <c r="CW17" i="66"/>
  <c r="CZ17" i="66" s="1"/>
  <c r="CR20" i="66"/>
  <c r="CS20" i="66" s="1"/>
  <c r="CW20" i="66"/>
  <c r="CZ20" i="66" s="1"/>
  <c r="CW10" i="66"/>
  <c r="CR10" i="66"/>
  <c r="CM10" i="66"/>
  <c r="CR11" i="66"/>
  <c r="CW11" i="66"/>
  <c r="BZ8" i="66"/>
  <c r="CC8" i="66"/>
  <c r="CF8" i="66" s="1"/>
  <c r="BZ20" i="66"/>
  <c r="CC20" i="66"/>
  <c r="CF20" i="66" s="1"/>
  <c r="CR19" i="66"/>
  <c r="CS19" i="66" s="1"/>
  <c r="CW19" i="66"/>
  <c r="CZ19" i="66" s="1"/>
  <c r="BZ19" i="66"/>
  <c r="CC19" i="66"/>
  <c r="CF19" i="66" s="1"/>
  <c r="CM16" i="66"/>
  <c r="BZ10" i="66"/>
  <c r="CC10" i="66"/>
  <c r="CF10" i="66" s="1"/>
  <c r="BZ11" i="66"/>
  <c r="CC11" i="66"/>
  <c r="CF11" i="66" s="1"/>
  <c r="CM11" i="66"/>
  <c r="CR9" i="66"/>
  <c r="CS9" i="66" s="1"/>
  <c r="CW9" i="66"/>
  <c r="CZ9" i="66" s="1"/>
  <c r="BZ16" i="66"/>
  <c r="CC16" i="66"/>
  <c r="CF16" i="66" s="1"/>
  <c r="BZ12" i="66"/>
  <c r="CC12" i="66"/>
  <c r="CF12" i="66" s="1"/>
  <c r="CM18" i="66"/>
  <c r="BS7" i="65"/>
  <c r="CS11" i="65"/>
  <c r="CZ6" i="65"/>
  <c r="BR12" i="65"/>
  <c r="BR9" i="65"/>
  <c r="BR14" i="65"/>
  <c r="BR6" i="65"/>
  <c r="BR13" i="65"/>
  <c r="BR10" i="65"/>
  <c r="BR15" i="65"/>
  <c r="BR3" i="65"/>
  <c r="BR16" i="65"/>
  <c r="BR8" i="65"/>
  <c r="BR4" i="65"/>
  <c r="BR7" i="65"/>
  <c r="CZ11" i="65"/>
  <c r="CG17" i="64"/>
  <c r="CH17" i="64" s="1"/>
  <c r="BR15" i="64" s="1"/>
  <c r="CG11" i="64"/>
  <c r="CH11" i="64" s="1"/>
  <c r="BR9" i="64" s="1"/>
  <c r="CS18" i="64"/>
  <c r="CZ18" i="64"/>
  <c r="CZ20" i="64"/>
  <c r="CG6" i="64"/>
  <c r="CH6" i="64" s="1"/>
  <c r="BR4" i="64" s="1"/>
  <c r="CG19" i="64"/>
  <c r="CH19" i="64" s="1"/>
  <c r="CG20" i="64"/>
  <c r="CH20" i="64" s="1"/>
  <c r="CG18" i="64"/>
  <c r="CH18" i="64" s="1"/>
  <c r="BR16" i="64" s="1"/>
  <c r="CS11" i="64"/>
  <c r="CG12" i="64"/>
  <c r="CH12" i="64" s="1"/>
  <c r="BR10" i="64" s="1"/>
  <c r="CS16" i="64"/>
  <c r="CG5" i="64"/>
  <c r="CH5" i="64" s="1"/>
  <c r="BR3" i="64" s="1"/>
  <c r="CG7" i="64"/>
  <c r="CH7" i="64" s="1"/>
  <c r="BR5" i="64" s="1"/>
  <c r="CG16" i="64"/>
  <c r="CH16" i="64" s="1"/>
  <c r="BR14" i="64" s="1"/>
  <c r="CS5" i="64"/>
  <c r="CS14" i="62"/>
  <c r="CS5" i="62"/>
  <c r="BS3" i="62" s="1"/>
  <c r="CS9" i="62"/>
  <c r="BS7" i="62" s="1"/>
  <c r="CS13" i="62"/>
  <c r="BS11" i="62" s="1"/>
  <c r="CZ7" i="62"/>
  <c r="BS5" i="62" s="1"/>
  <c r="CZ16" i="62"/>
  <c r="BS14" i="62" s="1"/>
  <c r="CS11" i="62"/>
  <c r="BS9" i="62" s="1"/>
  <c r="CZ8" i="62"/>
  <c r="BS6" i="62" s="1"/>
  <c r="CZ12" i="62"/>
  <c r="BS10" i="62" s="1"/>
  <c r="CS18" i="62"/>
  <c r="CS10" i="62"/>
  <c r="CZ19" i="62"/>
  <c r="CS6" i="62"/>
  <c r="CS17" i="62"/>
  <c r="BS13" i="62"/>
  <c r="BS12" i="62"/>
  <c r="BT18" i="61"/>
  <c r="CG16" i="60"/>
  <c r="CH16" i="60" s="1"/>
  <c r="BR14" i="60" s="1"/>
  <c r="CG8" i="60"/>
  <c r="CH8" i="60" s="1"/>
  <c r="BR6" i="60" s="1"/>
  <c r="CG9" i="60"/>
  <c r="CH9" i="60" s="1"/>
  <c r="BR7" i="60" s="1"/>
  <c r="CG10" i="60"/>
  <c r="CH10" i="60" s="1"/>
  <c r="BR8" i="60" s="1"/>
  <c r="CG17" i="60"/>
  <c r="CH17" i="60" s="1"/>
  <c r="BR15" i="60" s="1"/>
  <c r="CG15" i="60"/>
  <c r="CH15" i="60" s="1"/>
  <c r="BR13" i="60" s="1"/>
  <c r="CZ12" i="57"/>
  <c r="CS5" i="57"/>
  <c r="BS3" i="57" s="1"/>
  <c r="CZ15" i="57"/>
  <c r="CZ16" i="57"/>
  <c r="BS14" i="57" s="1"/>
  <c r="CS6" i="57"/>
  <c r="CS9" i="57"/>
  <c r="BS7" i="57" s="1"/>
  <c r="CZ7" i="57"/>
  <c r="BS5" i="57" s="1"/>
  <c r="CZ6" i="57"/>
  <c r="CZ18" i="57"/>
  <c r="CS10" i="57"/>
  <c r="CS17" i="57"/>
  <c r="BS11" i="57"/>
  <c r="CZ11" i="57"/>
  <c r="CS19" i="57"/>
  <c r="CS20" i="57"/>
  <c r="BS12" i="57"/>
  <c r="BS10" i="57"/>
  <c r="CS11" i="57"/>
  <c r="BS13" i="57"/>
  <c r="CS8" i="57"/>
  <c r="CZ19" i="57"/>
  <c r="CZ10" i="57"/>
  <c r="CZ20" i="57"/>
  <c r="CS18" i="57"/>
  <c r="CS20" i="55"/>
  <c r="BS17" i="55" s="1"/>
  <c r="CS9" i="55"/>
  <c r="BS7" i="55" s="1"/>
  <c r="CS19" i="55"/>
  <c r="CZ12" i="55"/>
  <c r="BS10" i="55" s="1"/>
  <c r="CS5" i="55"/>
  <c r="BS3" i="55" s="1"/>
  <c r="CZ6" i="55"/>
  <c r="BS4" i="55" s="1"/>
  <c r="CZ16" i="55"/>
  <c r="BS14" i="55" s="1"/>
  <c r="CZ15" i="55"/>
  <c r="CZ13" i="55"/>
  <c r="BS11" i="55" s="1"/>
  <c r="CZ10" i="55"/>
  <c r="BS8" i="55" s="1"/>
  <c r="CZ8" i="55"/>
  <c r="BS6" i="55" s="1"/>
  <c r="CS15" i="55"/>
  <c r="BS9" i="55"/>
  <c r="BS16" i="55"/>
  <c r="BS5" i="55"/>
  <c r="BT18" i="54"/>
  <c r="CR9" i="63"/>
  <c r="CW9" i="63"/>
  <c r="CW10" i="63"/>
  <c r="CZ10" i="63" s="1"/>
  <c r="CR10" i="63"/>
  <c r="CS10" i="63" s="1"/>
  <c r="CR6" i="63"/>
  <c r="CS6" i="63" s="1"/>
  <c r="CW6" i="63"/>
  <c r="CZ6" i="63" s="1"/>
  <c r="CW13" i="63"/>
  <c r="CZ13" i="63" s="1"/>
  <c r="CR13" i="63"/>
  <c r="CS13" i="63" s="1"/>
  <c r="CW15" i="63"/>
  <c r="CZ15" i="63" s="1"/>
  <c r="CR15" i="63"/>
  <c r="CS15" i="63" s="1"/>
  <c r="CW7" i="63"/>
  <c r="CZ7" i="63" s="1"/>
  <c r="CR7" i="63"/>
  <c r="CS7" i="63" s="1"/>
  <c r="CR20" i="63"/>
  <c r="CS20" i="63" s="1"/>
  <c r="CW20" i="63"/>
  <c r="CZ20" i="63" s="1"/>
  <c r="BT18" i="63"/>
  <c r="CR11" i="63"/>
  <c r="CS11" i="63" s="1"/>
  <c r="CW11" i="63"/>
  <c r="CZ11" i="63" s="1"/>
  <c r="CW18" i="63"/>
  <c r="CZ18" i="63" s="1"/>
  <c r="CR18" i="63"/>
  <c r="CS18" i="63" s="1"/>
  <c r="CW16" i="63"/>
  <c r="CR16" i="63"/>
  <c r="BR12" i="63"/>
  <c r="BR9" i="63"/>
  <c r="BR14" i="63"/>
  <c r="BR6" i="63"/>
  <c r="BR13" i="63"/>
  <c r="BR10" i="63"/>
  <c r="BR7" i="63"/>
  <c r="BR5" i="63"/>
  <c r="BR8" i="63"/>
  <c r="BR3" i="63"/>
  <c r="BR16" i="63"/>
  <c r="BR15" i="63"/>
  <c r="BR4" i="63"/>
  <c r="CW5" i="63"/>
  <c r="CZ5" i="63" s="1"/>
  <c r="CR5" i="63"/>
  <c r="CS5" i="63" s="1"/>
  <c r="CR17" i="63"/>
  <c r="CS17" i="63" s="1"/>
  <c r="CW17" i="63"/>
  <c r="CZ17" i="63" s="1"/>
  <c r="CM9" i="63"/>
  <c r="CM16" i="63"/>
  <c r="CR14" i="63"/>
  <c r="CS14" i="63" s="1"/>
  <c r="CW14" i="63"/>
  <c r="CZ14" i="63" s="1"/>
  <c r="CR12" i="63"/>
  <c r="CS12" i="63" s="1"/>
  <c r="CW12" i="63"/>
  <c r="CZ12" i="63" s="1"/>
  <c r="CR19" i="63"/>
  <c r="CS19" i="63" s="1"/>
  <c r="CW19" i="63"/>
  <c r="CZ19" i="63" s="1"/>
  <c r="CR8" i="63"/>
  <c r="CS8" i="63" s="1"/>
  <c r="CW8" i="63"/>
  <c r="CZ8" i="63" s="1"/>
  <c r="BZ16" i="62"/>
  <c r="CC16" i="62"/>
  <c r="CF16" i="62" s="1"/>
  <c r="BZ14" i="62"/>
  <c r="CC14" i="62"/>
  <c r="CF14" i="62" s="1"/>
  <c r="CS20" i="62"/>
  <c r="CZ20" i="62"/>
  <c r="BZ7" i="62"/>
  <c r="CC7" i="62"/>
  <c r="CF7" i="62" s="1"/>
  <c r="BZ8" i="62"/>
  <c r="CC8" i="62"/>
  <c r="CF8" i="62" s="1"/>
  <c r="CS19" i="62"/>
  <c r="BZ6" i="62"/>
  <c r="CC6" i="62"/>
  <c r="CF6" i="62" s="1"/>
  <c r="CZ10" i="62"/>
  <c r="BZ18" i="62"/>
  <c r="CC18" i="62"/>
  <c r="CF18" i="62" s="1"/>
  <c r="BZ9" i="62"/>
  <c r="CC9" i="62"/>
  <c r="CF9" i="62" s="1"/>
  <c r="CZ6" i="62"/>
  <c r="BZ13" i="62"/>
  <c r="CC13" i="62"/>
  <c r="CF13" i="62" s="1"/>
  <c r="BZ11" i="62"/>
  <c r="CC11" i="62"/>
  <c r="CF11" i="62" s="1"/>
  <c r="BZ19" i="62"/>
  <c r="CC19" i="62"/>
  <c r="CF19" i="62" s="1"/>
  <c r="CZ18" i="62"/>
  <c r="BZ15" i="62"/>
  <c r="CC15" i="62"/>
  <c r="CF15" i="62" s="1"/>
  <c r="BZ5" i="62"/>
  <c r="CC5" i="62"/>
  <c r="CF5" i="62" s="1"/>
  <c r="BZ17" i="62"/>
  <c r="CC17" i="62"/>
  <c r="CF17" i="62" s="1"/>
  <c r="BZ12" i="62"/>
  <c r="CC12" i="62"/>
  <c r="CF12" i="62" s="1"/>
  <c r="BZ10" i="62"/>
  <c r="CC10" i="62"/>
  <c r="CF10" i="62" s="1"/>
  <c r="BZ20" i="62"/>
  <c r="CC20" i="62"/>
  <c r="CF20" i="62" s="1"/>
  <c r="CZ17" i="62"/>
  <c r="CR14" i="61"/>
  <c r="CW14" i="61"/>
  <c r="CW7" i="61"/>
  <c r="CR7" i="61"/>
  <c r="CR12" i="61"/>
  <c r="CW12" i="61"/>
  <c r="BZ6" i="61"/>
  <c r="CC6" i="61"/>
  <c r="CF6" i="61" s="1"/>
  <c r="BZ17" i="61"/>
  <c r="CC17" i="61"/>
  <c r="CF17" i="61" s="1"/>
  <c r="BZ18" i="61"/>
  <c r="CC18" i="61"/>
  <c r="CF18" i="61" s="1"/>
  <c r="BZ20" i="61"/>
  <c r="CC20" i="61"/>
  <c r="CF20" i="61" s="1"/>
  <c r="CW16" i="61"/>
  <c r="CZ16" i="61" s="1"/>
  <c r="CR16" i="61"/>
  <c r="CS16" i="61" s="1"/>
  <c r="CW18" i="61"/>
  <c r="CZ18" i="61" s="1"/>
  <c r="CR18" i="61"/>
  <c r="CS18" i="61" s="1"/>
  <c r="CR20" i="61"/>
  <c r="CS20" i="61" s="1"/>
  <c r="CW20" i="61"/>
  <c r="CZ20" i="61" s="1"/>
  <c r="CR11" i="61"/>
  <c r="CS11" i="61" s="1"/>
  <c r="CW11" i="61"/>
  <c r="CZ11" i="61" s="1"/>
  <c r="CR17" i="61"/>
  <c r="CS17" i="61" s="1"/>
  <c r="CW17" i="61"/>
  <c r="CZ17" i="61" s="1"/>
  <c r="BZ19" i="61"/>
  <c r="CC19" i="61"/>
  <c r="CF19" i="61" s="1"/>
  <c r="BZ12" i="61"/>
  <c r="CC12" i="61"/>
  <c r="CF12" i="61" s="1"/>
  <c r="CR5" i="61"/>
  <c r="CS5" i="61" s="1"/>
  <c r="CW5" i="61"/>
  <c r="CZ5" i="61" s="1"/>
  <c r="CW6" i="61"/>
  <c r="CZ6" i="61" s="1"/>
  <c r="CR6" i="61"/>
  <c r="CS6" i="61" s="1"/>
  <c r="BZ16" i="61"/>
  <c r="CC16" i="61"/>
  <c r="CF16" i="61" s="1"/>
  <c r="BZ13" i="61"/>
  <c r="CC13" i="61"/>
  <c r="CF13" i="61" s="1"/>
  <c r="CW19" i="61"/>
  <c r="CZ19" i="61" s="1"/>
  <c r="CR19" i="61"/>
  <c r="CS19" i="61" s="1"/>
  <c r="CW10" i="61"/>
  <c r="CZ10" i="61" s="1"/>
  <c r="CR10" i="61"/>
  <c r="CS10" i="61" s="1"/>
  <c r="BZ8" i="61"/>
  <c r="CC8" i="61"/>
  <c r="CF8" i="61" s="1"/>
  <c r="BZ11" i="61"/>
  <c r="CC11" i="61"/>
  <c r="CF11" i="61" s="1"/>
  <c r="CW13" i="61"/>
  <c r="CZ13" i="61" s="1"/>
  <c r="CR13" i="61"/>
  <c r="CS13" i="61" s="1"/>
  <c r="BZ10" i="61"/>
  <c r="CC10" i="61"/>
  <c r="CF10" i="61" s="1"/>
  <c r="CR9" i="61"/>
  <c r="CS9" i="61" s="1"/>
  <c r="CW9" i="61"/>
  <c r="CZ9" i="61" s="1"/>
  <c r="CR8" i="61"/>
  <c r="CS8" i="61" s="1"/>
  <c r="CW8" i="61"/>
  <c r="CZ8" i="61" s="1"/>
  <c r="BZ7" i="61"/>
  <c r="CC7" i="61"/>
  <c r="CF7" i="61" s="1"/>
  <c r="BZ14" i="61"/>
  <c r="CC14" i="61"/>
  <c r="CF14" i="61" s="1"/>
  <c r="CW15" i="61"/>
  <c r="CZ15" i="61" s="1"/>
  <c r="CR15" i="61"/>
  <c r="CS15" i="61" s="1"/>
  <c r="BZ5" i="61"/>
  <c r="CC5" i="61"/>
  <c r="CF5" i="61" s="1"/>
  <c r="CM14" i="61"/>
  <c r="CM7" i="61"/>
  <c r="CM12" i="61"/>
  <c r="BZ15" i="61"/>
  <c r="CC15" i="61"/>
  <c r="CF15" i="61" s="1"/>
  <c r="BZ9" i="61"/>
  <c r="CC9" i="61"/>
  <c r="CF9" i="61" s="1"/>
  <c r="CW7" i="60"/>
  <c r="CR7" i="60"/>
  <c r="CW11" i="60"/>
  <c r="CR11" i="60"/>
  <c r="CR12" i="60"/>
  <c r="CS12" i="60" s="1"/>
  <c r="CW12" i="60"/>
  <c r="CZ12" i="60" s="1"/>
  <c r="CG5" i="60"/>
  <c r="CH5" i="60" s="1"/>
  <c r="BR3" i="60" s="1"/>
  <c r="CW18" i="60"/>
  <c r="CZ18" i="60" s="1"/>
  <c r="CR18" i="60"/>
  <c r="CS18" i="60" s="1"/>
  <c r="CR17" i="60"/>
  <c r="CS17" i="60" s="1"/>
  <c r="CW17" i="60"/>
  <c r="CZ17" i="60" s="1"/>
  <c r="CG18" i="60"/>
  <c r="CH18" i="60" s="1"/>
  <c r="BR16" i="60" s="1"/>
  <c r="CG19" i="60"/>
  <c r="CH19" i="60" s="1"/>
  <c r="CR16" i="60"/>
  <c r="CS16" i="60" s="1"/>
  <c r="CW16" i="60"/>
  <c r="CZ16" i="60" s="1"/>
  <c r="CG6" i="60"/>
  <c r="CH6" i="60" s="1"/>
  <c r="CR8" i="60"/>
  <c r="CS8" i="60" s="1"/>
  <c r="CW8" i="60"/>
  <c r="CZ8" i="60" s="1"/>
  <c r="CG12" i="60"/>
  <c r="CH12" i="60" s="1"/>
  <c r="BR10" i="60" s="1"/>
  <c r="CR14" i="60"/>
  <c r="CS14" i="60" s="1"/>
  <c r="CW14" i="60"/>
  <c r="CZ14" i="60" s="1"/>
  <c r="CW5" i="60"/>
  <c r="CZ5" i="60" s="1"/>
  <c r="CR5" i="60"/>
  <c r="CS5" i="60" s="1"/>
  <c r="CG20" i="60"/>
  <c r="CH20" i="60" s="1"/>
  <c r="BR17" i="60" s="1"/>
  <c r="CG11" i="60"/>
  <c r="CH11" i="60" s="1"/>
  <c r="BR9" i="60" s="1"/>
  <c r="CW13" i="60"/>
  <c r="CZ13" i="60" s="1"/>
  <c r="CR13" i="60"/>
  <c r="CS13" i="60" s="1"/>
  <c r="CG14" i="60"/>
  <c r="CH14" i="60" s="1"/>
  <c r="BR12" i="60" s="1"/>
  <c r="CG7" i="60"/>
  <c r="CH7" i="60" s="1"/>
  <c r="BR5" i="60" s="1"/>
  <c r="CG13" i="60"/>
  <c r="CH13" i="60" s="1"/>
  <c r="BR11" i="60" s="1"/>
  <c r="CR6" i="60"/>
  <c r="CS6" i="60" s="1"/>
  <c r="CW6" i="60"/>
  <c r="CZ6" i="60" s="1"/>
  <c r="CW15" i="60"/>
  <c r="CZ15" i="60" s="1"/>
  <c r="CR15" i="60"/>
  <c r="CS15" i="60" s="1"/>
  <c r="CR19" i="60"/>
  <c r="CS19" i="60" s="1"/>
  <c r="CW19" i="60"/>
  <c r="CZ19" i="60" s="1"/>
  <c r="CM7" i="60"/>
  <c r="CM11" i="60"/>
  <c r="CR9" i="60"/>
  <c r="CS9" i="60" s="1"/>
  <c r="CW9" i="60"/>
  <c r="CZ9" i="60" s="1"/>
  <c r="CW10" i="60"/>
  <c r="CZ10" i="60" s="1"/>
  <c r="CR10" i="60"/>
  <c r="CS10" i="60" s="1"/>
  <c r="CR20" i="60"/>
  <c r="CS20" i="60" s="1"/>
  <c r="CW20" i="60"/>
  <c r="CZ20" i="60" s="1"/>
  <c r="CW15" i="59"/>
  <c r="CZ15" i="59" s="1"/>
  <c r="CR15" i="59"/>
  <c r="CS15" i="59" s="1"/>
  <c r="BZ8" i="59"/>
  <c r="CC8" i="59"/>
  <c r="CF8" i="59" s="1"/>
  <c r="BZ19" i="59"/>
  <c r="CC19" i="59"/>
  <c r="CF19" i="59" s="1"/>
  <c r="CW16" i="59"/>
  <c r="CR16" i="59"/>
  <c r="BZ15" i="59"/>
  <c r="CC15" i="59"/>
  <c r="CF15" i="59" s="1"/>
  <c r="BZ6" i="59"/>
  <c r="CC6" i="59"/>
  <c r="CF6" i="59" s="1"/>
  <c r="CM16" i="59"/>
  <c r="CW18" i="59"/>
  <c r="CR18" i="59"/>
  <c r="CS18" i="59" s="1"/>
  <c r="BZ5" i="59"/>
  <c r="CC5" i="59"/>
  <c r="CF5" i="59" s="1"/>
  <c r="BZ9" i="59"/>
  <c r="CC9" i="59"/>
  <c r="CF9" i="59" s="1"/>
  <c r="BZ11" i="59"/>
  <c r="CC11" i="59"/>
  <c r="CF11" i="59" s="1"/>
  <c r="CZ18" i="59"/>
  <c r="BZ14" i="59"/>
  <c r="CC14" i="59"/>
  <c r="CF14" i="59" s="1"/>
  <c r="CW13" i="59"/>
  <c r="CZ13" i="59" s="1"/>
  <c r="CR13" i="59"/>
  <c r="CS13" i="59" s="1"/>
  <c r="CR6" i="59"/>
  <c r="CS6" i="59" s="1"/>
  <c r="CW6" i="59"/>
  <c r="CZ6" i="59" s="1"/>
  <c r="BZ10" i="59"/>
  <c r="CC10" i="59"/>
  <c r="CF10" i="59" s="1"/>
  <c r="BZ17" i="59"/>
  <c r="CC17" i="59"/>
  <c r="CF17" i="59" s="1"/>
  <c r="CW10" i="59"/>
  <c r="CR10" i="59"/>
  <c r="CR14" i="59"/>
  <c r="CS14" i="59" s="1"/>
  <c r="CW14" i="59"/>
  <c r="CZ14" i="59" s="1"/>
  <c r="CW5" i="59"/>
  <c r="CZ5" i="59" s="1"/>
  <c r="CR5" i="59"/>
  <c r="CS5" i="59" s="1"/>
  <c r="CR12" i="59"/>
  <c r="CW12" i="59"/>
  <c r="BZ7" i="59"/>
  <c r="CC7" i="59"/>
  <c r="CF7" i="59" s="1"/>
  <c r="CW8" i="59"/>
  <c r="CZ8" i="59" s="1"/>
  <c r="CR8" i="59"/>
  <c r="CS8" i="59" s="1"/>
  <c r="BZ16" i="59"/>
  <c r="CC16" i="59"/>
  <c r="CF16" i="59" s="1"/>
  <c r="CW7" i="59"/>
  <c r="CZ7" i="59" s="1"/>
  <c r="CR7" i="59"/>
  <c r="CS7" i="59" s="1"/>
  <c r="CR20" i="59"/>
  <c r="CS20" i="59" s="1"/>
  <c r="CW20" i="59"/>
  <c r="CZ20" i="59" s="1"/>
  <c r="CR11" i="59"/>
  <c r="CS11" i="59" s="1"/>
  <c r="CW11" i="59"/>
  <c r="CZ11" i="59" s="1"/>
  <c r="BZ18" i="59"/>
  <c r="CC18" i="59"/>
  <c r="CF18" i="59" s="1"/>
  <c r="BZ20" i="59"/>
  <c r="CC20" i="59"/>
  <c r="CF20" i="59" s="1"/>
  <c r="CM10" i="59"/>
  <c r="BT18" i="59"/>
  <c r="CR17" i="59"/>
  <c r="CS17" i="59" s="1"/>
  <c r="CW17" i="59"/>
  <c r="CZ17" i="59" s="1"/>
  <c r="CM12" i="59"/>
  <c r="CR19" i="59"/>
  <c r="CS19" i="59" s="1"/>
  <c r="CW19" i="59"/>
  <c r="CZ19" i="59" s="1"/>
  <c r="BZ13" i="59"/>
  <c r="CC13" i="59"/>
  <c r="CF13" i="59" s="1"/>
  <c r="BZ12" i="59"/>
  <c r="CC12" i="59"/>
  <c r="CF12" i="59" s="1"/>
  <c r="CR9" i="59"/>
  <c r="CS9" i="59" s="1"/>
  <c r="CW9" i="59"/>
  <c r="CZ9" i="59" s="1"/>
  <c r="CW7" i="58"/>
  <c r="CR7" i="58"/>
  <c r="CR12" i="58"/>
  <c r="CW12" i="58"/>
  <c r="CR16" i="58"/>
  <c r="CW16" i="58"/>
  <c r="CR11" i="58"/>
  <c r="CW11" i="58"/>
  <c r="CM16" i="58"/>
  <c r="CM11" i="58"/>
  <c r="CW18" i="58"/>
  <c r="CZ18" i="58" s="1"/>
  <c r="CR18" i="58"/>
  <c r="CS18" i="58" s="1"/>
  <c r="CW13" i="58"/>
  <c r="CZ13" i="58" s="1"/>
  <c r="CR13" i="58"/>
  <c r="CS13" i="58" s="1"/>
  <c r="BR12" i="58"/>
  <c r="BR17" i="58"/>
  <c r="BR9" i="58"/>
  <c r="BR14" i="58"/>
  <c r="BR6" i="58"/>
  <c r="BR16" i="58"/>
  <c r="BR8" i="58"/>
  <c r="BR13" i="58"/>
  <c r="BR10" i="58"/>
  <c r="BR5" i="58"/>
  <c r="BR3" i="58"/>
  <c r="CW5" i="58"/>
  <c r="CZ5" i="58" s="1"/>
  <c r="CR5" i="58"/>
  <c r="CS5" i="58" s="1"/>
  <c r="CR19" i="58"/>
  <c r="CS19" i="58" s="1"/>
  <c r="CW19" i="58"/>
  <c r="CZ19" i="58" s="1"/>
  <c r="CR9" i="58"/>
  <c r="CS9" i="58" s="1"/>
  <c r="CW9" i="58"/>
  <c r="CZ9" i="58" s="1"/>
  <c r="CW10" i="58"/>
  <c r="CR10" i="58"/>
  <c r="CR8" i="58"/>
  <c r="CW8" i="58"/>
  <c r="CR20" i="58"/>
  <c r="CS20" i="58" s="1"/>
  <c r="CW20" i="58"/>
  <c r="CZ20" i="58" s="1"/>
  <c r="CM10" i="58"/>
  <c r="CR17" i="58"/>
  <c r="CS17" i="58" s="1"/>
  <c r="CW17" i="58"/>
  <c r="CZ17" i="58" s="1"/>
  <c r="CM8" i="58"/>
  <c r="CW15" i="58"/>
  <c r="CZ15" i="58" s="1"/>
  <c r="CR15" i="58"/>
  <c r="CS15" i="58" s="1"/>
  <c r="CM7" i="58"/>
  <c r="CR14" i="58"/>
  <c r="CS14" i="58" s="1"/>
  <c r="CW14" i="58"/>
  <c r="CZ14" i="58" s="1"/>
  <c r="CM12" i="58"/>
  <c r="BT18" i="58"/>
  <c r="CR6" i="58"/>
  <c r="CS6" i="58" s="1"/>
  <c r="CW6" i="58"/>
  <c r="CZ6" i="58" s="1"/>
  <c r="BZ18" i="57"/>
  <c r="CC18" i="57"/>
  <c r="CF18" i="57" s="1"/>
  <c r="BZ9" i="57"/>
  <c r="CC9" i="57"/>
  <c r="CF9" i="57" s="1"/>
  <c r="BZ15" i="57"/>
  <c r="CC15" i="57"/>
  <c r="CF15" i="57" s="1"/>
  <c r="BZ17" i="57"/>
  <c r="CC17" i="57"/>
  <c r="CF17" i="57" s="1"/>
  <c r="CZ8" i="57"/>
  <c r="BZ10" i="57"/>
  <c r="CC10" i="57"/>
  <c r="CF10" i="57" s="1"/>
  <c r="BZ12" i="57"/>
  <c r="CC12" i="57"/>
  <c r="CF12" i="57" s="1"/>
  <c r="BZ20" i="57"/>
  <c r="CC20" i="57"/>
  <c r="CF20" i="57" s="1"/>
  <c r="BZ16" i="57"/>
  <c r="CC16" i="57"/>
  <c r="CF16" i="57" s="1"/>
  <c r="BZ13" i="57"/>
  <c r="CC13" i="57"/>
  <c r="CF13" i="57" s="1"/>
  <c r="BZ8" i="57"/>
  <c r="CC8" i="57"/>
  <c r="CF8" i="57" s="1"/>
  <c r="BZ14" i="57"/>
  <c r="CC14" i="57"/>
  <c r="CF14" i="57" s="1"/>
  <c r="BZ19" i="57"/>
  <c r="CC19" i="57"/>
  <c r="CF19" i="57" s="1"/>
  <c r="BZ5" i="57"/>
  <c r="CC5" i="57"/>
  <c r="CF5" i="57" s="1"/>
  <c r="BZ11" i="57"/>
  <c r="CC11" i="57"/>
  <c r="CF11" i="57" s="1"/>
  <c r="CZ17" i="57"/>
  <c r="BZ7" i="57"/>
  <c r="CC7" i="57"/>
  <c r="CF7" i="57" s="1"/>
  <c r="BZ6" i="57"/>
  <c r="CC6" i="57"/>
  <c r="CF6" i="57" s="1"/>
  <c r="CW7" i="56"/>
  <c r="CR7" i="56"/>
  <c r="CW10" i="56"/>
  <c r="CR10" i="56"/>
  <c r="CW5" i="56"/>
  <c r="CZ5" i="56" s="1"/>
  <c r="CR5" i="56"/>
  <c r="CS5" i="56" s="1"/>
  <c r="CR17" i="56"/>
  <c r="CS17" i="56" s="1"/>
  <c r="CW17" i="56"/>
  <c r="CZ17" i="56" s="1"/>
  <c r="BZ8" i="56"/>
  <c r="CC8" i="56"/>
  <c r="CF8" i="56" s="1"/>
  <c r="BZ20" i="56"/>
  <c r="CC20" i="56"/>
  <c r="CF20" i="56" s="1"/>
  <c r="CW15" i="56"/>
  <c r="CR15" i="56"/>
  <c r="BZ18" i="56"/>
  <c r="CC18" i="56"/>
  <c r="CF18" i="56" s="1"/>
  <c r="BZ17" i="56"/>
  <c r="CC17" i="56"/>
  <c r="CF17" i="56" s="1"/>
  <c r="CM10" i="56"/>
  <c r="CZ10" i="56" s="1"/>
  <c r="CR14" i="56"/>
  <c r="CS14" i="56" s="1"/>
  <c r="CW14" i="56"/>
  <c r="CZ14" i="56" s="1"/>
  <c r="CR12" i="56"/>
  <c r="CS12" i="56" s="1"/>
  <c r="CW12" i="56"/>
  <c r="CZ12" i="56" s="1"/>
  <c r="BZ16" i="56"/>
  <c r="CC16" i="56"/>
  <c r="CF16" i="56" s="1"/>
  <c r="BZ12" i="56"/>
  <c r="CC12" i="56"/>
  <c r="CF12" i="56" s="1"/>
  <c r="BZ7" i="56"/>
  <c r="CC7" i="56"/>
  <c r="CF7" i="56" s="1"/>
  <c r="CR20" i="56"/>
  <c r="CS20" i="56" s="1"/>
  <c r="CW20" i="56"/>
  <c r="CZ20" i="56" s="1"/>
  <c r="CR6" i="56"/>
  <c r="CS6" i="56" s="1"/>
  <c r="CW6" i="56"/>
  <c r="CZ6" i="56" s="1"/>
  <c r="CR9" i="56"/>
  <c r="CS9" i="56" s="1"/>
  <c r="CW9" i="56"/>
  <c r="CZ9" i="56" s="1"/>
  <c r="BZ13" i="56"/>
  <c r="CC13" i="56"/>
  <c r="CF13" i="56" s="1"/>
  <c r="BZ11" i="56"/>
  <c r="CC11" i="56"/>
  <c r="CF11" i="56" s="1"/>
  <c r="BZ19" i="56"/>
  <c r="CC19" i="56"/>
  <c r="CF19" i="56" s="1"/>
  <c r="CR16" i="56"/>
  <c r="CW16" i="56"/>
  <c r="BT18" i="56"/>
  <c r="BZ10" i="56"/>
  <c r="CC10" i="56"/>
  <c r="CF10" i="56" s="1"/>
  <c r="BZ6" i="56"/>
  <c r="CC6" i="56"/>
  <c r="CF6" i="56" s="1"/>
  <c r="CM16" i="56"/>
  <c r="CR8" i="56"/>
  <c r="CW8" i="56"/>
  <c r="CR19" i="56"/>
  <c r="CS19" i="56" s="1"/>
  <c r="CW19" i="56"/>
  <c r="CZ19" i="56" s="1"/>
  <c r="BZ15" i="56"/>
  <c r="CC15" i="56"/>
  <c r="CF15" i="56" s="1"/>
  <c r="BZ14" i="56"/>
  <c r="CC14" i="56"/>
  <c r="CF14" i="56" s="1"/>
  <c r="CR11" i="56"/>
  <c r="CS11" i="56" s="1"/>
  <c r="CW11" i="56"/>
  <c r="CZ11" i="56" s="1"/>
  <c r="CW13" i="56"/>
  <c r="CZ13" i="56" s="1"/>
  <c r="CR13" i="56"/>
  <c r="CS13" i="56" s="1"/>
  <c r="CM7" i="56"/>
  <c r="CW18" i="56"/>
  <c r="CZ18" i="56" s="1"/>
  <c r="CR18" i="56"/>
  <c r="CS18" i="56" s="1"/>
  <c r="CM8" i="56"/>
  <c r="CM15" i="56"/>
  <c r="BZ5" i="56"/>
  <c r="CC5" i="56"/>
  <c r="CF5" i="56" s="1"/>
  <c r="BZ9" i="56"/>
  <c r="CC9" i="56"/>
  <c r="CF9" i="56" s="1"/>
  <c r="CS14" i="55"/>
  <c r="CZ14" i="55"/>
  <c r="BZ19" i="55"/>
  <c r="CC19" i="55"/>
  <c r="CF19" i="55" s="1"/>
  <c r="BZ12" i="55"/>
  <c r="CC12" i="55"/>
  <c r="CF12" i="55" s="1"/>
  <c r="BZ5" i="55"/>
  <c r="CC5" i="55"/>
  <c r="CF5" i="55" s="1"/>
  <c r="BZ14" i="55"/>
  <c r="CC14" i="55"/>
  <c r="CF14" i="55" s="1"/>
  <c r="BZ7" i="55"/>
  <c r="CC7" i="55"/>
  <c r="CF7" i="55" s="1"/>
  <c r="BZ9" i="55"/>
  <c r="CC9" i="55"/>
  <c r="CF9" i="55" s="1"/>
  <c r="CZ17" i="55"/>
  <c r="CS17" i="55"/>
  <c r="BZ6" i="55"/>
  <c r="CC6" i="55"/>
  <c r="CF6" i="55" s="1"/>
  <c r="BZ8" i="55"/>
  <c r="CC8" i="55"/>
  <c r="CF8" i="55" s="1"/>
  <c r="BZ17" i="55"/>
  <c r="CC17" i="55"/>
  <c r="CF17" i="55" s="1"/>
  <c r="BZ18" i="55"/>
  <c r="CC18" i="55"/>
  <c r="CF18" i="55" s="1"/>
  <c r="BZ13" i="55"/>
  <c r="CC13" i="55"/>
  <c r="CF13" i="55" s="1"/>
  <c r="BZ15" i="55"/>
  <c r="CC15" i="55"/>
  <c r="CF15" i="55" s="1"/>
  <c r="BZ11" i="55"/>
  <c r="CC11" i="55"/>
  <c r="CF11" i="55" s="1"/>
  <c r="BZ16" i="55"/>
  <c r="CC16" i="55"/>
  <c r="CF16" i="55" s="1"/>
  <c r="BZ10" i="55"/>
  <c r="CC10" i="55"/>
  <c r="CF10" i="55" s="1"/>
  <c r="BZ20" i="55"/>
  <c r="CC20" i="55"/>
  <c r="CF20" i="55" s="1"/>
  <c r="CR9" i="54"/>
  <c r="CW9" i="54"/>
  <c r="CW10" i="54"/>
  <c r="CR10" i="54"/>
  <c r="BZ14" i="54"/>
  <c r="CC14" i="54"/>
  <c r="CF14" i="54" s="1"/>
  <c r="CM10" i="54"/>
  <c r="CR5" i="54"/>
  <c r="CW5" i="54"/>
  <c r="BZ7" i="54"/>
  <c r="CC7" i="54"/>
  <c r="CF7" i="54" s="1"/>
  <c r="BZ18" i="54"/>
  <c r="CC18" i="54"/>
  <c r="CF18" i="54" s="1"/>
  <c r="CW16" i="54"/>
  <c r="CZ16" i="54" s="1"/>
  <c r="CR16" i="54"/>
  <c r="CS16" i="54" s="1"/>
  <c r="CW6" i="54"/>
  <c r="CZ6" i="54" s="1"/>
  <c r="CR6" i="54"/>
  <c r="CS6" i="54" s="1"/>
  <c r="CM5" i="54"/>
  <c r="BZ16" i="54"/>
  <c r="CC16" i="54"/>
  <c r="CF16" i="54" s="1"/>
  <c r="BZ10" i="54"/>
  <c r="CC10" i="54"/>
  <c r="CF10" i="54" s="1"/>
  <c r="CW7" i="54"/>
  <c r="CR7" i="54"/>
  <c r="BZ11" i="54"/>
  <c r="CC11" i="54"/>
  <c r="CF11" i="54" s="1"/>
  <c r="BZ9" i="54"/>
  <c r="CC9" i="54"/>
  <c r="CF9" i="54" s="1"/>
  <c r="BZ13" i="54"/>
  <c r="CC13" i="54"/>
  <c r="CF13" i="54" s="1"/>
  <c r="CW8" i="54"/>
  <c r="CZ8" i="54" s="1"/>
  <c r="CR8" i="54"/>
  <c r="CS8" i="54" s="1"/>
  <c r="CW19" i="54"/>
  <c r="CZ19" i="54" s="1"/>
  <c r="CR19" i="54"/>
  <c r="CS19" i="54" s="1"/>
  <c r="CM7" i="54"/>
  <c r="BZ19" i="54"/>
  <c r="CC19" i="54"/>
  <c r="CF19" i="54" s="1"/>
  <c r="BZ17" i="54"/>
  <c r="CC17" i="54"/>
  <c r="CF17" i="54" s="1"/>
  <c r="CR17" i="54"/>
  <c r="CW17" i="54"/>
  <c r="CW11" i="54"/>
  <c r="CZ11" i="54" s="1"/>
  <c r="CR11" i="54"/>
  <c r="CS11" i="54" s="1"/>
  <c r="CR12" i="54"/>
  <c r="CS12" i="54" s="1"/>
  <c r="CW12" i="54"/>
  <c r="CZ12" i="54" s="1"/>
  <c r="CW13" i="54"/>
  <c r="CZ13" i="54" s="1"/>
  <c r="CR13" i="54"/>
  <c r="CS13" i="54" s="1"/>
  <c r="CW15" i="54"/>
  <c r="CZ15" i="54" s="1"/>
  <c r="CR15" i="54"/>
  <c r="CS15" i="54" s="1"/>
  <c r="BZ15" i="54"/>
  <c r="CC15" i="54"/>
  <c r="CF15" i="54" s="1"/>
  <c r="BZ20" i="54"/>
  <c r="CC20" i="54"/>
  <c r="CF20" i="54" s="1"/>
  <c r="BZ5" i="54"/>
  <c r="CC5" i="54"/>
  <c r="CF5" i="54" s="1"/>
  <c r="CR20" i="54"/>
  <c r="CS20" i="54" s="1"/>
  <c r="CW20" i="54"/>
  <c r="CZ20" i="54" s="1"/>
  <c r="BZ8" i="54"/>
  <c r="CC8" i="54"/>
  <c r="CF8" i="54" s="1"/>
  <c r="CW14" i="54"/>
  <c r="CZ14" i="54" s="1"/>
  <c r="CR14" i="54"/>
  <c r="CS14" i="54" s="1"/>
  <c r="CM9" i="54"/>
  <c r="CM17" i="54"/>
  <c r="CW18" i="54"/>
  <c r="CZ18" i="54" s="1"/>
  <c r="CR18" i="54"/>
  <c r="CS18" i="54" s="1"/>
  <c r="BZ6" i="54"/>
  <c r="CC6" i="54"/>
  <c r="CF6" i="54" s="1"/>
  <c r="BZ12" i="54"/>
  <c r="CC12" i="54"/>
  <c r="CF12" i="54" s="1"/>
  <c r="BT18" i="53"/>
  <c r="CR12" i="53"/>
  <c r="CW12" i="53"/>
  <c r="BZ7" i="53"/>
  <c r="CC7" i="53"/>
  <c r="CF7" i="53" s="1"/>
  <c r="BZ10" i="53"/>
  <c r="CC10" i="53"/>
  <c r="CF10" i="53" s="1"/>
  <c r="CM12" i="53"/>
  <c r="CR17" i="53"/>
  <c r="CS17" i="53" s="1"/>
  <c r="CW17" i="53"/>
  <c r="CZ17" i="53" s="1"/>
  <c r="CW18" i="53"/>
  <c r="CZ18" i="53" s="1"/>
  <c r="CR18" i="53"/>
  <c r="CS18" i="53" s="1"/>
  <c r="BZ9" i="53"/>
  <c r="CC9" i="53"/>
  <c r="CF9" i="53" s="1"/>
  <c r="BZ8" i="53"/>
  <c r="CC8" i="53"/>
  <c r="CF8" i="53" s="1"/>
  <c r="BZ11" i="53"/>
  <c r="CC11" i="53"/>
  <c r="CF11" i="53" s="1"/>
  <c r="CR6" i="53"/>
  <c r="CS6" i="53" s="1"/>
  <c r="CW6" i="53"/>
  <c r="CZ6" i="53" s="1"/>
  <c r="CW19" i="53"/>
  <c r="CZ19" i="53" s="1"/>
  <c r="CR19" i="53"/>
  <c r="CS19" i="53" s="1"/>
  <c r="CR20" i="53"/>
  <c r="CS20" i="53" s="1"/>
  <c r="CW20" i="53"/>
  <c r="CZ20" i="53" s="1"/>
  <c r="BZ16" i="53"/>
  <c r="CC16" i="53"/>
  <c r="CF16" i="53" s="1"/>
  <c r="BZ6" i="53"/>
  <c r="CC6" i="53"/>
  <c r="CF6" i="53" s="1"/>
  <c r="CR11" i="53"/>
  <c r="CW11" i="53"/>
  <c r="CW10" i="53"/>
  <c r="CR10" i="53"/>
  <c r="CW16" i="53"/>
  <c r="CR16" i="53"/>
  <c r="BZ5" i="53"/>
  <c r="CC5" i="53"/>
  <c r="CF5" i="53" s="1"/>
  <c r="BZ14" i="53"/>
  <c r="CC14" i="53"/>
  <c r="CF14" i="53" s="1"/>
  <c r="CM11" i="53"/>
  <c r="CM10" i="53"/>
  <c r="CW7" i="53"/>
  <c r="CZ7" i="53" s="1"/>
  <c r="CR7" i="53"/>
  <c r="CS7" i="53" s="1"/>
  <c r="CM16" i="53"/>
  <c r="CW5" i="53"/>
  <c r="CZ5" i="53" s="1"/>
  <c r="CR5" i="53"/>
  <c r="CS5" i="53" s="1"/>
  <c r="BZ19" i="53"/>
  <c r="CC19" i="53"/>
  <c r="CF19" i="53" s="1"/>
  <c r="BZ17" i="53"/>
  <c r="CC17" i="53"/>
  <c r="CF17" i="53" s="1"/>
  <c r="CW8" i="53"/>
  <c r="CZ8" i="53" s="1"/>
  <c r="CR8" i="53"/>
  <c r="CS8" i="53" s="1"/>
  <c r="CR9" i="53"/>
  <c r="CS9" i="53" s="1"/>
  <c r="CW9" i="53"/>
  <c r="CZ9" i="53" s="1"/>
  <c r="CW13" i="53"/>
  <c r="CZ13" i="53" s="1"/>
  <c r="CR13" i="53"/>
  <c r="CS13" i="53" s="1"/>
  <c r="BZ15" i="53"/>
  <c r="CC15" i="53"/>
  <c r="CF15" i="53" s="1"/>
  <c r="BZ20" i="53"/>
  <c r="CC20" i="53"/>
  <c r="CF20" i="53" s="1"/>
  <c r="CW15" i="53"/>
  <c r="CZ15" i="53" s="1"/>
  <c r="CR15" i="53"/>
  <c r="CS15" i="53" s="1"/>
  <c r="BZ13" i="53"/>
  <c r="CC13" i="53"/>
  <c r="CF13" i="53" s="1"/>
  <c r="CR14" i="53"/>
  <c r="CS14" i="53" s="1"/>
  <c r="CW14" i="53"/>
  <c r="CZ14" i="53" s="1"/>
  <c r="BZ18" i="53"/>
  <c r="CC18" i="53"/>
  <c r="CF18" i="53" s="1"/>
  <c r="BZ12" i="53"/>
  <c r="CC12" i="53"/>
  <c r="CF12" i="53" s="1"/>
  <c r="M21" i="16"/>
  <c r="M23" i="16" s="1"/>
  <c r="B3" i="48" s="1"/>
  <c r="CR11" i="52"/>
  <c r="CW11" i="52"/>
  <c r="BZ20" i="52"/>
  <c r="CC20" i="52"/>
  <c r="CF20" i="52" s="1"/>
  <c r="CR14" i="52"/>
  <c r="CS14" i="52" s="1"/>
  <c r="CW14" i="52"/>
  <c r="CZ14" i="52" s="1"/>
  <c r="CW19" i="52"/>
  <c r="CZ19" i="52" s="1"/>
  <c r="CR19" i="52"/>
  <c r="CS19" i="52" s="1"/>
  <c r="CM11" i="52"/>
  <c r="BZ19" i="52"/>
  <c r="CC19" i="52"/>
  <c r="CF19" i="52" s="1"/>
  <c r="BZ12" i="52"/>
  <c r="CC12" i="52"/>
  <c r="CF12" i="52" s="1"/>
  <c r="CR9" i="52"/>
  <c r="CS9" i="52" s="1"/>
  <c r="CW9" i="52"/>
  <c r="CZ9" i="52" s="1"/>
  <c r="CW7" i="52"/>
  <c r="CZ7" i="52" s="1"/>
  <c r="CR7" i="52"/>
  <c r="CS7" i="52" s="1"/>
  <c r="BZ16" i="52"/>
  <c r="CC16" i="52"/>
  <c r="CF16" i="52" s="1"/>
  <c r="CR8" i="52"/>
  <c r="CS8" i="52" s="1"/>
  <c r="CW8" i="52"/>
  <c r="CZ8" i="52" s="1"/>
  <c r="BZ7" i="52"/>
  <c r="CC7" i="52"/>
  <c r="CF7" i="52" s="1"/>
  <c r="BZ11" i="52"/>
  <c r="CC11" i="52"/>
  <c r="CF11" i="52" s="1"/>
  <c r="CR20" i="52"/>
  <c r="CS20" i="52" s="1"/>
  <c r="CW20" i="52"/>
  <c r="CZ20" i="52" s="1"/>
  <c r="CR16" i="52"/>
  <c r="CS16" i="52" s="1"/>
  <c r="CW16" i="52"/>
  <c r="CZ16" i="52" s="1"/>
  <c r="BZ15" i="52"/>
  <c r="CC15" i="52"/>
  <c r="CF15" i="52" s="1"/>
  <c r="BZ6" i="52"/>
  <c r="CC6" i="52"/>
  <c r="CF6" i="52" s="1"/>
  <c r="CR6" i="52"/>
  <c r="CS6" i="52" s="1"/>
  <c r="CW6" i="52"/>
  <c r="CZ6" i="52" s="1"/>
  <c r="CW13" i="52"/>
  <c r="CZ13" i="52" s="1"/>
  <c r="CR13" i="52"/>
  <c r="CS13" i="52" s="1"/>
  <c r="BZ5" i="52"/>
  <c r="CC5" i="52"/>
  <c r="CF5" i="52" s="1"/>
  <c r="BZ18" i="52"/>
  <c r="CC18" i="52"/>
  <c r="CF18" i="52" s="1"/>
  <c r="CR12" i="52"/>
  <c r="CS12" i="52" s="1"/>
  <c r="CW12" i="52"/>
  <c r="CZ12" i="52" s="1"/>
  <c r="BZ10" i="52"/>
  <c r="CC10" i="52"/>
  <c r="CF10" i="52" s="1"/>
  <c r="BZ14" i="52"/>
  <c r="CC14" i="52"/>
  <c r="CF14" i="52" s="1"/>
  <c r="CW5" i="52"/>
  <c r="CZ5" i="52" s="1"/>
  <c r="CR5" i="52"/>
  <c r="CS5" i="52" s="1"/>
  <c r="CR17" i="52"/>
  <c r="CS17" i="52" s="1"/>
  <c r="CW17" i="52"/>
  <c r="CZ17" i="52" s="1"/>
  <c r="BZ13" i="52"/>
  <c r="CC13" i="52"/>
  <c r="CF13" i="52" s="1"/>
  <c r="BZ9" i="52"/>
  <c r="CC9" i="52"/>
  <c r="CF9" i="52" s="1"/>
  <c r="CW10" i="52"/>
  <c r="CR10" i="52"/>
  <c r="CW15" i="52"/>
  <c r="CZ15" i="52" s="1"/>
  <c r="CR15" i="52"/>
  <c r="CS15" i="52" s="1"/>
  <c r="CR18" i="52"/>
  <c r="CS18" i="52" s="1"/>
  <c r="CW18" i="52"/>
  <c r="CZ18" i="52" s="1"/>
  <c r="BZ8" i="52"/>
  <c r="CC8" i="52"/>
  <c r="CF8" i="52" s="1"/>
  <c r="BZ17" i="52"/>
  <c r="CC17" i="52"/>
  <c r="CF17" i="52" s="1"/>
  <c r="CM10" i="52"/>
  <c r="BT18" i="52"/>
  <c r="O130" i="37" s="1"/>
  <c r="CZ7" i="50"/>
  <c r="BS5" i="50" s="1"/>
  <c r="CG13" i="50"/>
  <c r="CH13" i="50" s="1"/>
  <c r="BR11" i="50" s="1"/>
  <c r="CG18" i="50"/>
  <c r="CH18" i="50" s="1"/>
  <c r="BR16" i="50" s="1"/>
  <c r="CG6" i="50"/>
  <c r="CH6" i="50" s="1"/>
  <c r="CG11" i="50"/>
  <c r="CH11" i="50" s="1"/>
  <c r="BR9" i="50" s="1"/>
  <c r="CG19" i="50"/>
  <c r="CH19" i="50" s="1"/>
  <c r="CZ5" i="50"/>
  <c r="BS3" i="50" s="1"/>
  <c r="CS20" i="50"/>
  <c r="BS17" i="50" s="1"/>
  <c r="CS16" i="50"/>
  <c r="BS14" i="50" s="1"/>
  <c r="CS6" i="50"/>
  <c r="BS4" i="50" s="1"/>
  <c r="CZ14" i="50"/>
  <c r="BS12" i="50" s="1"/>
  <c r="CZ15" i="50"/>
  <c r="BS13" i="50" s="1"/>
  <c r="CS8" i="50"/>
  <c r="CZ17" i="50"/>
  <c r="CZ11" i="50"/>
  <c r="CS17" i="50"/>
  <c r="CZ12" i="50"/>
  <c r="CZ19" i="50"/>
  <c r="CZ13" i="50"/>
  <c r="CS10" i="50"/>
  <c r="CZ10" i="50"/>
  <c r="CZ8" i="50"/>
  <c r="CS19" i="50"/>
  <c r="CG9" i="50"/>
  <c r="CH9" i="50" s="1"/>
  <c r="BR7" i="50" s="1"/>
  <c r="CG5" i="50"/>
  <c r="CH5" i="50" s="1"/>
  <c r="BR3" i="50" s="1"/>
  <c r="CS12" i="50"/>
  <c r="CG14" i="50"/>
  <c r="CH14" i="50" s="1"/>
  <c r="BR12" i="50" s="1"/>
  <c r="CS11" i="50"/>
  <c r="CZ18" i="50"/>
  <c r="CS18" i="50"/>
  <c r="CG10" i="50"/>
  <c r="CH10" i="50" s="1"/>
  <c r="BR8" i="50" s="1"/>
  <c r="CG12" i="50"/>
  <c r="CH12" i="50" s="1"/>
  <c r="BR10" i="50" s="1"/>
  <c r="CG20" i="50"/>
  <c r="CH20" i="50" s="1"/>
  <c r="BR17" i="50" s="1"/>
  <c r="CG15" i="50"/>
  <c r="CH15" i="50" s="1"/>
  <c r="BR13" i="50" s="1"/>
  <c r="CS13" i="50"/>
  <c r="CG17" i="50"/>
  <c r="CH17" i="50" s="1"/>
  <c r="BR15" i="50" s="1"/>
  <c r="CG7" i="50"/>
  <c r="CH7" i="50" s="1"/>
  <c r="BR5" i="50" s="1"/>
  <c r="CZ9" i="50"/>
  <c r="CS9" i="50"/>
  <c r="CG16" i="50"/>
  <c r="CH16" i="50" s="1"/>
  <c r="BR14" i="50" s="1"/>
  <c r="CG8" i="50"/>
  <c r="CH8" i="50" s="1"/>
  <c r="BR6" i="50" s="1"/>
  <c r="K18" i="39"/>
  <c r="CD17" i="21"/>
  <c r="L18" i="39"/>
  <c r="N18" i="39" s="1"/>
  <c r="S4" i="16"/>
  <c r="H3" i="37" s="1"/>
  <c r="S7" i="16"/>
  <c r="H6" i="37" s="1"/>
  <c r="BJ14" i="19"/>
  <c r="BU5" i="19"/>
  <c r="BQ13" i="19"/>
  <c r="BQ6" i="19"/>
  <c r="BQ9" i="19"/>
  <c r="BQ18" i="19"/>
  <c r="BU14" i="19"/>
  <c r="BQ15" i="19"/>
  <c r="BQ17" i="19"/>
  <c r="BQ8" i="19"/>
  <c r="N14" i="16"/>
  <c r="C13" i="37" s="1"/>
  <c r="R15" i="16"/>
  <c r="G14" i="37" s="1"/>
  <c r="BQ19" i="19"/>
  <c r="BQ14" i="19"/>
  <c r="BT18" i="46"/>
  <c r="O98" i="37" s="1"/>
  <c r="N98" i="37"/>
  <c r="BT18" i="45"/>
  <c r="O82" i="37" s="1"/>
  <c r="N82" i="37"/>
  <c r="BT18" i="44"/>
  <c r="O50" i="37" s="1"/>
  <c r="N50" i="37"/>
  <c r="BT18" i="43"/>
  <c r="O66" i="37" s="1"/>
  <c r="N66" i="37"/>
  <c r="BW18" i="21"/>
  <c r="AC19" i="16" s="1"/>
  <c r="BV18" i="21"/>
  <c r="E20" i="16"/>
  <c r="CR19" i="46"/>
  <c r="CW19" i="46"/>
  <c r="BZ7" i="46"/>
  <c r="CC7" i="46"/>
  <c r="CF7" i="46" s="1"/>
  <c r="BZ20" i="46"/>
  <c r="CC20" i="46"/>
  <c r="CF20" i="46" s="1"/>
  <c r="CR5" i="46"/>
  <c r="CS5" i="46" s="1"/>
  <c r="CW5" i="46"/>
  <c r="CZ5" i="46" s="1"/>
  <c r="BZ6" i="46"/>
  <c r="CC6" i="46"/>
  <c r="CF6" i="46" s="1"/>
  <c r="BZ11" i="46"/>
  <c r="CC11" i="46"/>
  <c r="CF11" i="46" s="1"/>
  <c r="CW13" i="46"/>
  <c r="CZ13" i="46" s="1"/>
  <c r="CR13" i="46"/>
  <c r="CS13" i="46" s="1"/>
  <c r="BZ10" i="46"/>
  <c r="CC10" i="46"/>
  <c r="CF10" i="46" s="1"/>
  <c r="BZ15" i="46"/>
  <c r="CC15" i="46"/>
  <c r="CF15" i="46" s="1"/>
  <c r="CW10" i="46"/>
  <c r="CZ10" i="46" s="1"/>
  <c r="CR10" i="46"/>
  <c r="CS10" i="46" s="1"/>
  <c r="CR20" i="46"/>
  <c r="CW20" i="46"/>
  <c r="BZ14" i="46"/>
  <c r="CC14" i="46"/>
  <c r="CF14" i="46" s="1"/>
  <c r="BZ19" i="46"/>
  <c r="CC19" i="46"/>
  <c r="CF19" i="46" s="1"/>
  <c r="CR8" i="46"/>
  <c r="CS8" i="46" s="1"/>
  <c r="CW8" i="46"/>
  <c r="CZ8" i="46" s="1"/>
  <c r="CM20" i="46"/>
  <c r="CW6" i="46"/>
  <c r="CR6" i="46"/>
  <c r="CW18" i="46"/>
  <c r="CZ18" i="46" s="1"/>
  <c r="CR18" i="46"/>
  <c r="CS18" i="46" s="1"/>
  <c r="CW17" i="46"/>
  <c r="CZ17" i="46" s="1"/>
  <c r="CR17" i="46"/>
  <c r="CS17" i="46" s="1"/>
  <c r="BZ18" i="46"/>
  <c r="CC18" i="46"/>
  <c r="CF18" i="46" s="1"/>
  <c r="BZ5" i="46"/>
  <c r="CC5" i="46"/>
  <c r="CF5" i="46" s="1"/>
  <c r="CR12" i="46"/>
  <c r="CS12" i="46" s="1"/>
  <c r="CW12" i="46"/>
  <c r="CZ12" i="46" s="1"/>
  <c r="CR11" i="46"/>
  <c r="CW11" i="46"/>
  <c r="CM6" i="46"/>
  <c r="CR15" i="46"/>
  <c r="CW15" i="46"/>
  <c r="BZ9" i="46"/>
  <c r="CC9" i="46"/>
  <c r="CF9" i="46" s="1"/>
  <c r="BZ8" i="46"/>
  <c r="CC8" i="46"/>
  <c r="CF8" i="46" s="1"/>
  <c r="CR16" i="46"/>
  <c r="CS16" i="46" s="1"/>
  <c r="CW16" i="46"/>
  <c r="CZ16" i="46" s="1"/>
  <c r="CM11" i="46"/>
  <c r="CM19" i="46"/>
  <c r="CW9" i="46"/>
  <c r="CZ9" i="46" s="1"/>
  <c r="CR9" i="46"/>
  <c r="CS9" i="46" s="1"/>
  <c r="CW14" i="46"/>
  <c r="CZ14" i="46" s="1"/>
  <c r="CR14" i="46"/>
  <c r="CS14" i="46" s="1"/>
  <c r="CM15" i="46"/>
  <c r="BZ13" i="46"/>
  <c r="CC13" i="46"/>
  <c r="CF13" i="46" s="1"/>
  <c r="BZ12" i="46"/>
  <c r="CC12" i="46"/>
  <c r="CF12" i="46" s="1"/>
  <c r="CR7" i="46"/>
  <c r="CS7" i="46" s="1"/>
  <c r="CW7" i="46"/>
  <c r="CZ7" i="46" s="1"/>
  <c r="BZ17" i="46"/>
  <c r="CC17" i="46"/>
  <c r="CF17" i="46" s="1"/>
  <c r="BZ16" i="46"/>
  <c r="CC16" i="46"/>
  <c r="CF16" i="46" s="1"/>
  <c r="CW13" i="45"/>
  <c r="CZ13" i="45" s="1"/>
  <c r="CR13" i="45"/>
  <c r="CS13" i="45" s="1"/>
  <c r="BZ11" i="45"/>
  <c r="CC11" i="45"/>
  <c r="CF11" i="45" s="1"/>
  <c r="BZ8" i="45"/>
  <c r="CC8" i="45"/>
  <c r="CF8" i="45" s="1"/>
  <c r="CR15" i="45"/>
  <c r="CW15" i="45"/>
  <c r="CR11" i="45"/>
  <c r="CS11" i="45" s="1"/>
  <c r="CW11" i="45"/>
  <c r="CZ11" i="45" s="1"/>
  <c r="BZ15" i="45"/>
  <c r="CC15" i="45"/>
  <c r="CF15" i="45" s="1"/>
  <c r="BZ12" i="45"/>
  <c r="CC12" i="45"/>
  <c r="CF12" i="45" s="1"/>
  <c r="CW17" i="45"/>
  <c r="CZ17" i="45" s="1"/>
  <c r="CR17" i="45"/>
  <c r="CS17" i="45" s="1"/>
  <c r="CW14" i="45"/>
  <c r="CZ14" i="45" s="1"/>
  <c r="CR14" i="45"/>
  <c r="CS14" i="45" s="1"/>
  <c r="CR12" i="45"/>
  <c r="CS12" i="45" s="1"/>
  <c r="CW12" i="45"/>
  <c r="CZ12" i="45" s="1"/>
  <c r="CM15" i="45"/>
  <c r="BZ18" i="45"/>
  <c r="CC18" i="45"/>
  <c r="CF18" i="45" s="1"/>
  <c r="BZ16" i="45"/>
  <c r="CC16" i="45"/>
  <c r="CF16" i="45" s="1"/>
  <c r="CW7" i="45"/>
  <c r="CR7" i="45"/>
  <c r="CW10" i="45"/>
  <c r="CR10" i="45"/>
  <c r="CW6" i="45"/>
  <c r="CZ6" i="45" s="1"/>
  <c r="CR6" i="45"/>
  <c r="CS6" i="45" s="1"/>
  <c r="BZ19" i="45"/>
  <c r="CC19" i="45"/>
  <c r="CF19" i="45" s="1"/>
  <c r="BZ20" i="45"/>
  <c r="CC20" i="45"/>
  <c r="CF20" i="45" s="1"/>
  <c r="CW9" i="45"/>
  <c r="CZ9" i="45" s="1"/>
  <c r="CR9" i="45"/>
  <c r="CS9" i="45" s="1"/>
  <c r="CM7" i="45"/>
  <c r="CM10" i="45"/>
  <c r="CR8" i="45"/>
  <c r="CS8" i="45" s="1"/>
  <c r="CW8" i="45"/>
  <c r="CZ8" i="45" s="1"/>
  <c r="BZ7" i="45"/>
  <c r="CC7" i="45"/>
  <c r="CF7" i="45" s="1"/>
  <c r="BZ6" i="45"/>
  <c r="CC6" i="45"/>
  <c r="CF6" i="45" s="1"/>
  <c r="CR5" i="45"/>
  <c r="CS5" i="45" s="1"/>
  <c r="CW5" i="45"/>
  <c r="CZ5" i="45" s="1"/>
  <c r="BZ9" i="45"/>
  <c r="CC9" i="45"/>
  <c r="CF9" i="45" s="1"/>
  <c r="BZ10" i="45"/>
  <c r="CC10" i="45"/>
  <c r="CF10" i="45" s="1"/>
  <c r="CR19" i="45"/>
  <c r="CS19" i="45" s="1"/>
  <c r="CW19" i="45"/>
  <c r="CZ19" i="45" s="1"/>
  <c r="CR16" i="45"/>
  <c r="CS16" i="45" s="1"/>
  <c r="CW16" i="45"/>
  <c r="CZ16" i="45" s="1"/>
  <c r="BZ13" i="45"/>
  <c r="CC13" i="45"/>
  <c r="CF13" i="45" s="1"/>
  <c r="BZ14" i="45"/>
  <c r="CC14" i="45"/>
  <c r="CF14" i="45" s="1"/>
  <c r="CW18" i="45"/>
  <c r="CZ18" i="45" s="1"/>
  <c r="CR18" i="45"/>
  <c r="CS18" i="45" s="1"/>
  <c r="BZ17" i="45"/>
  <c r="CC17" i="45"/>
  <c r="CF17" i="45" s="1"/>
  <c r="BZ5" i="45"/>
  <c r="CC5" i="45"/>
  <c r="CF5" i="45" s="1"/>
  <c r="CR20" i="45"/>
  <c r="CS20" i="45" s="1"/>
  <c r="CW20" i="45"/>
  <c r="CZ20" i="45" s="1"/>
  <c r="CG11" i="44"/>
  <c r="CH11" i="44" s="1"/>
  <c r="BR9" i="44" s="1"/>
  <c r="M41" i="37" s="1"/>
  <c r="CG17" i="44"/>
  <c r="CH17" i="44" s="1"/>
  <c r="BR15" i="44" s="1"/>
  <c r="M47" i="37" s="1"/>
  <c r="CG8" i="44"/>
  <c r="CH8" i="44" s="1"/>
  <c r="BR6" i="44" s="1"/>
  <c r="M38" i="37" s="1"/>
  <c r="CG16" i="44"/>
  <c r="CH16" i="44" s="1"/>
  <c r="BR14" i="44" s="1"/>
  <c r="M46" i="37" s="1"/>
  <c r="CG19" i="44"/>
  <c r="CH19" i="44" s="1"/>
  <c r="CG20" i="44"/>
  <c r="CH20" i="44" s="1"/>
  <c r="BR17" i="44" s="1"/>
  <c r="M49" i="37" s="1"/>
  <c r="CG13" i="44"/>
  <c r="CH13" i="44" s="1"/>
  <c r="BR11" i="44" s="1"/>
  <c r="M43" i="37" s="1"/>
  <c r="CG18" i="44"/>
  <c r="CH18" i="44" s="1"/>
  <c r="BR16" i="44" s="1"/>
  <c r="M48" i="37" s="1"/>
  <c r="CW6" i="44"/>
  <c r="CR6" i="44"/>
  <c r="CW7" i="44"/>
  <c r="CR7" i="44"/>
  <c r="CR16" i="44"/>
  <c r="CS16" i="44" s="1"/>
  <c r="CW16" i="44"/>
  <c r="CZ16" i="44" s="1"/>
  <c r="CR15" i="44"/>
  <c r="CS15" i="44" s="1"/>
  <c r="CW15" i="44"/>
  <c r="CZ15" i="44" s="1"/>
  <c r="CM6" i="44"/>
  <c r="CW14" i="44"/>
  <c r="CZ14" i="44" s="1"/>
  <c r="CR14" i="44"/>
  <c r="CS14" i="44" s="1"/>
  <c r="CG5" i="44"/>
  <c r="CH5" i="44" s="1"/>
  <c r="BR3" i="44" s="1"/>
  <c r="M35" i="37" s="1"/>
  <c r="CM7" i="44"/>
  <c r="CR8" i="44"/>
  <c r="CS8" i="44" s="1"/>
  <c r="CW8" i="44"/>
  <c r="CZ8" i="44" s="1"/>
  <c r="CW10" i="44"/>
  <c r="CR10" i="44"/>
  <c r="CG10" i="44"/>
  <c r="CH10" i="44" s="1"/>
  <c r="BR8" i="44" s="1"/>
  <c r="M40" i="37" s="1"/>
  <c r="CG12" i="44"/>
  <c r="CH12" i="44" s="1"/>
  <c r="BR10" i="44" s="1"/>
  <c r="M42" i="37" s="1"/>
  <c r="CW18" i="44"/>
  <c r="CZ18" i="44" s="1"/>
  <c r="CR18" i="44"/>
  <c r="CS18" i="44" s="1"/>
  <c r="CG9" i="44"/>
  <c r="CH9" i="44" s="1"/>
  <c r="BR7" i="44" s="1"/>
  <c r="M39" i="37" s="1"/>
  <c r="CM10" i="44"/>
  <c r="CG14" i="44"/>
  <c r="CH14" i="44" s="1"/>
  <c r="BR12" i="44" s="1"/>
  <c r="M44" i="37" s="1"/>
  <c r="CR20" i="44"/>
  <c r="CW20" i="44"/>
  <c r="CR19" i="44"/>
  <c r="CS19" i="44" s="1"/>
  <c r="CW19" i="44"/>
  <c r="CZ19" i="44" s="1"/>
  <c r="CW13" i="44"/>
  <c r="CZ13" i="44" s="1"/>
  <c r="CR13" i="44"/>
  <c r="CS13" i="44" s="1"/>
  <c r="CG7" i="44"/>
  <c r="CH7" i="44" s="1"/>
  <c r="BR5" i="44" s="1"/>
  <c r="M37" i="37" s="1"/>
  <c r="CG6" i="44"/>
  <c r="CH6" i="44" s="1"/>
  <c r="BR4" i="44" s="1"/>
  <c r="M36" i="37" s="1"/>
  <c r="CG15" i="44"/>
  <c r="CH15" i="44" s="1"/>
  <c r="BR13" i="44" s="1"/>
  <c r="M45" i="37" s="1"/>
  <c r="CW17" i="44"/>
  <c r="CZ17" i="44" s="1"/>
  <c r="CR17" i="44"/>
  <c r="CS17" i="44" s="1"/>
  <c r="CM20" i="44"/>
  <c r="CR12" i="44"/>
  <c r="CS12" i="44" s="1"/>
  <c r="CW12" i="44"/>
  <c r="CZ12" i="44" s="1"/>
  <c r="CW11" i="44"/>
  <c r="CZ11" i="44" s="1"/>
  <c r="CR11" i="44"/>
  <c r="CS11" i="44" s="1"/>
  <c r="CW9" i="44"/>
  <c r="CZ9" i="44" s="1"/>
  <c r="CR9" i="44"/>
  <c r="CS9" i="44" s="1"/>
  <c r="CR5" i="44"/>
  <c r="CS5" i="44" s="1"/>
  <c r="CW5" i="44"/>
  <c r="CZ5" i="44" s="1"/>
  <c r="CG6" i="43"/>
  <c r="CH6" i="43" s="1"/>
  <c r="BR4" i="43" s="1"/>
  <c r="M52" i="37" s="1"/>
  <c r="CG18" i="43"/>
  <c r="CH18" i="43" s="1"/>
  <c r="BR16" i="43" s="1"/>
  <c r="M64" i="37" s="1"/>
  <c r="CG20" i="43"/>
  <c r="CH20" i="43" s="1"/>
  <c r="BR17" i="43" s="1"/>
  <c r="M65" i="37" s="1"/>
  <c r="CG5" i="43"/>
  <c r="CH5" i="43" s="1"/>
  <c r="BR3" i="43" s="1"/>
  <c r="M51" i="37" s="1"/>
  <c r="CG9" i="43"/>
  <c r="CH9" i="43" s="1"/>
  <c r="BR7" i="43" s="1"/>
  <c r="M55" i="37" s="1"/>
  <c r="CG12" i="43"/>
  <c r="CH12" i="43" s="1"/>
  <c r="BR10" i="43" s="1"/>
  <c r="M58" i="37" s="1"/>
  <c r="CG19" i="43"/>
  <c r="CH19" i="43" s="1"/>
  <c r="CG14" i="43"/>
  <c r="CH14" i="43" s="1"/>
  <c r="BR12" i="43" s="1"/>
  <c r="M60" i="37" s="1"/>
  <c r="CW13" i="43"/>
  <c r="CZ13" i="43" s="1"/>
  <c r="CR13" i="43"/>
  <c r="CS13" i="43" s="1"/>
  <c r="CR16" i="43"/>
  <c r="CS16" i="43" s="1"/>
  <c r="CW16" i="43"/>
  <c r="CZ16" i="43" s="1"/>
  <c r="CG13" i="43"/>
  <c r="CH13" i="43" s="1"/>
  <c r="BR11" i="43" s="1"/>
  <c r="M59" i="37" s="1"/>
  <c r="CG11" i="43"/>
  <c r="CH11" i="43" s="1"/>
  <c r="BR9" i="43" s="1"/>
  <c r="M57" i="37" s="1"/>
  <c r="CG16" i="43"/>
  <c r="CH16" i="43" s="1"/>
  <c r="BR14" i="43" s="1"/>
  <c r="M62" i="37" s="1"/>
  <c r="CR20" i="43"/>
  <c r="CS20" i="43" s="1"/>
  <c r="CW20" i="43"/>
  <c r="CZ20" i="43" s="1"/>
  <c r="CG10" i="43"/>
  <c r="CH10" i="43" s="1"/>
  <c r="BR8" i="43" s="1"/>
  <c r="M56" i="37" s="1"/>
  <c r="CG15" i="43"/>
  <c r="CH15" i="43" s="1"/>
  <c r="BR13" i="43" s="1"/>
  <c r="M61" i="37" s="1"/>
  <c r="CR5" i="43"/>
  <c r="CS5" i="43" s="1"/>
  <c r="CW5" i="43"/>
  <c r="CZ5" i="43" s="1"/>
  <c r="CW6" i="43"/>
  <c r="CZ6" i="43" s="1"/>
  <c r="CR6" i="43"/>
  <c r="CS6" i="43" s="1"/>
  <c r="CG7" i="43"/>
  <c r="CH7" i="43" s="1"/>
  <c r="BR5" i="43" s="1"/>
  <c r="M53" i="37" s="1"/>
  <c r="CW10" i="43"/>
  <c r="CR10" i="43"/>
  <c r="CM10" i="43"/>
  <c r="CW14" i="43"/>
  <c r="CR14" i="43"/>
  <c r="CW17" i="43"/>
  <c r="CZ17" i="43" s="1"/>
  <c r="CR17" i="43"/>
  <c r="CS17" i="43" s="1"/>
  <c r="CR11" i="43"/>
  <c r="CS11" i="43" s="1"/>
  <c r="CW11" i="43"/>
  <c r="CZ11" i="43" s="1"/>
  <c r="CG8" i="43"/>
  <c r="CH8" i="43" s="1"/>
  <c r="BR6" i="43" s="1"/>
  <c r="M54" i="37" s="1"/>
  <c r="CW9" i="43"/>
  <c r="CZ9" i="43" s="1"/>
  <c r="CR9" i="43"/>
  <c r="CS9" i="43" s="1"/>
  <c r="CM14" i="43"/>
  <c r="CG17" i="43"/>
  <c r="CH17" i="43" s="1"/>
  <c r="BR15" i="43" s="1"/>
  <c r="M63" i="37" s="1"/>
  <c r="CR8" i="43"/>
  <c r="CS8" i="43" s="1"/>
  <c r="CW8" i="43"/>
  <c r="CZ8" i="43" s="1"/>
  <c r="CR7" i="43"/>
  <c r="CS7" i="43" s="1"/>
  <c r="CW7" i="43"/>
  <c r="CZ7" i="43" s="1"/>
  <c r="CR19" i="43"/>
  <c r="CS19" i="43" s="1"/>
  <c r="CW19" i="43"/>
  <c r="CZ19" i="43" s="1"/>
  <c r="CR15" i="43"/>
  <c r="CS15" i="43" s="1"/>
  <c r="CW15" i="43"/>
  <c r="CZ15" i="43" s="1"/>
  <c r="CR12" i="43"/>
  <c r="CS12" i="43" s="1"/>
  <c r="CW12" i="43"/>
  <c r="CZ12" i="43" s="1"/>
  <c r="CW18" i="43"/>
  <c r="CZ18" i="43" s="1"/>
  <c r="CR18" i="43"/>
  <c r="CS18" i="43" s="1"/>
  <c r="S18" i="16"/>
  <c r="H17" i="37" s="1"/>
  <c r="BQ10" i="21"/>
  <c r="BQ13" i="21"/>
  <c r="BQ16" i="21"/>
  <c r="O12" i="16"/>
  <c r="D11" i="37" s="1"/>
  <c r="BJ14" i="21"/>
  <c r="BJ6" i="21"/>
  <c r="BJ16" i="21"/>
  <c r="BJ7" i="21"/>
  <c r="BH18" i="21"/>
  <c r="N19" i="16" s="1"/>
  <c r="BJ12" i="21"/>
  <c r="BJ17" i="21"/>
  <c r="BL18" i="21"/>
  <c r="R19" i="16" s="1"/>
  <c r="G18" i="37" s="1"/>
  <c r="BJ15" i="21"/>
  <c r="BJ10" i="21"/>
  <c r="BJ8" i="21"/>
  <c r="BJ9" i="21"/>
  <c r="BJ5" i="21"/>
  <c r="BJ4" i="21"/>
  <c r="BJ11" i="21"/>
  <c r="BJ13" i="21"/>
  <c r="CU11" i="21"/>
  <c r="CU13" i="21"/>
  <c r="CU14" i="21"/>
  <c r="CU10" i="21"/>
  <c r="CD7" i="21"/>
  <c r="CD9" i="21"/>
  <c r="CU15" i="21"/>
  <c r="CU17" i="21"/>
  <c r="O18" i="39"/>
  <c r="CD11" i="21"/>
  <c r="CU5" i="21"/>
  <c r="CD13" i="21"/>
  <c r="CU19" i="21"/>
  <c r="CU20" i="21"/>
  <c r="BQ17" i="21"/>
  <c r="CD20" i="21"/>
  <c r="CD6" i="21"/>
  <c r="CU8" i="21"/>
  <c r="R18" i="16"/>
  <c r="G17" i="37" s="1"/>
  <c r="CD15" i="21"/>
  <c r="CD5" i="21"/>
  <c r="CD10" i="21"/>
  <c r="CU12" i="21"/>
  <c r="CU18" i="21"/>
  <c r="CD8" i="21"/>
  <c r="CD14" i="21"/>
  <c r="CU16" i="21"/>
  <c r="BU12" i="21"/>
  <c r="BI18" i="21"/>
  <c r="O19" i="16" s="1"/>
  <c r="D18" i="37" s="1"/>
  <c r="CU6" i="21"/>
  <c r="CD18" i="21"/>
  <c r="CU7" i="21"/>
  <c r="CU9" i="21"/>
  <c r="BZ8" i="42"/>
  <c r="CC8" i="42"/>
  <c r="CF8" i="42" s="1"/>
  <c r="CW17" i="42"/>
  <c r="CR17" i="42"/>
  <c r="BZ12" i="42"/>
  <c r="CC12" i="42"/>
  <c r="CF12" i="42" s="1"/>
  <c r="BZ20" i="42"/>
  <c r="CC20" i="42"/>
  <c r="CF20" i="42" s="1"/>
  <c r="CM17" i="42"/>
  <c r="CR20" i="42"/>
  <c r="CS20" i="42" s="1"/>
  <c r="CW20" i="42"/>
  <c r="CZ20" i="42" s="1"/>
  <c r="CW6" i="42"/>
  <c r="CZ6" i="42" s="1"/>
  <c r="CR6" i="42"/>
  <c r="CS6" i="42" s="1"/>
  <c r="BZ6" i="42"/>
  <c r="CC6" i="42"/>
  <c r="CF6" i="42" s="1"/>
  <c r="BZ16" i="42"/>
  <c r="CC16" i="42"/>
  <c r="CF16" i="42" s="1"/>
  <c r="CW14" i="42"/>
  <c r="CZ14" i="42" s="1"/>
  <c r="CR14" i="42"/>
  <c r="CS14" i="42" s="1"/>
  <c r="CW18" i="42"/>
  <c r="CZ18" i="42" s="1"/>
  <c r="CR18" i="42"/>
  <c r="CS18" i="42" s="1"/>
  <c r="CW19" i="42"/>
  <c r="CZ19" i="42" s="1"/>
  <c r="CR19" i="42"/>
  <c r="CS19" i="42" s="1"/>
  <c r="CR11" i="42"/>
  <c r="CS11" i="42" s="1"/>
  <c r="CW11" i="42"/>
  <c r="CZ11" i="42" s="1"/>
  <c r="CW9" i="42"/>
  <c r="CZ9" i="42" s="1"/>
  <c r="CR9" i="42"/>
  <c r="CS9" i="42" s="1"/>
  <c r="BZ18" i="42"/>
  <c r="CC18" i="42"/>
  <c r="CF18" i="42" s="1"/>
  <c r="BZ14" i="42"/>
  <c r="CC14" i="42"/>
  <c r="CF14" i="42" s="1"/>
  <c r="BZ13" i="42"/>
  <c r="CC13" i="42"/>
  <c r="CF13" i="42" s="1"/>
  <c r="CW10" i="42"/>
  <c r="CZ10" i="42" s="1"/>
  <c r="CR10" i="42"/>
  <c r="CS10" i="42" s="1"/>
  <c r="CW5" i="42"/>
  <c r="CZ5" i="42" s="1"/>
  <c r="CR5" i="42"/>
  <c r="CS5" i="42" s="1"/>
  <c r="BZ9" i="42"/>
  <c r="CC9" i="42"/>
  <c r="CF9" i="42" s="1"/>
  <c r="BZ10" i="42"/>
  <c r="CC10" i="42"/>
  <c r="CF10" i="42" s="1"/>
  <c r="BZ17" i="42"/>
  <c r="CC17" i="42"/>
  <c r="CF17" i="42" s="1"/>
  <c r="CR15" i="42"/>
  <c r="CS15" i="42" s="1"/>
  <c r="CW15" i="42"/>
  <c r="CZ15" i="42" s="1"/>
  <c r="CW8" i="42"/>
  <c r="CZ8" i="42" s="1"/>
  <c r="CR8" i="42"/>
  <c r="CS8" i="42" s="1"/>
  <c r="CR7" i="42"/>
  <c r="CS7" i="42" s="1"/>
  <c r="CW7" i="42"/>
  <c r="CZ7" i="42" s="1"/>
  <c r="CW13" i="42"/>
  <c r="CR13" i="42"/>
  <c r="BZ19" i="42"/>
  <c r="CC19" i="42"/>
  <c r="CF19" i="42" s="1"/>
  <c r="BZ7" i="42"/>
  <c r="CC7" i="42"/>
  <c r="CF7" i="42" s="1"/>
  <c r="CM13" i="42"/>
  <c r="BZ15" i="42"/>
  <c r="CC15" i="42"/>
  <c r="CF15" i="42" s="1"/>
  <c r="BZ5" i="42"/>
  <c r="CC5" i="42"/>
  <c r="CF5" i="42" s="1"/>
  <c r="BZ11" i="42"/>
  <c r="CC11" i="42"/>
  <c r="CF11" i="42" s="1"/>
  <c r="CW12" i="42"/>
  <c r="CZ12" i="42" s="1"/>
  <c r="CR12" i="42"/>
  <c r="CS12" i="42" s="1"/>
  <c r="CW16" i="42"/>
  <c r="CZ16" i="42" s="1"/>
  <c r="CR16" i="42"/>
  <c r="CS16" i="42" s="1"/>
  <c r="AB7" i="16"/>
  <c r="Q6" i="37" s="1"/>
  <c r="AB8" i="16"/>
  <c r="Q7" i="37" s="1"/>
  <c r="AB11" i="16"/>
  <c r="Q10" i="37" s="1"/>
  <c r="AB5" i="16"/>
  <c r="Q4" i="37" s="1"/>
  <c r="AB9" i="16"/>
  <c r="Q8" i="37" s="1"/>
  <c r="AB13" i="16"/>
  <c r="Q12" i="37" s="1"/>
  <c r="AB17" i="16"/>
  <c r="Q16" i="37" s="1"/>
  <c r="AB6" i="16"/>
  <c r="Q5" i="37" s="1"/>
  <c r="AB16" i="16"/>
  <c r="Q15" i="37" s="1"/>
  <c r="U15" i="16"/>
  <c r="J14" i="37" s="1"/>
  <c r="U16" i="16"/>
  <c r="J15" i="37" s="1"/>
  <c r="S10" i="16"/>
  <c r="H9" i="37" s="1"/>
  <c r="AB10" i="16"/>
  <c r="Q9" i="37" s="1"/>
  <c r="S12" i="16"/>
  <c r="H11" i="37" s="1"/>
  <c r="S16" i="16"/>
  <c r="H15" i="37" s="1"/>
  <c r="AB12" i="16"/>
  <c r="Q11" i="37" s="1"/>
  <c r="N15" i="16"/>
  <c r="C14" i="37" s="1"/>
  <c r="N16" i="16"/>
  <c r="C15" i="37" s="1"/>
  <c r="AB19" i="16"/>
  <c r="Q18" i="37" s="1"/>
  <c r="N18" i="16"/>
  <c r="C17" i="37" s="1"/>
  <c r="U17" i="16"/>
  <c r="J16" i="37" s="1"/>
  <c r="U14" i="16"/>
  <c r="J13" i="37" s="1"/>
  <c r="O15" i="16"/>
  <c r="D14" i="37" s="1"/>
  <c r="S14" i="16"/>
  <c r="H13" i="37" s="1"/>
  <c r="R10" i="16"/>
  <c r="G9" i="37" s="1"/>
  <c r="U19" i="16"/>
  <c r="S19" i="16"/>
  <c r="O9" i="16"/>
  <c r="D8" i="37" s="1"/>
  <c r="N4" i="16"/>
  <c r="C3" i="37" s="1"/>
  <c r="R9" i="16"/>
  <c r="G8" i="37" s="1"/>
  <c r="S15" i="16"/>
  <c r="H14" i="37" s="1"/>
  <c r="U12" i="16"/>
  <c r="J11" i="37" s="1"/>
  <c r="U13" i="16"/>
  <c r="J12" i="37" s="1"/>
  <c r="R8" i="16"/>
  <c r="G7" i="37" s="1"/>
  <c r="N8" i="16"/>
  <c r="C7" i="37" s="1"/>
  <c r="R16" i="16"/>
  <c r="G15" i="37" s="1"/>
  <c r="O14" i="16"/>
  <c r="D13" i="37" s="1"/>
  <c r="S9" i="16"/>
  <c r="H8" i="37" s="1"/>
  <c r="O6" i="16"/>
  <c r="D5" i="37" s="1"/>
  <c r="U10" i="16"/>
  <c r="J9" i="37" s="1"/>
  <c r="U11" i="16"/>
  <c r="J10" i="37" s="1"/>
  <c r="S6" i="16"/>
  <c r="H5" i="37" s="1"/>
  <c r="N12" i="16"/>
  <c r="C11" i="37" s="1"/>
  <c r="O10" i="16"/>
  <c r="D9" i="37" s="1"/>
  <c r="O18" i="16"/>
  <c r="D17" i="37" s="1"/>
  <c r="O13" i="16"/>
  <c r="D12" i="37" s="1"/>
  <c r="S5" i="16"/>
  <c r="H4" i="37" s="1"/>
  <c r="R4" i="16"/>
  <c r="G3" i="37" s="1"/>
  <c r="U9" i="16"/>
  <c r="J8" i="37" s="1"/>
  <c r="U4" i="16"/>
  <c r="J3" i="37" s="1"/>
  <c r="AB15" i="16"/>
  <c r="Q14" i="37" s="1"/>
  <c r="AB18" i="16"/>
  <c r="Q17" i="37" s="1"/>
  <c r="N6" i="16"/>
  <c r="C5" i="37" s="1"/>
  <c r="AB14" i="16"/>
  <c r="Q13" i="37" s="1"/>
  <c r="N5" i="16"/>
  <c r="C4" i="37" s="1"/>
  <c r="O4" i="16"/>
  <c r="D3" i="37" s="1"/>
  <c r="U8" i="16"/>
  <c r="J7" i="37" s="1"/>
  <c r="U7" i="16"/>
  <c r="J6" i="37" s="1"/>
  <c r="N10" i="16"/>
  <c r="C9" i="37" s="1"/>
  <c r="N17" i="16"/>
  <c r="C16" i="37" s="1"/>
  <c r="R13" i="16"/>
  <c r="G12" i="37" s="1"/>
  <c r="O7" i="16"/>
  <c r="D6" i="37" s="1"/>
  <c r="S11" i="16"/>
  <c r="H10" i="37" s="1"/>
  <c r="AB4" i="16"/>
  <c r="Q3" i="37" s="1"/>
  <c r="U6" i="16"/>
  <c r="J5" i="37" s="1"/>
  <c r="U18" i="16"/>
  <c r="J17" i="37" s="1"/>
  <c r="O11" i="16"/>
  <c r="D10" i="37" s="1"/>
  <c r="R17" i="16"/>
  <c r="G16" i="37" s="1"/>
  <c r="O17" i="16"/>
  <c r="D16" i="37" s="1"/>
  <c r="N13" i="16"/>
  <c r="C12" i="37" s="1"/>
  <c r="N9" i="16"/>
  <c r="C8" i="37" s="1"/>
  <c r="N11" i="16"/>
  <c r="C10" i="37" s="1"/>
  <c r="R7" i="16"/>
  <c r="G6" i="37" s="1"/>
  <c r="U5" i="16"/>
  <c r="J4" i="37" s="1"/>
  <c r="O8" i="16"/>
  <c r="D7" i="37" s="1"/>
  <c r="R12" i="16"/>
  <c r="G11" i="37" s="1"/>
  <c r="O16" i="16"/>
  <c r="D15" i="37" s="1"/>
  <c r="BU10" i="19"/>
  <c r="BU18" i="19"/>
  <c r="BU12" i="19"/>
  <c r="BJ15" i="19"/>
  <c r="CU18" i="19"/>
  <c r="BJ13" i="19"/>
  <c r="BQ5" i="19"/>
  <c r="BQ12" i="19"/>
  <c r="BJ7" i="19"/>
  <c r="BQ7" i="19"/>
  <c r="BQ4" i="19"/>
  <c r="BQ3" i="19"/>
  <c r="BQ9" i="21"/>
  <c r="BU9" i="21"/>
  <c r="BU6" i="21"/>
  <c r="BU11" i="19"/>
  <c r="CU14" i="19"/>
  <c r="CL18" i="19"/>
  <c r="BK17" i="19"/>
  <c r="CN17" i="19"/>
  <c r="CL14" i="19"/>
  <c r="BK13" i="19"/>
  <c r="CN13" i="19"/>
  <c r="CL10" i="19"/>
  <c r="BK9" i="19"/>
  <c r="CN9" i="19"/>
  <c r="CL6" i="19"/>
  <c r="BK5" i="19"/>
  <c r="CK18" i="19"/>
  <c r="CK14" i="19"/>
  <c r="CK10" i="19"/>
  <c r="CL17" i="19"/>
  <c r="BK16" i="19"/>
  <c r="CN16" i="19"/>
  <c r="CL13" i="19"/>
  <c r="BK12" i="19"/>
  <c r="CN12" i="19"/>
  <c r="CL9" i="19"/>
  <c r="BK8" i="19"/>
  <c r="CN8" i="19"/>
  <c r="CN5" i="19"/>
  <c r="CK17" i="19"/>
  <c r="CK13" i="19"/>
  <c r="CK9" i="19"/>
  <c r="CN20" i="19"/>
  <c r="CN19" i="19"/>
  <c r="CL16" i="19"/>
  <c r="BK15" i="19"/>
  <c r="CN15" i="19"/>
  <c r="CL12" i="19"/>
  <c r="BK11" i="19"/>
  <c r="CN11" i="19"/>
  <c r="CL8" i="19"/>
  <c r="BK7" i="19"/>
  <c r="CN7" i="19"/>
  <c r="CL5" i="19"/>
  <c r="BK4" i="19"/>
  <c r="CL20" i="19"/>
  <c r="CL19" i="19"/>
  <c r="BK18" i="19"/>
  <c r="O19" i="19"/>
  <c r="CN18" i="19"/>
  <c r="CL15" i="19"/>
  <c r="BK14" i="19"/>
  <c r="CN14" i="19"/>
  <c r="CL11" i="19"/>
  <c r="BK10" i="19"/>
  <c r="CN10" i="19"/>
  <c r="CL7" i="19"/>
  <c r="BK6" i="19"/>
  <c r="CN6" i="19"/>
  <c r="CK16" i="19"/>
  <c r="CK12" i="19"/>
  <c r="CK8" i="19"/>
  <c r="CK5" i="19"/>
  <c r="CK19" i="19"/>
  <c r="CK7" i="19"/>
  <c r="BK19" i="19"/>
  <c r="BK3" i="19"/>
  <c r="CK6" i="19"/>
  <c r="CK20" i="19"/>
  <c r="CK15" i="19"/>
  <c r="CK11" i="19"/>
  <c r="CU16" i="19"/>
  <c r="BJ10" i="19"/>
  <c r="BU13" i="19"/>
  <c r="BU9" i="19"/>
  <c r="BJ17" i="19"/>
  <c r="CU9" i="19"/>
  <c r="CU20" i="19"/>
  <c r="CI20" i="19"/>
  <c r="CI19" i="19"/>
  <c r="CI15" i="19"/>
  <c r="CI11" i="19"/>
  <c r="CI18" i="19"/>
  <c r="CI14" i="19"/>
  <c r="CI10" i="19"/>
  <c r="CI6" i="19"/>
  <c r="AQ19" i="19"/>
  <c r="CI16" i="19"/>
  <c r="CI12" i="19"/>
  <c r="CI8" i="19"/>
  <c r="CI5" i="19"/>
  <c r="CI7" i="19"/>
  <c r="CI17" i="19"/>
  <c r="CI13" i="19"/>
  <c r="CI9" i="19"/>
  <c r="BU16" i="19"/>
  <c r="CU11" i="19"/>
  <c r="BU6" i="19"/>
  <c r="CU19" i="19"/>
  <c r="BJ9" i="19"/>
  <c r="BU4" i="19"/>
  <c r="CU17" i="19"/>
  <c r="BM19" i="19"/>
  <c r="BJ3" i="19"/>
  <c r="CU15" i="19"/>
  <c r="BI19" i="19"/>
  <c r="BU8" i="19"/>
  <c r="BU7" i="19"/>
  <c r="CU5" i="19"/>
  <c r="BJ11" i="19"/>
  <c r="BH19" i="19"/>
  <c r="AB3" i="19"/>
  <c r="CU6" i="19"/>
  <c r="BU17" i="19"/>
  <c r="BU15" i="19"/>
  <c r="BJ6" i="19"/>
  <c r="CU8" i="19"/>
  <c r="BD3" i="19"/>
  <c r="CU7" i="19"/>
  <c r="CU10" i="19"/>
  <c r="CU12" i="19"/>
  <c r="BU3" i="19"/>
  <c r="BQ8" i="21"/>
  <c r="BQ5" i="21"/>
  <c r="BU8" i="21"/>
  <c r="BU11" i="21"/>
  <c r="CI20" i="21"/>
  <c r="CI19" i="21"/>
  <c r="CI15" i="21"/>
  <c r="CI11" i="21"/>
  <c r="CI7" i="21"/>
  <c r="CI18" i="21"/>
  <c r="CI14" i="21"/>
  <c r="CI10" i="21"/>
  <c r="CI17" i="21"/>
  <c r="CI13" i="21"/>
  <c r="CI9" i="21"/>
  <c r="CI8" i="21"/>
  <c r="CI6" i="21"/>
  <c r="CI16" i="21"/>
  <c r="AQ18" i="21"/>
  <c r="CI5" i="21"/>
  <c r="CI12" i="21"/>
  <c r="BU13" i="21"/>
  <c r="BU15" i="21"/>
  <c r="AB3" i="21"/>
  <c r="AB6" i="21" s="1"/>
  <c r="BU5" i="21"/>
  <c r="BQ3" i="21"/>
  <c r="CL18" i="21"/>
  <c r="CN17" i="21"/>
  <c r="CL14" i="21"/>
  <c r="BK13" i="21"/>
  <c r="CN13" i="21"/>
  <c r="CL10" i="21"/>
  <c r="BK9" i="21"/>
  <c r="CN9" i="21"/>
  <c r="CL6" i="21"/>
  <c r="BK5" i="21"/>
  <c r="CK18" i="21"/>
  <c r="CK14" i="21"/>
  <c r="CK10" i="21"/>
  <c r="CL17" i="21"/>
  <c r="BK16" i="21"/>
  <c r="CN16" i="21"/>
  <c r="CL13" i="21"/>
  <c r="BK12" i="21"/>
  <c r="CN12" i="21"/>
  <c r="CL9" i="21"/>
  <c r="BK8" i="21"/>
  <c r="CN8" i="21"/>
  <c r="CN5" i="21"/>
  <c r="CK17" i="21"/>
  <c r="CK13" i="21"/>
  <c r="CK9" i="21"/>
  <c r="CN20" i="21"/>
  <c r="CN19" i="21"/>
  <c r="CL16" i="21"/>
  <c r="BK15" i="21"/>
  <c r="CN15" i="21"/>
  <c r="CL12" i="21"/>
  <c r="BK11" i="21"/>
  <c r="CN11" i="21"/>
  <c r="CL8" i="21"/>
  <c r="BK7" i="21"/>
  <c r="CN7" i="21"/>
  <c r="CL5" i="21"/>
  <c r="BK4" i="21"/>
  <c r="CK16" i="21"/>
  <c r="CK12" i="21"/>
  <c r="CK8" i="21"/>
  <c r="CK5" i="21"/>
  <c r="CL19" i="21"/>
  <c r="CL15" i="21"/>
  <c r="CN6" i="21"/>
  <c r="CN10" i="21"/>
  <c r="CN14" i="21"/>
  <c r="CK19" i="21"/>
  <c r="CK15" i="21"/>
  <c r="BK6" i="21"/>
  <c r="BK3" i="21"/>
  <c r="CN18" i="21"/>
  <c r="CK6" i="21"/>
  <c r="BK14" i="21"/>
  <c r="O18" i="21"/>
  <c r="CK7" i="21"/>
  <c r="BK17" i="21"/>
  <c r="BK10" i="21"/>
  <c r="CL20" i="21"/>
  <c r="CL11" i="21"/>
  <c r="CK20" i="21"/>
  <c r="CK11" i="21"/>
  <c r="CL7" i="21"/>
  <c r="BU14" i="21"/>
  <c r="BU4" i="21"/>
  <c r="BQ18" i="21"/>
  <c r="BQ7" i="21"/>
  <c r="BQ4" i="21"/>
  <c r="BQ11" i="21"/>
  <c r="BQ15" i="21"/>
  <c r="BU17" i="21"/>
  <c r="BQ12" i="21"/>
  <c r="BU7" i="21"/>
  <c r="BD3" i="21"/>
  <c r="BU16" i="21"/>
  <c r="BU10" i="21"/>
  <c r="BU3" i="21"/>
  <c r="CX20" i="21"/>
  <c r="BQ14" i="21"/>
  <c r="BS16" i="69" l="1"/>
  <c r="BT16" i="69" s="1"/>
  <c r="BT15" i="69"/>
  <c r="BT5" i="69"/>
  <c r="BT12" i="69"/>
  <c r="BT13" i="69"/>
  <c r="BS3" i="69"/>
  <c r="BT3" i="69" s="1"/>
  <c r="BT10" i="69"/>
  <c r="BS11" i="69"/>
  <c r="BT11" i="69" s="1"/>
  <c r="BS17" i="69"/>
  <c r="BT17" i="69" s="1"/>
  <c r="BS9" i="69"/>
  <c r="BT9" i="69" s="1"/>
  <c r="CS11" i="68"/>
  <c r="BS7" i="68"/>
  <c r="BT7" i="68" s="1"/>
  <c r="BS16" i="68"/>
  <c r="BT16" i="68" s="1"/>
  <c r="BS8" i="68"/>
  <c r="BT8" i="68" s="1"/>
  <c r="BS5" i="68"/>
  <c r="BT5" i="68" s="1"/>
  <c r="CZ11" i="68"/>
  <c r="BS10" i="68"/>
  <c r="BT10" i="68" s="1"/>
  <c r="BS4" i="68"/>
  <c r="BT4" i="68" s="1"/>
  <c r="BS14" i="68"/>
  <c r="BT14" i="68" s="1"/>
  <c r="BS13" i="68"/>
  <c r="BT13" i="68" s="1"/>
  <c r="CZ13" i="67"/>
  <c r="CZ11" i="67"/>
  <c r="CS11" i="67"/>
  <c r="BS17" i="67"/>
  <c r="BT17" i="67" s="1"/>
  <c r="BS10" i="67"/>
  <c r="BT10" i="67" s="1"/>
  <c r="BS8" i="67"/>
  <c r="BT8" i="67" s="1"/>
  <c r="BS13" i="67"/>
  <c r="BT13" i="67" s="1"/>
  <c r="BS16" i="67"/>
  <c r="BT16" i="67" s="1"/>
  <c r="BS7" i="67"/>
  <c r="BT7" i="67" s="1"/>
  <c r="BS5" i="67"/>
  <c r="BT5" i="67" s="1"/>
  <c r="BS15" i="67"/>
  <c r="BT15" i="67" s="1"/>
  <c r="CS5" i="67"/>
  <c r="CZ5" i="67"/>
  <c r="BS6" i="67"/>
  <c r="BT6" i="67" s="1"/>
  <c r="CS13" i="67"/>
  <c r="CG12" i="66"/>
  <c r="CH12" i="66" s="1"/>
  <c r="BR10" i="66" s="1"/>
  <c r="CG15" i="66"/>
  <c r="CH15" i="66" s="1"/>
  <c r="BR13" i="66" s="1"/>
  <c r="CG14" i="66"/>
  <c r="CH14" i="66" s="1"/>
  <c r="BR12" i="66" s="1"/>
  <c r="CS10" i="66"/>
  <c r="CS13" i="66"/>
  <c r="BS4" i="66"/>
  <c r="CS11" i="66"/>
  <c r="CZ10" i="66"/>
  <c r="BS3" i="66"/>
  <c r="CS16" i="66"/>
  <c r="BS15" i="66"/>
  <c r="BS12" i="66"/>
  <c r="CZ13" i="66"/>
  <c r="CZ16" i="66"/>
  <c r="CS18" i="66"/>
  <c r="CZ18" i="66"/>
  <c r="CZ11" i="66"/>
  <c r="BS15" i="65"/>
  <c r="BT15" i="65" s="1"/>
  <c r="BT14" i="65"/>
  <c r="BT6" i="65"/>
  <c r="BT17" i="65"/>
  <c r="BS13" i="65"/>
  <c r="BT13" i="65" s="1"/>
  <c r="BT11" i="65"/>
  <c r="BS4" i="65"/>
  <c r="BT4" i="65" s="1"/>
  <c r="BS3" i="65"/>
  <c r="BT3" i="65" s="1"/>
  <c r="BT8" i="65"/>
  <c r="BT10" i="65"/>
  <c r="BT5" i="65"/>
  <c r="BS5" i="64"/>
  <c r="BS6" i="64"/>
  <c r="BT6" i="64" s="1"/>
  <c r="BS8" i="64"/>
  <c r="BT8" i="64" s="1"/>
  <c r="BS9" i="64"/>
  <c r="BT9" i="64" s="1"/>
  <c r="BS3" i="64"/>
  <c r="BT3" i="64" s="1"/>
  <c r="BS13" i="64"/>
  <c r="BT13" i="64" s="1"/>
  <c r="BT11" i="64"/>
  <c r="BS17" i="64"/>
  <c r="BT17" i="64" s="1"/>
  <c r="BS15" i="64"/>
  <c r="BT15" i="64" s="1"/>
  <c r="BT10" i="64"/>
  <c r="BT12" i="64"/>
  <c r="BT7" i="64"/>
  <c r="BT4" i="64"/>
  <c r="BS14" i="64"/>
  <c r="BT14" i="64" s="1"/>
  <c r="BT4" i="69"/>
  <c r="BT14" i="69"/>
  <c r="BT7" i="69"/>
  <c r="BT8" i="69"/>
  <c r="BS17" i="68"/>
  <c r="BT17" i="68" s="1"/>
  <c r="BS12" i="68"/>
  <c r="BT12" i="68" s="1"/>
  <c r="BS11" i="68"/>
  <c r="BT11" i="68" s="1"/>
  <c r="BS3" i="68"/>
  <c r="BT3" i="68" s="1"/>
  <c r="BS15" i="68"/>
  <c r="BT15" i="68" s="1"/>
  <c r="BS6" i="68"/>
  <c r="BT6" i="68" s="1"/>
  <c r="CS19" i="67"/>
  <c r="CZ19" i="67"/>
  <c r="CS16" i="67"/>
  <c r="CZ16" i="67"/>
  <c r="BS4" i="67"/>
  <c r="BT4" i="67" s="1"/>
  <c r="BS12" i="67"/>
  <c r="BT12" i="67" s="1"/>
  <c r="BS17" i="66"/>
  <c r="BS6" i="66"/>
  <c r="BS7" i="66"/>
  <c r="CG7" i="66"/>
  <c r="CH7" i="66" s="1"/>
  <c r="BS5" i="66"/>
  <c r="CG8" i="66"/>
  <c r="CH8" i="66" s="1"/>
  <c r="BR6" i="66" s="1"/>
  <c r="CG16" i="66"/>
  <c r="CH16" i="66" s="1"/>
  <c r="CG10" i="66"/>
  <c r="CH10" i="66" s="1"/>
  <c r="BR8" i="66" s="1"/>
  <c r="CG5" i="66"/>
  <c r="CH5" i="66" s="1"/>
  <c r="BR3" i="66" s="1"/>
  <c r="BS13" i="66"/>
  <c r="CG9" i="66"/>
  <c r="CH9" i="66" s="1"/>
  <c r="BR7" i="66" s="1"/>
  <c r="CG11" i="66"/>
  <c r="CH11" i="66" s="1"/>
  <c r="BR9" i="66" s="1"/>
  <c r="CG18" i="66"/>
  <c r="CH18" i="66" s="1"/>
  <c r="BR16" i="66" s="1"/>
  <c r="CG6" i="66"/>
  <c r="CH6" i="66" s="1"/>
  <c r="BR4" i="66" s="1"/>
  <c r="BS10" i="66"/>
  <c r="CG19" i="66"/>
  <c r="CH19" i="66" s="1"/>
  <c r="CG20" i="66"/>
  <c r="CH20" i="66" s="1"/>
  <c r="CG17" i="66"/>
  <c r="CH17" i="66" s="1"/>
  <c r="BR15" i="66" s="1"/>
  <c r="CG13" i="66"/>
  <c r="CH13" i="66" s="1"/>
  <c r="BT7" i="65"/>
  <c r="BT16" i="65"/>
  <c r="BS9" i="65"/>
  <c r="BT9" i="65" s="1"/>
  <c r="BT12" i="65"/>
  <c r="BT5" i="64"/>
  <c r="BS16" i="64"/>
  <c r="BT16" i="64" s="1"/>
  <c r="BS6" i="63"/>
  <c r="BT6" i="63" s="1"/>
  <c r="CZ9" i="63"/>
  <c r="BS12" i="63"/>
  <c r="BT12" i="63" s="1"/>
  <c r="CZ16" i="63"/>
  <c r="BS13" i="63"/>
  <c r="BT13" i="63" s="1"/>
  <c r="BS3" i="63"/>
  <c r="BT3" i="63" s="1"/>
  <c r="BS9" i="63"/>
  <c r="BT9" i="63" s="1"/>
  <c r="BS16" i="62"/>
  <c r="BS4" i="62"/>
  <c r="BS15" i="62"/>
  <c r="BS8" i="62"/>
  <c r="CG17" i="62"/>
  <c r="CH17" i="62" s="1"/>
  <c r="CG8" i="62"/>
  <c r="CH8" i="62" s="1"/>
  <c r="BR6" i="62" s="1"/>
  <c r="BT6" i="62" s="1"/>
  <c r="CG10" i="62"/>
  <c r="CH10" i="62" s="1"/>
  <c r="BR8" i="62" s="1"/>
  <c r="CG15" i="62"/>
  <c r="CH15" i="62" s="1"/>
  <c r="BR13" i="62" s="1"/>
  <c r="BT13" i="62" s="1"/>
  <c r="CG13" i="62"/>
  <c r="CH13" i="62" s="1"/>
  <c r="BT11" i="62" s="1"/>
  <c r="O283" i="37" s="1"/>
  <c r="CG6" i="62"/>
  <c r="CH6" i="62" s="1"/>
  <c r="CG14" i="62"/>
  <c r="CH14" i="62" s="1"/>
  <c r="BR12" i="62" s="1"/>
  <c r="BT12" i="62" s="1"/>
  <c r="CZ14" i="61"/>
  <c r="CG11" i="61"/>
  <c r="CH11" i="61" s="1"/>
  <c r="BR9" i="61" s="1"/>
  <c r="CG12" i="61"/>
  <c r="CH12" i="61" s="1"/>
  <c r="BR10" i="61" s="1"/>
  <c r="CG14" i="61"/>
  <c r="CH14" i="61" s="1"/>
  <c r="BR12" i="61" s="1"/>
  <c r="CG19" i="61"/>
  <c r="CH19" i="61" s="1"/>
  <c r="CG10" i="61"/>
  <c r="CH10" i="61" s="1"/>
  <c r="BR8" i="61" s="1"/>
  <c r="BS17" i="61"/>
  <c r="CS7" i="61"/>
  <c r="CS12" i="61"/>
  <c r="CZ12" i="61"/>
  <c r="BS8" i="61"/>
  <c r="BS9" i="61"/>
  <c r="CZ7" i="61"/>
  <c r="CS14" i="61"/>
  <c r="BS13" i="61"/>
  <c r="BS16" i="61"/>
  <c r="CS7" i="60"/>
  <c r="BS16" i="60"/>
  <c r="BT16" i="60" s="1"/>
  <c r="CS11" i="60"/>
  <c r="BS10" i="60"/>
  <c r="BT10" i="60" s="1"/>
  <c r="BS12" i="60"/>
  <c r="BT12" i="60" s="1"/>
  <c r="BS11" i="60"/>
  <c r="BT11" i="60" s="1"/>
  <c r="CZ11" i="60"/>
  <c r="BS13" i="60"/>
  <c r="BT13" i="60" s="1"/>
  <c r="BS3" i="60"/>
  <c r="BT3" i="60" s="1"/>
  <c r="BS6" i="60"/>
  <c r="BT6" i="60" s="1"/>
  <c r="CG10" i="59"/>
  <c r="CH10" i="59" s="1"/>
  <c r="BR8" i="59" s="1"/>
  <c r="CG19" i="59"/>
  <c r="CH19" i="59" s="1"/>
  <c r="CG12" i="59"/>
  <c r="CH12" i="59" s="1"/>
  <c r="BR10" i="59" s="1"/>
  <c r="CG6" i="59"/>
  <c r="CH6" i="59" s="1"/>
  <c r="CG5" i="59"/>
  <c r="CH5" i="59" s="1"/>
  <c r="BR3" i="59" s="1"/>
  <c r="CG14" i="59"/>
  <c r="CH14" i="59" s="1"/>
  <c r="BR12" i="59" s="1"/>
  <c r="CZ10" i="59"/>
  <c r="CS12" i="59"/>
  <c r="BS12" i="59"/>
  <c r="BS9" i="59"/>
  <c r="BS16" i="59"/>
  <c r="CS10" i="59"/>
  <c r="BS13" i="59"/>
  <c r="CS16" i="59"/>
  <c r="CZ16" i="59"/>
  <c r="BS15" i="59"/>
  <c r="CS16" i="58"/>
  <c r="CS12" i="58"/>
  <c r="BS13" i="58"/>
  <c r="BT13" i="58" s="1"/>
  <c r="BS7" i="58"/>
  <c r="BT7" i="58" s="1"/>
  <c r="O215" i="37" s="1"/>
  <c r="CZ8" i="58"/>
  <c r="CS11" i="58"/>
  <c r="BS3" i="58"/>
  <c r="BT3" i="58" s="1"/>
  <c r="BS16" i="58"/>
  <c r="BT16" i="58" s="1"/>
  <c r="CZ10" i="58"/>
  <c r="CS10" i="58"/>
  <c r="CZ7" i="58"/>
  <c r="BS17" i="58"/>
  <c r="BT17" i="58" s="1"/>
  <c r="CG15" i="57"/>
  <c r="CH15" i="57" s="1"/>
  <c r="BR13" i="57" s="1"/>
  <c r="BT13" i="57" s="1"/>
  <c r="CG8" i="57"/>
  <c r="CH8" i="57" s="1"/>
  <c r="BR6" i="57" s="1"/>
  <c r="CG5" i="57"/>
  <c r="CH5" i="57" s="1"/>
  <c r="BR3" i="57" s="1"/>
  <c r="BT3" i="57" s="1"/>
  <c r="CG10" i="57"/>
  <c r="CH10" i="57" s="1"/>
  <c r="BR8" i="57" s="1"/>
  <c r="CG6" i="57"/>
  <c r="CH6" i="57" s="1"/>
  <c r="BS4" i="57"/>
  <c r="BS17" i="57"/>
  <c r="BS8" i="57"/>
  <c r="BS15" i="57"/>
  <c r="BS9" i="57"/>
  <c r="BS16" i="57"/>
  <c r="BS6" i="57"/>
  <c r="CG6" i="55"/>
  <c r="CH6" i="55" s="1"/>
  <c r="BT4" i="55" s="1"/>
  <c r="CG5" i="55"/>
  <c r="CH5" i="55" s="1"/>
  <c r="BR3" i="55" s="1"/>
  <c r="BT3" i="55" s="1"/>
  <c r="CG20" i="55"/>
  <c r="CH20" i="55" s="1"/>
  <c r="BR17" i="55" s="1"/>
  <c r="BT17" i="55" s="1"/>
  <c r="CG15" i="55"/>
  <c r="CH15" i="55" s="1"/>
  <c r="BR13" i="55" s="1"/>
  <c r="BS13" i="55"/>
  <c r="BS12" i="55"/>
  <c r="CG14" i="54"/>
  <c r="CH14" i="54" s="1"/>
  <c r="CG16" i="54"/>
  <c r="CH16" i="54" s="1"/>
  <c r="CG8" i="54"/>
  <c r="CH8" i="54" s="1"/>
  <c r="BR6" i="54" s="1"/>
  <c r="CS7" i="54"/>
  <c r="CZ9" i="54"/>
  <c r="CS10" i="54"/>
  <c r="BS6" i="54"/>
  <c r="CS5" i="54"/>
  <c r="CZ10" i="54"/>
  <c r="CZ7" i="54"/>
  <c r="BS14" i="54"/>
  <c r="BS16" i="54"/>
  <c r="CZ17" i="54"/>
  <c r="BS17" i="54"/>
  <c r="CS9" i="54"/>
  <c r="BS10" i="54"/>
  <c r="BS4" i="54"/>
  <c r="BS12" i="54"/>
  <c r="BS13" i="54"/>
  <c r="CZ5" i="54"/>
  <c r="BS10" i="63"/>
  <c r="BT10" i="63" s="1"/>
  <c r="BS17" i="63"/>
  <c r="BT17" i="63" s="1"/>
  <c r="BS16" i="63"/>
  <c r="BT16" i="63" s="1"/>
  <c r="BS4" i="63"/>
  <c r="BT4" i="63" s="1"/>
  <c r="CS9" i="63"/>
  <c r="BS15" i="63"/>
  <c r="BT15" i="63" s="1"/>
  <c r="CS16" i="63"/>
  <c r="BS11" i="63"/>
  <c r="BT11" i="63" s="1"/>
  <c r="BS8" i="63"/>
  <c r="BT8" i="63" s="1"/>
  <c r="BS5" i="63"/>
  <c r="BT5" i="63" s="1"/>
  <c r="CG12" i="62"/>
  <c r="CH12" i="62" s="1"/>
  <c r="BR10" i="62" s="1"/>
  <c r="BT10" i="62" s="1"/>
  <c r="BS17" i="62"/>
  <c r="CG19" i="62"/>
  <c r="CH19" i="62" s="1"/>
  <c r="CG9" i="62"/>
  <c r="CH9" i="62" s="1"/>
  <c r="BR7" i="62" s="1"/>
  <c r="BT7" i="62" s="1"/>
  <c r="CG11" i="62"/>
  <c r="CH11" i="62" s="1"/>
  <c r="BR9" i="62" s="1"/>
  <c r="BT9" i="62" s="1"/>
  <c r="CG18" i="62"/>
  <c r="CH18" i="62" s="1"/>
  <c r="BR16" i="62" s="1"/>
  <c r="CG20" i="62"/>
  <c r="CH20" i="62" s="1"/>
  <c r="BR17" i="62" s="1"/>
  <c r="CG5" i="62"/>
  <c r="CH5" i="62" s="1"/>
  <c r="BR3" i="62" s="1"/>
  <c r="BT3" i="62" s="1"/>
  <c r="CG16" i="62"/>
  <c r="CH16" i="62" s="1"/>
  <c r="BT14" i="62" s="1"/>
  <c r="O286" i="37" s="1"/>
  <c r="CG7" i="62"/>
  <c r="CH7" i="62" s="1"/>
  <c r="BR5" i="62" s="1"/>
  <c r="BT5" i="62" s="1"/>
  <c r="BS3" i="61"/>
  <c r="CG9" i="61"/>
  <c r="CH9" i="61" s="1"/>
  <c r="BR7" i="61" s="1"/>
  <c r="BS14" i="61"/>
  <c r="CG18" i="61"/>
  <c r="CH18" i="61" s="1"/>
  <c r="BR16" i="61" s="1"/>
  <c r="CG6" i="61"/>
  <c r="CH6" i="61" s="1"/>
  <c r="CG7" i="61"/>
  <c r="CH7" i="61" s="1"/>
  <c r="BR5" i="61" s="1"/>
  <c r="BS6" i="61"/>
  <c r="CG8" i="61"/>
  <c r="CH8" i="61" s="1"/>
  <c r="BR6" i="61" s="1"/>
  <c r="CG15" i="61"/>
  <c r="CH15" i="61" s="1"/>
  <c r="BR13" i="61" s="1"/>
  <c r="CG5" i="61"/>
  <c r="CH5" i="61" s="1"/>
  <c r="BR3" i="61" s="1"/>
  <c r="BS15" i="61"/>
  <c r="CG13" i="61"/>
  <c r="CH13" i="61" s="1"/>
  <c r="BR11" i="61" s="1"/>
  <c r="BS7" i="61"/>
  <c r="BS11" i="61"/>
  <c r="CG16" i="61"/>
  <c r="CH16" i="61" s="1"/>
  <c r="BR14" i="61" s="1"/>
  <c r="BS4" i="61"/>
  <c r="CG20" i="61"/>
  <c r="CH20" i="61" s="1"/>
  <c r="BR17" i="61" s="1"/>
  <c r="CG17" i="61"/>
  <c r="CH17" i="61" s="1"/>
  <c r="BR15" i="61" s="1"/>
  <c r="BS7" i="60"/>
  <c r="BT7" i="60" s="1"/>
  <c r="BS15" i="60"/>
  <c r="BT15" i="60" s="1"/>
  <c r="BS17" i="60"/>
  <c r="BT17" i="60" s="1"/>
  <c r="BS4" i="60"/>
  <c r="BT4" i="60" s="1"/>
  <c r="O244" i="37" s="1"/>
  <c r="BS14" i="60"/>
  <c r="BT14" i="60" s="1"/>
  <c r="CZ7" i="60"/>
  <c r="BS8" i="60"/>
  <c r="BT8" i="60" s="1"/>
  <c r="CG19" i="56"/>
  <c r="CH19" i="56" s="1"/>
  <c r="CG7" i="56"/>
  <c r="CH7" i="56" s="1"/>
  <c r="BR5" i="56" s="1"/>
  <c r="CG6" i="56"/>
  <c r="CH6" i="56" s="1"/>
  <c r="CG20" i="56"/>
  <c r="CH20" i="56" s="1"/>
  <c r="BR17" i="56" s="1"/>
  <c r="CG15" i="56"/>
  <c r="CH15" i="56" s="1"/>
  <c r="BR13" i="56" s="1"/>
  <c r="CG17" i="56"/>
  <c r="CH17" i="56" s="1"/>
  <c r="BR15" i="56" s="1"/>
  <c r="CG9" i="56"/>
  <c r="CH9" i="56" s="1"/>
  <c r="CG10" i="56"/>
  <c r="CH10" i="56" s="1"/>
  <c r="BR8" i="56" s="1"/>
  <c r="CG5" i="56"/>
  <c r="CH5" i="56" s="1"/>
  <c r="BR3" i="56" s="1"/>
  <c r="CS10" i="56"/>
  <c r="BS8" i="56" s="1"/>
  <c r="BS17" i="56"/>
  <c r="CZ7" i="56"/>
  <c r="CZ8" i="56"/>
  <c r="BS3" i="56"/>
  <c r="CS15" i="56"/>
  <c r="BS12" i="56"/>
  <c r="CZ16" i="56"/>
  <c r="BS4" i="56"/>
  <c r="BS17" i="59"/>
  <c r="BS6" i="59"/>
  <c r="CG9" i="59"/>
  <c r="CH9" i="59" s="1"/>
  <c r="BS5" i="59"/>
  <c r="CG8" i="59"/>
  <c r="CH8" i="59" s="1"/>
  <c r="BR6" i="59" s="1"/>
  <c r="CG20" i="59"/>
  <c r="CH20" i="59" s="1"/>
  <c r="BR17" i="59" s="1"/>
  <c r="CG7" i="59"/>
  <c r="CH7" i="59" s="1"/>
  <c r="BR5" i="59" s="1"/>
  <c r="CZ12" i="59"/>
  <c r="BS11" i="59"/>
  <c r="BS3" i="59"/>
  <c r="CG13" i="59"/>
  <c r="CH13" i="59" s="1"/>
  <c r="BR11" i="59" s="1"/>
  <c r="CG16" i="59"/>
  <c r="CH16" i="59" s="1"/>
  <c r="CG11" i="59"/>
  <c r="CH11" i="59" s="1"/>
  <c r="CG15" i="59"/>
  <c r="CH15" i="59" s="1"/>
  <c r="BR13" i="59" s="1"/>
  <c r="BS4" i="59"/>
  <c r="CG18" i="59"/>
  <c r="CH18" i="59" s="1"/>
  <c r="BR16" i="59" s="1"/>
  <c r="CG17" i="59"/>
  <c r="CH17" i="59" s="1"/>
  <c r="BS7" i="59"/>
  <c r="BS12" i="58"/>
  <c r="BT12" i="58" s="1"/>
  <c r="CZ12" i="58"/>
  <c r="CZ16" i="58"/>
  <c r="BS4" i="58"/>
  <c r="BT4" i="58" s="1"/>
  <c r="O212" i="37" s="1"/>
  <c r="CS8" i="58"/>
  <c r="CZ11" i="58"/>
  <c r="BS11" i="58"/>
  <c r="BT11" i="58" s="1"/>
  <c r="O219" i="37" s="1"/>
  <c r="CS7" i="58"/>
  <c r="BS15" i="58"/>
  <c r="BT15" i="58" s="1"/>
  <c r="O223" i="37" s="1"/>
  <c r="CG12" i="57"/>
  <c r="CH12" i="57" s="1"/>
  <c r="BR10" i="57" s="1"/>
  <c r="BT10" i="57" s="1"/>
  <c r="CG7" i="57"/>
  <c r="CH7" i="57" s="1"/>
  <c r="BR5" i="57" s="1"/>
  <c r="BT5" i="57" s="1"/>
  <c r="CG19" i="57"/>
  <c r="CH19" i="57" s="1"/>
  <c r="CG13" i="57"/>
  <c r="CH13" i="57" s="1"/>
  <c r="BT11" i="57" s="1"/>
  <c r="CG9" i="57"/>
  <c r="CH9" i="57" s="1"/>
  <c r="BT7" i="57" s="1"/>
  <c r="CG16" i="57"/>
  <c r="CH16" i="57" s="1"/>
  <c r="BT14" i="57" s="1"/>
  <c r="CG14" i="57"/>
  <c r="CH14" i="57" s="1"/>
  <c r="BR12" i="57" s="1"/>
  <c r="BT12" i="57" s="1"/>
  <c r="CG18" i="57"/>
  <c r="CH18" i="57" s="1"/>
  <c r="BR16" i="57" s="1"/>
  <c r="CG11" i="57"/>
  <c r="CH11" i="57" s="1"/>
  <c r="BR9" i="57" s="1"/>
  <c r="CG17" i="57"/>
  <c r="CH17" i="57" s="1"/>
  <c r="BR15" i="57" s="1"/>
  <c r="CG20" i="57"/>
  <c r="CH20" i="57" s="1"/>
  <c r="BR17" i="57" s="1"/>
  <c r="BS7" i="56"/>
  <c r="BS11" i="56"/>
  <c r="CS7" i="56"/>
  <c r="CG18" i="56"/>
  <c r="CH18" i="56" s="1"/>
  <c r="BR16" i="56" s="1"/>
  <c r="CG8" i="56"/>
  <c r="CH8" i="56" s="1"/>
  <c r="BR6" i="56" s="1"/>
  <c r="CS16" i="56"/>
  <c r="CS8" i="56"/>
  <c r="CG12" i="56"/>
  <c r="CH12" i="56" s="1"/>
  <c r="BR10" i="56" s="1"/>
  <c r="BS9" i="56"/>
  <c r="BS15" i="56"/>
  <c r="BS10" i="56"/>
  <c r="CG11" i="56"/>
  <c r="CH11" i="56" s="1"/>
  <c r="BR9" i="56" s="1"/>
  <c r="CG16" i="56"/>
  <c r="CH16" i="56" s="1"/>
  <c r="BR14" i="56" s="1"/>
  <c r="BS16" i="56"/>
  <c r="CZ15" i="56"/>
  <c r="CG14" i="56"/>
  <c r="CH14" i="56" s="1"/>
  <c r="BR12" i="56" s="1"/>
  <c r="CG13" i="56"/>
  <c r="CH13" i="56" s="1"/>
  <c r="BR11" i="56" s="1"/>
  <c r="CG9" i="55"/>
  <c r="CH9" i="55" s="1"/>
  <c r="BR7" i="55" s="1"/>
  <c r="BT7" i="55" s="1"/>
  <c r="CG13" i="55"/>
  <c r="CH13" i="55" s="1"/>
  <c r="BR11" i="55" s="1"/>
  <c r="BT11" i="55" s="1"/>
  <c r="CG8" i="55"/>
  <c r="CH8" i="55" s="1"/>
  <c r="BR6" i="55" s="1"/>
  <c r="BT6" i="55" s="1"/>
  <c r="CG16" i="55"/>
  <c r="CH16" i="55" s="1"/>
  <c r="BT14" i="55" s="1"/>
  <c r="CG7" i="55"/>
  <c r="CH7" i="55" s="1"/>
  <c r="BR5" i="55" s="1"/>
  <c r="BT5" i="55" s="1"/>
  <c r="CG12" i="55"/>
  <c r="CH12" i="55" s="1"/>
  <c r="BR10" i="55" s="1"/>
  <c r="BT10" i="55" s="1"/>
  <c r="CG17" i="55"/>
  <c r="CH17" i="55" s="1"/>
  <c r="BR15" i="55" s="1"/>
  <c r="CG10" i="55"/>
  <c r="CH10" i="55" s="1"/>
  <c r="BR8" i="55" s="1"/>
  <c r="BT8" i="55" s="1"/>
  <c r="CG11" i="55"/>
  <c r="CH11" i="55" s="1"/>
  <c r="BR9" i="55" s="1"/>
  <c r="BT9" i="55" s="1"/>
  <c r="CG18" i="55"/>
  <c r="CH18" i="55" s="1"/>
  <c r="BR16" i="55" s="1"/>
  <c r="BT16" i="55" s="1"/>
  <c r="BS15" i="55"/>
  <c r="CG14" i="55"/>
  <c r="CH14" i="55" s="1"/>
  <c r="BR12" i="55" s="1"/>
  <c r="CG19" i="55"/>
  <c r="CH19" i="55" s="1"/>
  <c r="CG19" i="54"/>
  <c r="CH19" i="54" s="1"/>
  <c r="CG7" i="54"/>
  <c r="CH7" i="54" s="1"/>
  <c r="BR5" i="54" s="1"/>
  <c r="CG20" i="54"/>
  <c r="CH20" i="54" s="1"/>
  <c r="BR17" i="54" s="1"/>
  <c r="BS11" i="54"/>
  <c r="CG9" i="54"/>
  <c r="CH9" i="54" s="1"/>
  <c r="BR7" i="54" s="1"/>
  <c r="CG15" i="54"/>
  <c r="CH15" i="54" s="1"/>
  <c r="BR13" i="54" s="1"/>
  <c r="CG13" i="54"/>
  <c r="CH13" i="54" s="1"/>
  <c r="CG10" i="54"/>
  <c r="CH10" i="54" s="1"/>
  <c r="BR8" i="54" s="1"/>
  <c r="CG12" i="54"/>
  <c r="CH12" i="54" s="1"/>
  <c r="CS17" i="54"/>
  <c r="CG11" i="54"/>
  <c r="CH11" i="54" s="1"/>
  <c r="BS9" i="54"/>
  <c r="CG6" i="54"/>
  <c r="CH6" i="54" s="1"/>
  <c r="CG5" i="54"/>
  <c r="CH5" i="54" s="1"/>
  <c r="CG17" i="54"/>
  <c r="CH17" i="54" s="1"/>
  <c r="BR15" i="54" s="1"/>
  <c r="CG18" i="54"/>
  <c r="CH18" i="54" s="1"/>
  <c r="CZ10" i="53"/>
  <c r="CG17" i="53"/>
  <c r="CH17" i="53" s="1"/>
  <c r="BR15" i="53" s="1"/>
  <c r="CG18" i="53"/>
  <c r="CH18" i="53" s="1"/>
  <c r="BR16" i="53" s="1"/>
  <c r="CG16" i="53"/>
  <c r="CH16" i="53" s="1"/>
  <c r="BR14" i="53" s="1"/>
  <c r="CG19" i="53"/>
  <c r="CH19" i="53" s="1"/>
  <c r="CG10" i="53"/>
  <c r="CH10" i="53" s="1"/>
  <c r="BR8" i="53" s="1"/>
  <c r="CG8" i="53"/>
  <c r="CH8" i="53" s="1"/>
  <c r="BR6" i="53" s="1"/>
  <c r="CG14" i="53"/>
  <c r="CH14" i="53" s="1"/>
  <c r="BR12" i="53" s="1"/>
  <c r="CG9" i="53"/>
  <c r="CH9" i="53" s="1"/>
  <c r="CG12" i="53"/>
  <c r="CH12" i="53" s="1"/>
  <c r="BR10" i="53" s="1"/>
  <c r="BS7" i="53"/>
  <c r="CS16" i="53"/>
  <c r="CS11" i="53"/>
  <c r="BS17" i="53"/>
  <c r="CZ16" i="53"/>
  <c r="BS13" i="53"/>
  <c r="BS3" i="53"/>
  <c r="CS12" i="53"/>
  <c r="BS6" i="53"/>
  <c r="BS12" i="53"/>
  <c r="CS10" i="53"/>
  <c r="CG5" i="53"/>
  <c r="CH5" i="53" s="1"/>
  <c r="BR3" i="53" s="1"/>
  <c r="CG13" i="53"/>
  <c r="CH13" i="53" s="1"/>
  <c r="BR11" i="53" s="1"/>
  <c r="CG20" i="53"/>
  <c r="CH20" i="53" s="1"/>
  <c r="BR17" i="53" s="1"/>
  <c r="BS11" i="53"/>
  <c r="CZ11" i="53"/>
  <c r="CG15" i="53"/>
  <c r="CH15" i="53" s="1"/>
  <c r="BR13" i="53" s="1"/>
  <c r="BS4" i="53"/>
  <c r="CZ12" i="53"/>
  <c r="CG11" i="53"/>
  <c r="CH11" i="53" s="1"/>
  <c r="BR9" i="53" s="1"/>
  <c r="BS5" i="53"/>
  <c r="CG6" i="53"/>
  <c r="CH6" i="53" s="1"/>
  <c r="CG7" i="53"/>
  <c r="CH7" i="53" s="1"/>
  <c r="BR5" i="53" s="1"/>
  <c r="BS15" i="53"/>
  <c r="BS16" i="53"/>
  <c r="BT16" i="53" s="1"/>
  <c r="CS11" i="52"/>
  <c r="CG12" i="52"/>
  <c r="CH12" i="52" s="1"/>
  <c r="BR10" i="52" s="1"/>
  <c r="CG14" i="52"/>
  <c r="CH14" i="52" s="1"/>
  <c r="BR12" i="52" s="1"/>
  <c r="CG15" i="52"/>
  <c r="CH15" i="52" s="1"/>
  <c r="BR13" i="52" s="1"/>
  <c r="BS17" i="52"/>
  <c r="N129" i="37" s="1"/>
  <c r="CZ11" i="52"/>
  <c r="BS3" i="52"/>
  <c r="N115" i="37" s="1"/>
  <c r="BS11" i="52"/>
  <c r="N123" i="37" s="1"/>
  <c r="BS16" i="52"/>
  <c r="N128" i="37" s="1"/>
  <c r="BS4" i="52"/>
  <c r="N116" i="37" s="1"/>
  <c r="BS13" i="52"/>
  <c r="N125" i="37" s="1"/>
  <c r="BS6" i="52"/>
  <c r="N118" i="37" s="1"/>
  <c r="BS5" i="52"/>
  <c r="N117" i="37" s="1"/>
  <c r="CS10" i="52"/>
  <c r="BS10" i="52"/>
  <c r="N122" i="37" s="1"/>
  <c r="BS15" i="52"/>
  <c r="N127" i="37" s="1"/>
  <c r="CG10" i="52"/>
  <c r="CH10" i="52" s="1"/>
  <c r="BR8" i="52" s="1"/>
  <c r="CG18" i="52"/>
  <c r="CH18" i="52" s="1"/>
  <c r="BR16" i="52" s="1"/>
  <c r="BS12" i="52"/>
  <c r="N124" i="37" s="1"/>
  <c r="CG11" i="52"/>
  <c r="CH11" i="52" s="1"/>
  <c r="BR9" i="52" s="1"/>
  <c r="CG16" i="52"/>
  <c r="CH16" i="52" s="1"/>
  <c r="CG20" i="52"/>
  <c r="CH20" i="52" s="1"/>
  <c r="BR17" i="52" s="1"/>
  <c r="CG19" i="52"/>
  <c r="CH19" i="52" s="1"/>
  <c r="CG5" i="52"/>
  <c r="CH5" i="52" s="1"/>
  <c r="BR3" i="52" s="1"/>
  <c r="CG6" i="52"/>
  <c r="CH6" i="52" s="1"/>
  <c r="CG7" i="52"/>
  <c r="CH7" i="52" s="1"/>
  <c r="BR5" i="52" s="1"/>
  <c r="CG17" i="52"/>
  <c r="CH17" i="52" s="1"/>
  <c r="BR15" i="52" s="1"/>
  <c r="CG9" i="52"/>
  <c r="CH9" i="52" s="1"/>
  <c r="BR7" i="52" s="1"/>
  <c r="CZ10" i="52"/>
  <c r="BS7" i="52"/>
  <c r="N119" i="37" s="1"/>
  <c r="BS14" i="52"/>
  <c r="N126" i="37" s="1"/>
  <c r="CG8" i="52"/>
  <c r="CH8" i="52" s="1"/>
  <c r="BR6" i="52" s="1"/>
  <c r="CG13" i="52"/>
  <c r="CH13" i="52" s="1"/>
  <c r="BR11" i="52" s="1"/>
  <c r="BT4" i="50"/>
  <c r="O100" i="37" s="1"/>
  <c r="BT5" i="50"/>
  <c r="BT3" i="50"/>
  <c r="BS6" i="50"/>
  <c r="BT6" i="50" s="1"/>
  <c r="BS15" i="50"/>
  <c r="BT15" i="50" s="1"/>
  <c r="BS9" i="50"/>
  <c r="BT9" i="50" s="1"/>
  <c r="BT17" i="50"/>
  <c r="BS10" i="50"/>
  <c r="BT10" i="50" s="1"/>
  <c r="BS11" i="50"/>
  <c r="BT11" i="50" s="1"/>
  <c r="BT14" i="50"/>
  <c r="BT12" i="50"/>
  <c r="BS8" i="50"/>
  <c r="BT8" i="50" s="1"/>
  <c r="BS16" i="50"/>
  <c r="BT16" i="50" s="1"/>
  <c r="BT13" i="50"/>
  <c r="BS7" i="50"/>
  <c r="BT7" i="50" s="1"/>
  <c r="H18" i="37"/>
  <c r="D3" i="48"/>
  <c r="J18" i="37"/>
  <c r="E3" i="48"/>
  <c r="C18" i="37"/>
  <c r="C3" i="48"/>
  <c r="R18" i="37"/>
  <c r="F3" i="48"/>
  <c r="CG19" i="46"/>
  <c r="CH19" i="46" s="1"/>
  <c r="CG6" i="46"/>
  <c r="CH6" i="46" s="1"/>
  <c r="BR4" i="46" s="1"/>
  <c r="M84" i="37" s="1"/>
  <c r="CG14" i="46"/>
  <c r="CH14" i="46" s="1"/>
  <c r="BR12" i="46" s="1"/>
  <c r="M92" i="37" s="1"/>
  <c r="CG13" i="46"/>
  <c r="CH13" i="46" s="1"/>
  <c r="BR11" i="46" s="1"/>
  <c r="M91" i="37" s="1"/>
  <c r="CG11" i="46"/>
  <c r="CH11" i="46" s="1"/>
  <c r="BR9" i="46" s="1"/>
  <c r="M89" i="37" s="1"/>
  <c r="CG7" i="46"/>
  <c r="CH7" i="46" s="1"/>
  <c r="BR5" i="46" s="1"/>
  <c r="M85" i="37" s="1"/>
  <c r="CG9" i="46"/>
  <c r="CH9" i="46" s="1"/>
  <c r="BR7" i="46" s="1"/>
  <c r="M87" i="37" s="1"/>
  <c r="CG12" i="46"/>
  <c r="CH12" i="46" s="1"/>
  <c r="BR10" i="46" s="1"/>
  <c r="M90" i="37" s="1"/>
  <c r="BS12" i="46"/>
  <c r="N92" i="37" s="1"/>
  <c r="BS7" i="46"/>
  <c r="N87" i="37" s="1"/>
  <c r="BS10" i="46"/>
  <c r="N90" i="37" s="1"/>
  <c r="BS8" i="46"/>
  <c r="N88" i="37" s="1"/>
  <c r="BS11" i="46"/>
  <c r="N91" i="37" s="1"/>
  <c r="BS14" i="46"/>
  <c r="N94" i="37" s="1"/>
  <c r="BS15" i="46"/>
  <c r="N95" i="37" s="1"/>
  <c r="BS6" i="46"/>
  <c r="N86" i="37" s="1"/>
  <c r="BS16" i="46"/>
  <c r="N96" i="37" s="1"/>
  <c r="CG16" i="46"/>
  <c r="CH16" i="46" s="1"/>
  <c r="BR14" i="46" s="1"/>
  <c r="M94" i="37" s="1"/>
  <c r="CS11" i="46"/>
  <c r="CZ11" i="46"/>
  <c r="CG5" i="46"/>
  <c r="CH5" i="46" s="1"/>
  <c r="BR3" i="46" s="1"/>
  <c r="M83" i="37" s="1"/>
  <c r="CG15" i="46"/>
  <c r="CH15" i="46" s="1"/>
  <c r="BR13" i="46" s="1"/>
  <c r="M93" i="37" s="1"/>
  <c r="BS3" i="46"/>
  <c r="N83" i="37" s="1"/>
  <c r="CG17" i="46"/>
  <c r="CH17" i="46" s="1"/>
  <c r="BR15" i="46" s="1"/>
  <c r="M95" i="37" s="1"/>
  <c r="CZ15" i="46"/>
  <c r="CS15" i="46"/>
  <c r="CZ6" i="46"/>
  <c r="CS6" i="46"/>
  <c r="CG18" i="46"/>
  <c r="CH18" i="46" s="1"/>
  <c r="BR16" i="46" s="1"/>
  <c r="M96" i="37" s="1"/>
  <c r="CZ20" i="46"/>
  <c r="CS20" i="46"/>
  <c r="CG10" i="46"/>
  <c r="CH10" i="46" s="1"/>
  <c r="BR8" i="46" s="1"/>
  <c r="M88" i="37" s="1"/>
  <c r="BS5" i="46"/>
  <c r="N85" i="37" s="1"/>
  <c r="CG8" i="46"/>
  <c r="CH8" i="46" s="1"/>
  <c r="BR6" i="46" s="1"/>
  <c r="M86" i="37" s="1"/>
  <c r="CG20" i="46"/>
  <c r="CH20" i="46" s="1"/>
  <c r="BR17" i="46" s="1"/>
  <c r="M97" i="37" s="1"/>
  <c r="CZ19" i="46"/>
  <c r="CS19" i="46"/>
  <c r="CG5" i="45"/>
  <c r="CH5" i="45" s="1"/>
  <c r="BR3" i="45" s="1"/>
  <c r="M67" i="37" s="1"/>
  <c r="CG13" i="45"/>
  <c r="CH13" i="45" s="1"/>
  <c r="BR11" i="45" s="1"/>
  <c r="M75" i="37" s="1"/>
  <c r="CG9" i="45"/>
  <c r="CH9" i="45" s="1"/>
  <c r="BR7" i="45" s="1"/>
  <c r="M71" i="37" s="1"/>
  <c r="CG17" i="45"/>
  <c r="CH17" i="45" s="1"/>
  <c r="BR15" i="45" s="1"/>
  <c r="M79" i="37" s="1"/>
  <c r="CG18" i="45"/>
  <c r="CH18" i="45" s="1"/>
  <c r="BR16" i="45" s="1"/>
  <c r="M80" i="37" s="1"/>
  <c r="CG8" i="45"/>
  <c r="CH8" i="45" s="1"/>
  <c r="BR6" i="45" s="1"/>
  <c r="M70" i="37" s="1"/>
  <c r="CG11" i="45"/>
  <c r="CH11" i="45" s="1"/>
  <c r="BR9" i="45" s="1"/>
  <c r="M73" i="37" s="1"/>
  <c r="CG14" i="45"/>
  <c r="CH14" i="45" s="1"/>
  <c r="BR12" i="45" s="1"/>
  <c r="M76" i="37" s="1"/>
  <c r="CG10" i="45"/>
  <c r="CH10" i="45" s="1"/>
  <c r="BR8" i="45" s="1"/>
  <c r="M72" i="37" s="1"/>
  <c r="CG7" i="45"/>
  <c r="CH7" i="45" s="1"/>
  <c r="BR5" i="45" s="1"/>
  <c r="M69" i="37" s="1"/>
  <c r="CS15" i="45"/>
  <c r="BS7" i="45"/>
  <c r="N71" i="37" s="1"/>
  <c r="CZ15" i="45"/>
  <c r="BS9" i="45"/>
  <c r="N73" i="37" s="1"/>
  <c r="BS15" i="45"/>
  <c r="N79" i="37" s="1"/>
  <c r="BS10" i="45"/>
  <c r="N74" i="37" s="1"/>
  <c r="CS7" i="45"/>
  <c r="BS17" i="45"/>
  <c r="N81" i="37" s="1"/>
  <c r="BS3" i="45"/>
  <c r="N67" i="37" s="1"/>
  <c r="BS14" i="45"/>
  <c r="N78" i="37" s="1"/>
  <c r="CZ7" i="45"/>
  <c r="BS4" i="45"/>
  <c r="N68" i="37" s="1"/>
  <c r="BS11" i="45"/>
  <c r="N75" i="37" s="1"/>
  <c r="BS12" i="45"/>
  <c r="N76" i="37" s="1"/>
  <c r="CG20" i="45"/>
  <c r="CH20" i="45" s="1"/>
  <c r="BR17" i="45" s="1"/>
  <c r="M81" i="37" s="1"/>
  <c r="BS6" i="45"/>
  <c r="N70" i="37" s="1"/>
  <c r="CZ10" i="45"/>
  <c r="CS10" i="45"/>
  <c r="CG19" i="45"/>
  <c r="CH19" i="45" s="1"/>
  <c r="CG12" i="45"/>
  <c r="CH12" i="45" s="1"/>
  <c r="BR10" i="45" s="1"/>
  <c r="M74" i="37" s="1"/>
  <c r="CG6" i="45"/>
  <c r="CH6" i="45" s="1"/>
  <c r="BR4" i="45" s="1"/>
  <c r="M68" i="37" s="1"/>
  <c r="CG16" i="45"/>
  <c r="CH16" i="45" s="1"/>
  <c r="BR14" i="45" s="1"/>
  <c r="M78" i="37" s="1"/>
  <c r="CG15" i="45"/>
  <c r="CH15" i="45" s="1"/>
  <c r="BR13" i="45" s="1"/>
  <c r="M77" i="37" s="1"/>
  <c r="BS16" i="45"/>
  <c r="N80" i="37" s="1"/>
  <c r="BS15" i="44"/>
  <c r="BS16" i="44"/>
  <c r="CZ6" i="44"/>
  <c r="BS11" i="44"/>
  <c r="CZ10" i="44"/>
  <c r="CZ7" i="44"/>
  <c r="CS7" i="44"/>
  <c r="BS6" i="44"/>
  <c r="BS12" i="44"/>
  <c r="BS13" i="44"/>
  <c r="BS14" i="44"/>
  <c r="CS6" i="44"/>
  <c r="BS10" i="44"/>
  <c r="BS9" i="44"/>
  <c r="CZ20" i="44"/>
  <c r="CS20" i="44"/>
  <c r="BS3" i="44"/>
  <c r="BS7" i="44"/>
  <c r="CS10" i="44"/>
  <c r="BS14" i="43"/>
  <c r="BS4" i="43"/>
  <c r="BS17" i="43"/>
  <c r="BS5" i="43"/>
  <c r="BS3" i="43"/>
  <c r="BS6" i="43"/>
  <c r="BS9" i="43"/>
  <c r="BS11" i="43"/>
  <c r="BS7" i="43"/>
  <c r="BS15" i="43"/>
  <c r="BS16" i="43"/>
  <c r="CS14" i="43"/>
  <c r="CZ14" i="43"/>
  <c r="BS13" i="43"/>
  <c r="BS10" i="43"/>
  <c r="CS10" i="43"/>
  <c r="CZ10" i="43"/>
  <c r="CG7" i="42"/>
  <c r="CH7" i="42" s="1"/>
  <c r="BR5" i="42" s="1"/>
  <c r="M21" i="37" s="1"/>
  <c r="CG9" i="42"/>
  <c r="CH9" i="42" s="1"/>
  <c r="BR7" i="42" s="1"/>
  <c r="M23" i="37" s="1"/>
  <c r="BS7" i="42"/>
  <c r="N23" i="37" s="1"/>
  <c r="BS10" i="42"/>
  <c r="N26" i="37" s="1"/>
  <c r="CG14" i="42"/>
  <c r="CH14" i="42" s="1"/>
  <c r="BR12" i="42" s="1"/>
  <c r="M28" i="37" s="1"/>
  <c r="CG19" i="42"/>
  <c r="CH19" i="42" s="1"/>
  <c r="BS13" i="42"/>
  <c r="N29" i="37" s="1"/>
  <c r="BS3" i="42"/>
  <c r="N19" i="37" s="1"/>
  <c r="BS16" i="42"/>
  <c r="N32" i="37" s="1"/>
  <c r="BS9" i="42"/>
  <c r="N25" i="37" s="1"/>
  <c r="CG16" i="42"/>
  <c r="CH16" i="42" s="1"/>
  <c r="BR14" i="42" s="1"/>
  <c r="M30" i="37" s="1"/>
  <c r="CG8" i="42"/>
  <c r="CH8" i="42" s="1"/>
  <c r="BR6" i="42" s="1"/>
  <c r="M22" i="37" s="1"/>
  <c r="P17" i="16"/>
  <c r="E16" i="37" s="1"/>
  <c r="P6" i="16"/>
  <c r="E5" i="37" s="1"/>
  <c r="P5" i="16"/>
  <c r="E4" i="37" s="1"/>
  <c r="BS14" i="42"/>
  <c r="N30" i="37" s="1"/>
  <c r="BS4" i="42"/>
  <c r="N20" i="37" s="1"/>
  <c r="BS5" i="42"/>
  <c r="N21" i="37" s="1"/>
  <c r="CZ13" i="42"/>
  <c r="CS13" i="42"/>
  <c r="CG10" i="42"/>
  <c r="CH10" i="42" s="1"/>
  <c r="BR8" i="42" s="1"/>
  <c r="M24" i="37" s="1"/>
  <c r="CG12" i="42"/>
  <c r="CH12" i="42" s="1"/>
  <c r="BR10" i="42" s="1"/>
  <c r="M26" i="37" s="1"/>
  <c r="CG11" i="42"/>
  <c r="CH11" i="42" s="1"/>
  <c r="BR9" i="42" s="1"/>
  <c r="M25" i="37" s="1"/>
  <c r="CG13" i="42"/>
  <c r="CH13" i="42" s="1"/>
  <c r="BR11" i="42" s="1"/>
  <c r="M27" i="37" s="1"/>
  <c r="BS12" i="42"/>
  <c r="N28" i="37" s="1"/>
  <c r="CG5" i="42"/>
  <c r="CH5" i="42" s="1"/>
  <c r="BR3" i="42" s="1"/>
  <c r="M19" i="37" s="1"/>
  <c r="BS17" i="42"/>
  <c r="N33" i="37" s="1"/>
  <c r="CS17" i="42"/>
  <c r="CZ17" i="42"/>
  <c r="BS6" i="42"/>
  <c r="N22" i="37" s="1"/>
  <c r="CG15" i="42"/>
  <c r="CH15" i="42" s="1"/>
  <c r="BR13" i="42" s="1"/>
  <c r="M29" i="37" s="1"/>
  <c r="CG18" i="42"/>
  <c r="CH18" i="42" s="1"/>
  <c r="BR16" i="42" s="1"/>
  <c r="M32" i="37" s="1"/>
  <c r="CG17" i="42"/>
  <c r="CH17" i="42" s="1"/>
  <c r="BR15" i="42" s="1"/>
  <c r="M31" i="37" s="1"/>
  <c r="BS8" i="42"/>
  <c r="N24" i="37" s="1"/>
  <c r="CG6" i="42"/>
  <c r="CH6" i="42" s="1"/>
  <c r="BR4" i="42" s="1"/>
  <c r="M20" i="37" s="1"/>
  <c r="CG20" i="42"/>
  <c r="CH20" i="42" s="1"/>
  <c r="BR17" i="42" s="1"/>
  <c r="M33" i="37" s="1"/>
  <c r="P15" i="16"/>
  <c r="E14" i="37" s="1"/>
  <c r="P19" i="16"/>
  <c r="E18" i="37" s="1"/>
  <c r="P18" i="16"/>
  <c r="E17" i="37" s="1"/>
  <c r="P14" i="16"/>
  <c r="E13" i="37" s="1"/>
  <c r="P9" i="16"/>
  <c r="E8" i="37" s="1"/>
  <c r="H4" i="16"/>
  <c r="B4" i="47" s="1"/>
  <c r="J4" i="16"/>
  <c r="C4" i="47" s="1"/>
  <c r="P4" i="16"/>
  <c r="E3" i="37" s="1"/>
  <c r="P7" i="16"/>
  <c r="E6" i="37" s="1"/>
  <c r="P12" i="16"/>
  <c r="E11" i="37" s="1"/>
  <c r="P8" i="16"/>
  <c r="E7" i="37" s="1"/>
  <c r="P13" i="16"/>
  <c r="E12" i="37" s="1"/>
  <c r="P16" i="16"/>
  <c r="E15" i="37" s="1"/>
  <c r="P11" i="16"/>
  <c r="E10" i="37" s="1"/>
  <c r="AA13" i="16"/>
  <c r="P12" i="37" s="1"/>
  <c r="AA11" i="16"/>
  <c r="P10" i="37" s="1"/>
  <c r="Q4" i="16"/>
  <c r="F3" i="37" s="1"/>
  <c r="AA8" i="16"/>
  <c r="P7" i="37" s="1"/>
  <c r="AA12" i="16"/>
  <c r="P11" i="37" s="1"/>
  <c r="AA9" i="16"/>
  <c r="P8" i="37" s="1"/>
  <c r="Q15" i="16"/>
  <c r="F14" i="37" s="1"/>
  <c r="Q5" i="16"/>
  <c r="F4" i="37" s="1"/>
  <c r="Q17" i="16"/>
  <c r="F16" i="37" s="1"/>
  <c r="Q10" i="16"/>
  <c r="F9" i="37" s="1"/>
  <c r="P10" i="16"/>
  <c r="E9" i="37" s="1"/>
  <c r="AA6" i="16"/>
  <c r="P5" i="37" s="1"/>
  <c r="Q16" i="16"/>
  <c r="F15" i="37" s="1"/>
  <c r="Q9" i="16"/>
  <c r="F8" i="37" s="1"/>
  <c r="AA7" i="16"/>
  <c r="P6" i="37" s="1"/>
  <c r="Q11" i="16"/>
  <c r="F10" i="37" s="1"/>
  <c r="Q8" i="16"/>
  <c r="F7" i="37" s="1"/>
  <c r="AA5" i="16"/>
  <c r="P4" i="37" s="1"/>
  <c r="AA18" i="16"/>
  <c r="P17" i="37" s="1"/>
  <c r="Q7" i="16"/>
  <c r="F6" i="37" s="1"/>
  <c r="AA16" i="16"/>
  <c r="P15" i="37" s="1"/>
  <c r="Q14" i="16"/>
  <c r="F13" i="37" s="1"/>
  <c r="AA15" i="16"/>
  <c r="P14" i="37" s="1"/>
  <c r="Q19" i="16"/>
  <c r="F18" i="37" s="1"/>
  <c r="Q13" i="16"/>
  <c r="F12" i="37" s="1"/>
  <c r="Q6" i="16"/>
  <c r="F5" i="37" s="1"/>
  <c r="AA14" i="16"/>
  <c r="P13" i="37" s="1"/>
  <c r="AA17" i="16"/>
  <c r="P16" i="37" s="1"/>
  <c r="AA10" i="16"/>
  <c r="P9" i="37" s="1"/>
  <c r="AA4" i="16"/>
  <c r="P3" i="37" s="1"/>
  <c r="Q12" i="16"/>
  <c r="F11" i="37" s="1"/>
  <c r="Q18" i="16"/>
  <c r="F17" i="37" s="1"/>
  <c r="CT14" i="19"/>
  <c r="CJ14" i="19"/>
  <c r="BU19" i="19"/>
  <c r="CJ7" i="19"/>
  <c r="CT7" i="19"/>
  <c r="CQ20" i="19"/>
  <c r="CO20" i="19" s="1"/>
  <c r="CM20" i="19" s="1"/>
  <c r="CQ12" i="19"/>
  <c r="CO12" i="19" s="1"/>
  <c r="CM12" i="19" s="1"/>
  <c r="CJ18" i="19"/>
  <c r="CT18" i="19"/>
  <c r="CT19" i="19"/>
  <c r="CJ19" i="19"/>
  <c r="CQ10" i="19"/>
  <c r="CO10" i="19" s="1"/>
  <c r="CM10" i="19" s="1"/>
  <c r="CQ11" i="19"/>
  <c r="CO11" i="19" s="1"/>
  <c r="CT9" i="19"/>
  <c r="CJ9" i="19"/>
  <c r="CQ17" i="19"/>
  <c r="CO17" i="19" s="1"/>
  <c r="CQ19" i="19"/>
  <c r="CO19" i="19" s="1"/>
  <c r="CM19" i="19" s="1"/>
  <c r="CJ11" i="19"/>
  <c r="CT11" i="19"/>
  <c r="CT5" i="19"/>
  <c r="CJ5" i="19"/>
  <c r="CT13" i="19"/>
  <c r="CJ13" i="19"/>
  <c r="CJ15" i="19"/>
  <c r="CT15" i="19"/>
  <c r="CT8" i="19"/>
  <c r="CJ8" i="19"/>
  <c r="CJ17" i="19"/>
  <c r="CT17" i="19"/>
  <c r="CQ16" i="19"/>
  <c r="CO16" i="19" s="1"/>
  <c r="CQ9" i="19"/>
  <c r="CO9" i="19" s="1"/>
  <c r="CM9" i="19" s="1"/>
  <c r="CQ18" i="19"/>
  <c r="CO18" i="19" s="1"/>
  <c r="CJ20" i="19"/>
  <c r="CT20" i="19"/>
  <c r="CJ12" i="19"/>
  <c r="CT12" i="19"/>
  <c r="CQ14" i="19"/>
  <c r="CO14" i="19" s="1"/>
  <c r="CM14" i="19" s="1"/>
  <c r="CQ15" i="19"/>
  <c r="CO15" i="19" s="1"/>
  <c r="CQ5" i="19"/>
  <c r="CO5" i="19" s="1"/>
  <c r="AB6" i="19"/>
  <c r="BS19" i="19"/>
  <c r="CT6" i="19"/>
  <c r="CJ6" i="19"/>
  <c r="CT16" i="19"/>
  <c r="CJ16" i="19"/>
  <c r="CQ8" i="19"/>
  <c r="CO8" i="19" s="1"/>
  <c r="BD6" i="19"/>
  <c r="BR19" i="19"/>
  <c r="CB20" i="19"/>
  <c r="CB19" i="19"/>
  <c r="CB15" i="19"/>
  <c r="CB11" i="19"/>
  <c r="CB7" i="19"/>
  <c r="CB18" i="19"/>
  <c r="CB14" i="19"/>
  <c r="CB10" i="19"/>
  <c r="CB6" i="19"/>
  <c r="CB17" i="19"/>
  <c r="CB13" i="19"/>
  <c r="CB9" i="19"/>
  <c r="CB16" i="19"/>
  <c r="CB12" i="19"/>
  <c r="CB8" i="19"/>
  <c r="CB5" i="19"/>
  <c r="CQ6" i="19"/>
  <c r="CO6" i="19" s="1"/>
  <c r="CM6" i="19" s="1"/>
  <c r="CQ7" i="19"/>
  <c r="CO7" i="19" s="1"/>
  <c r="CM7" i="19" s="1"/>
  <c r="CJ10" i="19"/>
  <c r="CT10" i="19"/>
  <c r="CQ13" i="19"/>
  <c r="CO13" i="19" s="1"/>
  <c r="CQ19" i="21"/>
  <c r="CO19" i="21" s="1"/>
  <c r="CM19" i="21" s="1"/>
  <c r="CT5" i="21"/>
  <c r="CJ5" i="21"/>
  <c r="CQ20" i="21"/>
  <c r="CO20" i="21" s="1"/>
  <c r="CM20" i="21" s="1"/>
  <c r="CQ12" i="21"/>
  <c r="CO12" i="21" s="1"/>
  <c r="CM12" i="21" s="1"/>
  <c r="CJ18" i="21"/>
  <c r="CT18" i="21"/>
  <c r="CT15" i="21"/>
  <c r="CJ15" i="21"/>
  <c r="CT8" i="21"/>
  <c r="CJ8" i="21"/>
  <c r="CQ11" i="21"/>
  <c r="CO11" i="21" s="1"/>
  <c r="CM11" i="21" s="1"/>
  <c r="CT9" i="21"/>
  <c r="CJ9" i="21"/>
  <c r="CQ17" i="21"/>
  <c r="CO17" i="21" s="1"/>
  <c r="BS18" i="21"/>
  <c r="CQ18" i="21"/>
  <c r="CO18" i="21" s="1"/>
  <c r="CM18" i="21" s="1"/>
  <c r="CQ13" i="21"/>
  <c r="CO13" i="21" s="1"/>
  <c r="CT7" i="21"/>
  <c r="CJ7" i="21"/>
  <c r="CT19" i="21"/>
  <c r="CJ19" i="21"/>
  <c r="CJ12" i="21"/>
  <c r="CT12" i="21"/>
  <c r="CT13" i="21"/>
  <c r="CJ13" i="21"/>
  <c r="CT14" i="21"/>
  <c r="CJ14" i="21"/>
  <c r="CT11" i="21"/>
  <c r="CJ11" i="21"/>
  <c r="CQ14" i="21"/>
  <c r="CO14" i="21" s="1"/>
  <c r="CM14" i="21" s="1"/>
  <c r="CJ16" i="21"/>
  <c r="CT16" i="21"/>
  <c r="CT17" i="21"/>
  <c r="CJ17" i="21"/>
  <c r="CQ16" i="21"/>
  <c r="CO16" i="21" s="1"/>
  <c r="CQ9" i="21"/>
  <c r="CO9" i="21" s="1"/>
  <c r="CQ7" i="21"/>
  <c r="CO7" i="21" s="1"/>
  <c r="CM7" i="21" s="1"/>
  <c r="BU18" i="21"/>
  <c r="AA19" i="16" s="1"/>
  <c r="P18" i="37" s="1"/>
  <c r="CJ20" i="21"/>
  <c r="CT20" i="21"/>
  <c r="CQ10" i="21"/>
  <c r="CO10" i="21" s="1"/>
  <c r="CM10" i="21" s="1"/>
  <c r="CQ15" i="21"/>
  <c r="CO15" i="21" s="1"/>
  <c r="CQ5" i="21"/>
  <c r="CO5" i="21" s="1"/>
  <c r="CT10" i="21"/>
  <c r="CJ10" i="21"/>
  <c r="BD6" i="21"/>
  <c r="BR18" i="21"/>
  <c r="CT6" i="21"/>
  <c r="CJ6" i="21"/>
  <c r="CQ6" i="21"/>
  <c r="CO6" i="21" s="1"/>
  <c r="CM6" i="21" s="1"/>
  <c r="CQ8" i="21"/>
  <c r="CO8" i="21" s="1"/>
  <c r="CM8" i="21" s="1"/>
  <c r="CB20" i="21"/>
  <c r="CB19" i="21"/>
  <c r="CB15" i="21"/>
  <c r="CB11" i="21"/>
  <c r="CB7" i="21"/>
  <c r="CB18" i="21"/>
  <c r="CB14" i="21"/>
  <c r="CB10" i="21"/>
  <c r="CB6" i="21"/>
  <c r="CB17" i="21"/>
  <c r="CB13" i="21"/>
  <c r="CB9" i="21"/>
  <c r="CB16" i="21"/>
  <c r="CB8" i="21"/>
  <c r="CB5" i="21"/>
  <c r="CB12" i="21"/>
  <c r="O190" i="37" l="1"/>
  <c r="O206" i="37"/>
  <c r="O180" i="37"/>
  <c r="O196" i="37"/>
  <c r="BS9" i="68"/>
  <c r="BT9" i="68" s="1"/>
  <c r="BS11" i="67"/>
  <c r="BT11" i="67" s="1"/>
  <c r="BS9" i="67"/>
  <c r="BT9" i="67" s="1"/>
  <c r="BS3" i="67"/>
  <c r="BT3" i="67" s="1"/>
  <c r="BS11" i="66"/>
  <c r="BT11" i="66" s="1"/>
  <c r="BT10" i="66"/>
  <c r="BS8" i="66"/>
  <c r="BT8" i="66" s="1"/>
  <c r="BT13" i="66"/>
  <c r="BT12" i="66"/>
  <c r="BT4" i="66"/>
  <c r="BS14" i="66"/>
  <c r="BT14" i="66" s="1"/>
  <c r="BT7" i="66"/>
  <c r="BS9" i="66"/>
  <c r="BT9" i="66" s="1"/>
  <c r="BT3" i="66"/>
  <c r="BT15" i="66"/>
  <c r="BS16" i="66"/>
  <c r="BT16" i="66" s="1"/>
  <c r="BS14" i="67"/>
  <c r="BT14" i="67" s="1"/>
  <c r="BT6" i="66"/>
  <c r="BT5" i="66"/>
  <c r="BT17" i="66"/>
  <c r="BS7" i="63"/>
  <c r="BT7" i="63" s="1"/>
  <c r="BS14" i="63"/>
  <c r="BT14" i="63" s="1"/>
  <c r="BT4" i="62"/>
  <c r="O276" i="37" s="1"/>
  <c r="BT16" i="62"/>
  <c r="BT8" i="62"/>
  <c r="BT15" i="62"/>
  <c r="O287" i="37" s="1"/>
  <c r="BT17" i="62"/>
  <c r="BT17" i="61"/>
  <c r="BS12" i="61"/>
  <c r="BT12" i="61" s="1"/>
  <c r="BT9" i="61"/>
  <c r="BT8" i="61"/>
  <c r="BT11" i="61"/>
  <c r="BS5" i="61"/>
  <c r="BT5" i="61" s="1"/>
  <c r="BT4" i="61"/>
  <c r="O260" i="37" s="1"/>
  <c r="BT6" i="61"/>
  <c r="BT14" i="61"/>
  <c r="BT16" i="61"/>
  <c r="BS10" i="61"/>
  <c r="BT10" i="61" s="1"/>
  <c r="BT13" i="61"/>
  <c r="BS5" i="60"/>
  <c r="BT5" i="60" s="1"/>
  <c r="BS9" i="60"/>
  <c r="BT9" i="60" s="1"/>
  <c r="BT4" i="59"/>
  <c r="O228" i="37" s="1"/>
  <c r="BT3" i="59"/>
  <c r="BT12" i="59"/>
  <c r="BT15" i="59"/>
  <c r="O239" i="37" s="1"/>
  <c r="BT7" i="59"/>
  <c r="O231" i="37" s="1"/>
  <c r="BT11" i="59"/>
  <c r="BS8" i="59"/>
  <c r="BT8" i="59" s="1"/>
  <c r="BT16" i="59"/>
  <c r="BS10" i="59"/>
  <c r="BT10" i="59" s="1"/>
  <c r="BT9" i="59"/>
  <c r="O233" i="37" s="1"/>
  <c r="BS14" i="59"/>
  <c r="BT14" i="59" s="1"/>
  <c r="O238" i="37" s="1"/>
  <c r="BT13" i="59"/>
  <c r="BS10" i="58"/>
  <c r="BT10" i="58" s="1"/>
  <c r="BS6" i="58"/>
  <c r="BT6" i="58" s="1"/>
  <c r="BS14" i="58"/>
  <c r="BT14" i="58" s="1"/>
  <c r="BS9" i="58"/>
  <c r="BT9" i="58" s="1"/>
  <c r="BS5" i="58"/>
  <c r="BT5" i="58" s="1"/>
  <c r="BS8" i="58"/>
  <c r="BT8" i="58" s="1"/>
  <c r="BT6" i="57"/>
  <c r="BT8" i="57"/>
  <c r="BT17" i="57"/>
  <c r="BT4" i="57"/>
  <c r="BT15" i="57"/>
  <c r="BT9" i="57"/>
  <c r="BT16" i="57"/>
  <c r="BT15" i="55"/>
  <c r="BT13" i="55"/>
  <c r="BT12" i="55"/>
  <c r="BT14" i="54"/>
  <c r="O174" i="37" s="1"/>
  <c r="BT12" i="54"/>
  <c r="O172" i="37" s="1"/>
  <c r="BT6" i="54"/>
  <c r="BS5" i="54"/>
  <c r="BT5" i="54" s="1"/>
  <c r="BS3" i="54"/>
  <c r="BT3" i="54" s="1"/>
  <c r="O163" i="37" s="1"/>
  <c r="BS8" i="54"/>
  <c r="BT8" i="54" s="1"/>
  <c r="BS7" i="54"/>
  <c r="BT7" i="54" s="1"/>
  <c r="BT17" i="54"/>
  <c r="BT16" i="54"/>
  <c r="O176" i="37" s="1"/>
  <c r="BT4" i="54"/>
  <c r="O164" i="37" s="1"/>
  <c r="BT10" i="54"/>
  <c r="O170" i="37" s="1"/>
  <c r="BT13" i="54"/>
  <c r="BS15" i="54"/>
  <c r="BT15" i="54" s="1"/>
  <c r="BT3" i="61"/>
  <c r="BT7" i="61"/>
  <c r="BT15" i="61"/>
  <c r="BT15" i="56"/>
  <c r="BS13" i="56"/>
  <c r="BT13" i="56" s="1"/>
  <c r="BS6" i="56"/>
  <c r="BT6" i="56" s="1"/>
  <c r="BT4" i="56"/>
  <c r="O148" i="37" s="1"/>
  <c r="BT8" i="56"/>
  <c r="BT17" i="56"/>
  <c r="BT7" i="56"/>
  <c r="O151" i="37" s="1"/>
  <c r="BT3" i="56"/>
  <c r="BS5" i="56"/>
  <c r="BT5" i="56" s="1"/>
  <c r="BT10" i="56"/>
  <c r="BT12" i="56"/>
  <c r="BS14" i="56"/>
  <c r="BT14" i="56" s="1"/>
  <c r="BT5" i="59"/>
  <c r="BT6" i="59"/>
  <c r="BT17" i="59"/>
  <c r="BT11" i="56"/>
  <c r="BT9" i="56"/>
  <c r="BT16" i="56"/>
  <c r="BT9" i="54"/>
  <c r="O169" i="37" s="1"/>
  <c r="BT11" i="54"/>
  <c r="O171" i="37" s="1"/>
  <c r="BT15" i="53"/>
  <c r="BS8" i="53"/>
  <c r="BT8" i="53" s="1"/>
  <c r="BS9" i="53"/>
  <c r="BT9" i="53" s="1"/>
  <c r="BS14" i="53"/>
  <c r="BT14" i="53" s="1"/>
  <c r="BT5" i="53"/>
  <c r="BT4" i="53"/>
  <c r="O132" i="37" s="1"/>
  <c r="BT12" i="53"/>
  <c r="BT6" i="53"/>
  <c r="BT17" i="53"/>
  <c r="BT7" i="53"/>
  <c r="O135" i="37" s="1"/>
  <c r="BT13" i="53"/>
  <c r="BT3" i="53"/>
  <c r="BS10" i="53"/>
  <c r="BT10" i="53" s="1"/>
  <c r="BT11" i="53"/>
  <c r="BS9" i="52"/>
  <c r="BT12" i="52"/>
  <c r="O124" i="37" s="1"/>
  <c r="BT10" i="52"/>
  <c r="O122" i="37" s="1"/>
  <c r="BT5" i="52"/>
  <c r="O117" i="37" s="1"/>
  <c r="BT13" i="52"/>
  <c r="O125" i="37" s="1"/>
  <c r="BT4" i="52"/>
  <c r="O116" i="37" s="1"/>
  <c r="BT17" i="52"/>
  <c r="O129" i="37" s="1"/>
  <c r="BT11" i="52"/>
  <c r="O123" i="37" s="1"/>
  <c r="BT16" i="52"/>
  <c r="O128" i="37" s="1"/>
  <c r="BT3" i="52"/>
  <c r="O115" i="37" s="1"/>
  <c r="BS8" i="52"/>
  <c r="BT6" i="52"/>
  <c r="O118" i="37" s="1"/>
  <c r="BT14" i="52"/>
  <c r="O126" i="37" s="1"/>
  <c r="BT7" i="52"/>
  <c r="O119" i="37" s="1"/>
  <c r="BT15" i="52"/>
  <c r="O127" i="37" s="1"/>
  <c r="BT9" i="44"/>
  <c r="O41" i="37" s="1"/>
  <c r="N41" i="37"/>
  <c r="BT10" i="44"/>
  <c r="O42" i="37" s="1"/>
  <c r="N42" i="37"/>
  <c r="BT12" i="44"/>
  <c r="O44" i="37" s="1"/>
  <c r="N44" i="37"/>
  <c r="BT11" i="44"/>
  <c r="O43" i="37" s="1"/>
  <c r="N43" i="37"/>
  <c r="BT3" i="44"/>
  <c r="O35" i="37" s="1"/>
  <c r="N35" i="37"/>
  <c r="BT14" i="44"/>
  <c r="O46" i="37" s="1"/>
  <c r="N46" i="37"/>
  <c r="BT15" i="44"/>
  <c r="O47" i="37" s="1"/>
  <c r="N47" i="37"/>
  <c r="BT6" i="44"/>
  <c r="O38" i="37" s="1"/>
  <c r="N38" i="37"/>
  <c r="BT7" i="44"/>
  <c r="O39" i="37" s="1"/>
  <c r="N39" i="37"/>
  <c r="BT13" i="44"/>
  <c r="O45" i="37" s="1"/>
  <c r="N45" i="37"/>
  <c r="BT16" i="44"/>
  <c r="O48" i="37" s="1"/>
  <c r="N48" i="37"/>
  <c r="BT3" i="43"/>
  <c r="O51" i="37" s="1"/>
  <c r="N51" i="37"/>
  <c r="BT5" i="43"/>
  <c r="O53" i="37" s="1"/>
  <c r="N53" i="37"/>
  <c r="BT13" i="43"/>
  <c r="O61" i="37" s="1"/>
  <c r="N61" i="37"/>
  <c r="BT16" i="43"/>
  <c r="O64" i="37" s="1"/>
  <c r="N64" i="37"/>
  <c r="BT17" i="43"/>
  <c r="O65" i="37" s="1"/>
  <c r="N65" i="37"/>
  <c r="BT15" i="43"/>
  <c r="O63" i="37" s="1"/>
  <c r="N63" i="37"/>
  <c r="BT4" i="43"/>
  <c r="O52" i="37" s="1"/>
  <c r="N52" i="37"/>
  <c r="BT6" i="43"/>
  <c r="O54" i="37" s="1"/>
  <c r="N54" i="37"/>
  <c r="BT7" i="43"/>
  <c r="O55" i="37" s="1"/>
  <c r="N55" i="37"/>
  <c r="BT14" i="43"/>
  <c r="O62" i="37" s="1"/>
  <c r="N62" i="37"/>
  <c r="BT11" i="43"/>
  <c r="O59" i="37" s="1"/>
  <c r="N59" i="37"/>
  <c r="BT10" i="43"/>
  <c r="O58" i="37" s="1"/>
  <c r="N58" i="37"/>
  <c r="BT9" i="43"/>
  <c r="O57" i="37" s="1"/>
  <c r="N57" i="37"/>
  <c r="BT11" i="46"/>
  <c r="O91" i="37" s="1"/>
  <c r="BT7" i="46"/>
  <c r="O87" i="37" s="1"/>
  <c r="BT5" i="46"/>
  <c r="O85" i="37" s="1"/>
  <c r="BT12" i="46"/>
  <c r="O92" i="37" s="1"/>
  <c r="BT8" i="46"/>
  <c r="O88" i="37" s="1"/>
  <c r="BT15" i="46"/>
  <c r="O95" i="37" s="1"/>
  <c r="BT10" i="46"/>
  <c r="O90" i="37" s="1"/>
  <c r="BS4" i="46"/>
  <c r="BS17" i="46"/>
  <c r="BS9" i="46"/>
  <c r="BS13" i="46"/>
  <c r="BT16" i="46"/>
  <c r="O96" i="37" s="1"/>
  <c r="BT6" i="46"/>
  <c r="O86" i="37" s="1"/>
  <c r="BT3" i="46"/>
  <c r="O83" i="37" s="1"/>
  <c r="BT14" i="46"/>
  <c r="O94" i="37" s="1"/>
  <c r="J10" i="16"/>
  <c r="C6" i="47" s="1"/>
  <c r="BT11" i="45"/>
  <c r="O75" i="37" s="1"/>
  <c r="BT3" i="45"/>
  <c r="O67" i="37" s="1"/>
  <c r="BT12" i="45"/>
  <c r="O76" i="37" s="1"/>
  <c r="BT16" i="45"/>
  <c r="O80" i="37" s="1"/>
  <c r="BT7" i="45"/>
  <c r="O71" i="37" s="1"/>
  <c r="BT15" i="45"/>
  <c r="O79" i="37" s="1"/>
  <c r="BT6" i="45"/>
  <c r="O70" i="37" s="1"/>
  <c r="BT9" i="45"/>
  <c r="O73" i="37" s="1"/>
  <c r="BS13" i="45"/>
  <c r="BT17" i="45"/>
  <c r="O81" i="37" s="1"/>
  <c r="BT10" i="45"/>
  <c r="O74" i="37" s="1"/>
  <c r="BT4" i="45"/>
  <c r="O68" i="37" s="1"/>
  <c r="BT14" i="45"/>
  <c r="O78" i="37" s="1"/>
  <c r="BS5" i="45"/>
  <c r="BS8" i="45"/>
  <c r="BS4" i="44"/>
  <c r="BS5" i="44"/>
  <c r="BS8" i="44"/>
  <c r="BS17" i="44"/>
  <c r="BS8" i="43"/>
  <c r="BS12" i="43"/>
  <c r="H10" i="16"/>
  <c r="B6" i="47" s="1"/>
  <c r="BT10" i="42"/>
  <c r="O26" i="37" s="1"/>
  <c r="BT16" i="42"/>
  <c r="O32" i="37" s="1"/>
  <c r="BS11" i="42"/>
  <c r="N27" i="37" s="1"/>
  <c r="BT13" i="42"/>
  <c r="O29" i="37" s="1"/>
  <c r="BT9" i="42"/>
  <c r="O25" i="37" s="1"/>
  <c r="BT5" i="42"/>
  <c r="O21" i="37" s="1"/>
  <c r="BT7" i="42"/>
  <c r="O23" i="37" s="1"/>
  <c r="BT3" i="42"/>
  <c r="O19" i="37" s="1"/>
  <c r="BT12" i="42"/>
  <c r="O28" i="37" s="1"/>
  <c r="BT8" i="42"/>
  <c r="O24" i="37" s="1"/>
  <c r="BT4" i="42"/>
  <c r="O20" i="37" s="1"/>
  <c r="BT14" i="42"/>
  <c r="O30" i="37" s="1"/>
  <c r="BT6" i="42"/>
  <c r="O22" i="37" s="1"/>
  <c r="H7" i="16"/>
  <c r="B5" i="47" s="1"/>
  <c r="BS15" i="42"/>
  <c r="N31" i="37" s="1"/>
  <c r="BT17" i="42"/>
  <c r="O33" i="37" s="1"/>
  <c r="J7" i="16"/>
  <c r="C5" i="47" s="1"/>
  <c r="BZ13" i="19"/>
  <c r="CC13" i="19"/>
  <c r="CF13" i="19" s="1"/>
  <c r="BZ17" i="19"/>
  <c r="CC17" i="19"/>
  <c r="CF17" i="19" s="1"/>
  <c r="BZ19" i="19"/>
  <c r="CC19" i="19"/>
  <c r="CF19" i="19" s="1"/>
  <c r="CR9" i="19"/>
  <c r="CW9" i="19"/>
  <c r="CR11" i="19"/>
  <c r="CW11" i="19"/>
  <c r="BZ20" i="19"/>
  <c r="CC20" i="19"/>
  <c r="CF20" i="19" s="1"/>
  <c r="CR14" i="19"/>
  <c r="CW14" i="19"/>
  <c r="CZ14" i="19" s="1"/>
  <c r="CR19" i="19"/>
  <c r="CW19" i="19"/>
  <c r="CZ19" i="19" s="1"/>
  <c r="CR10" i="19"/>
  <c r="CS10" i="19" s="1"/>
  <c r="CW10" i="19"/>
  <c r="CZ10" i="19" s="1"/>
  <c r="CR20" i="19"/>
  <c r="CS20" i="19" s="1"/>
  <c r="CW20" i="19"/>
  <c r="CR18" i="19"/>
  <c r="CW18" i="19"/>
  <c r="BZ5" i="19"/>
  <c r="CC5" i="19"/>
  <c r="CF5" i="19" s="1"/>
  <c r="BZ10" i="19"/>
  <c r="CG10" i="19" s="1"/>
  <c r="CH10" i="19" s="1"/>
  <c r="BR8" i="19" s="1"/>
  <c r="CC10" i="19"/>
  <c r="CF10" i="19" s="1"/>
  <c r="BT19" i="19"/>
  <c r="CW16" i="19"/>
  <c r="CR16" i="19"/>
  <c r="CR17" i="19"/>
  <c r="CW17" i="19"/>
  <c r="CS19" i="19"/>
  <c r="CR13" i="19"/>
  <c r="CW13" i="19"/>
  <c r="CM13" i="19"/>
  <c r="CZ13" i="19" s="1"/>
  <c r="BZ8" i="19"/>
  <c r="CC8" i="19"/>
  <c r="CF8" i="19" s="1"/>
  <c r="BZ14" i="19"/>
  <c r="CC14" i="19"/>
  <c r="CF14" i="19" s="1"/>
  <c r="CM16" i="19"/>
  <c r="CS16" i="19" s="1"/>
  <c r="CM17" i="19"/>
  <c r="CR15" i="19"/>
  <c r="CW15" i="19"/>
  <c r="CR6" i="19"/>
  <c r="CS6" i="19" s="1"/>
  <c r="CW6" i="19"/>
  <c r="CZ6" i="19" s="1"/>
  <c r="BZ12" i="19"/>
  <c r="CC12" i="19"/>
  <c r="CF12" i="19" s="1"/>
  <c r="BZ18" i="19"/>
  <c r="CC18" i="19"/>
  <c r="CF18" i="19" s="1"/>
  <c r="CW8" i="19"/>
  <c r="CR8" i="19"/>
  <c r="CR5" i="19"/>
  <c r="CW5" i="19"/>
  <c r="CZ20" i="19"/>
  <c r="CS9" i="19"/>
  <c r="BZ16" i="19"/>
  <c r="CC16" i="19"/>
  <c r="CF16" i="19" s="1"/>
  <c r="BZ7" i="19"/>
  <c r="CC7" i="19"/>
  <c r="CF7" i="19" s="1"/>
  <c r="CM8" i="19"/>
  <c r="CS8" i="19" s="1"/>
  <c r="CM5" i="19"/>
  <c r="CZ5" i="19" s="1"/>
  <c r="CZ9" i="19"/>
  <c r="CS14" i="19"/>
  <c r="BZ15" i="19"/>
  <c r="CC15" i="19"/>
  <c r="CF15" i="19" s="1"/>
  <c r="BZ6" i="19"/>
  <c r="CC6" i="19"/>
  <c r="CF6" i="19" s="1"/>
  <c r="CR7" i="19"/>
  <c r="CS7" i="19" s="1"/>
  <c r="CW7" i="19"/>
  <c r="CZ7" i="19" s="1"/>
  <c r="BZ9" i="19"/>
  <c r="CC9" i="19"/>
  <c r="CF9" i="19" s="1"/>
  <c r="BZ11" i="19"/>
  <c r="CC11" i="19"/>
  <c r="CF11" i="19" s="1"/>
  <c r="CM15" i="19"/>
  <c r="CM18" i="19"/>
  <c r="CS18" i="19" s="1"/>
  <c r="CM11" i="19"/>
  <c r="CW12" i="19"/>
  <c r="CZ12" i="19" s="1"/>
  <c r="CR12" i="19"/>
  <c r="CS12" i="19" s="1"/>
  <c r="CR11" i="21"/>
  <c r="CS11" i="21" s="1"/>
  <c r="CW11" i="21"/>
  <c r="CZ11" i="21" s="1"/>
  <c r="BZ6" i="21"/>
  <c r="CC6" i="21"/>
  <c r="CF6" i="21" s="1"/>
  <c r="BZ20" i="21"/>
  <c r="CC20" i="21"/>
  <c r="CF20" i="21" s="1"/>
  <c r="CR10" i="21"/>
  <c r="CS10" i="21" s="1"/>
  <c r="CW10" i="21"/>
  <c r="CZ10" i="21" s="1"/>
  <c r="CW16" i="21"/>
  <c r="CR16" i="21"/>
  <c r="BT18" i="21"/>
  <c r="BZ15" i="21"/>
  <c r="CC15" i="21"/>
  <c r="CF15" i="21" s="1"/>
  <c r="CR18" i="21"/>
  <c r="CS18" i="21" s="1"/>
  <c r="CW18" i="21"/>
  <c r="CZ18" i="21" s="1"/>
  <c r="BZ12" i="21"/>
  <c r="CC12" i="21"/>
  <c r="CF12" i="21" s="1"/>
  <c r="BZ10" i="21"/>
  <c r="CC10" i="21"/>
  <c r="CF10" i="21" s="1"/>
  <c r="CW8" i="21"/>
  <c r="CZ8" i="21" s="1"/>
  <c r="CR8" i="21"/>
  <c r="CS8" i="21" s="1"/>
  <c r="CM16" i="21"/>
  <c r="CR20" i="21"/>
  <c r="CS20" i="21" s="1"/>
  <c r="CW20" i="21"/>
  <c r="CZ20" i="21" s="1"/>
  <c r="CR15" i="21"/>
  <c r="CW15" i="21"/>
  <c r="BZ19" i="21"/>
  <c r="CC19" i="21"/>
  <c r="CF19" i="21" s="1"/>
  <c r="CR14" i="21"/>
  <c r="CS14" i="21" s="1"/>
  <c r="CW14" i="21"/>
  <c r="CZ14" i="21" s="1"/>
  <c r="CR17" i="21"/>
  <c r="CW17" i="21"/>
  <c r="BZ14" i="21"/>
  <c r="CC14" i="21"/>
  <c r="CF14" i="21" s="1"/>
  <c r="CR5" i="21"/>
  <c r="CW5" i="21"/>
  <c r="CM17" i="21"/>
  <c r="BZ13" i="21"/>
  <c r="CC13" i="21"/>
  <c r="CF13" i="21" s="1"/>
  <c r="CW12" i="21"/>
  <c r="CZ12" i="21" s="1"/>
  <c r="CR12" i="21"/>
  <c r="CS12" i="21" s="1"/>
  <c r="BZ5" i="21"/>
  <c r="CC5" i="21"/>
  <c r="CF5" i="21" s="1"/>
  <c r="BZ18" i="21"/>
  <c r="CC18" i="21"/>
  <c r="CF18" i="21" s="1"/>
  <c r="BZ16" i="21"/>
  <c r="CC16" i="21"/>
  <c r="CF16" i="21" s="1"/>
  <c r="BZ7" i="21"/>
  <c r="CC7" i="21"/>
  <c r="CF7" i="21" s="1"/>
  <c r="CR6" i="21"/>
  <c r="CS6" i="21" s="1"/>
  <c r="CW6" i="21"/>
  <c r="CZ6" i="21" s="1"/>
  <c r="CM5" i="21"/>
  <c r="CR13" i="21"/>
  <c r="CW13" i="21"/>
  <c r="CR9" i="21"/>
  <c r="CW9" i="21"/>
  <c r="BZ17" i="21"/>
  <c r="CC17" i="21"/>
  <c r="CF17" i="21" s="1"/>
  <c r="CM9" i="21"/>
  <c r="BZ8" i="21"/>
  <c r="CC8" i="21"/>
  <c r="CF8" i="21" s="1"/>
  <c r="BZ9" i="21"/>
  <c r="CC9" i="21"/>
  <c r="CF9" i="21" s="1"/>
  <c r="BZ11" i="21"/>
  <c r="CC11" i="21"/>
  <c r="CF11" i="21" s="1"/>
  <c r="CM15" i="21"/>
  <c r="CR7" i="21"/>
  <c r="CS7" i="21" s="1"/>
  <c r="CW7" i="21"/>
  <c r="CZ7" i="21" s="1"/>
  <c r="CM13" i="21"/>
  <c r="CR19" i="21"/>
  <c r="CS19" i="21" s="1"/>
  <c r="CW19" i="21"/>
  <c r="CZ19" i="21" s="1"/>
  <c r="W19" i="16"/>
  <c r="L18" i="37" s="1"/>
  <c r="V12" i="16"/>
  <c r="K11" i="37" s="1"/>
  <c r="V16" i="16"/>
  <c r="K15" i="37" s="1"/>
  <c r="V6" i="16"/>
  <c r="K5" i="37" s="1"/>
  <c r="V9" i="16"/>
  <c r="K8" i="37" s="1"/>
  <c r="V14" i="16"/>
  <c r="K13" i="37" s="1"/>
  <c r="V7" i="16"/>
  <c r="K6" i="37" s="1"/>
  <c r="V17" i="16"/>
  <c r="K16" i="37" s="1"/>
  <c r="V15" i="16"/>
  <c r="K14" i="37" s="1"/>
  <c r="V18" i="16"/>
  <c r="K17" i="37" s="1"/>
  <c r="V13" i="16"/>
  <c r="K12" i="37" s="1"/>
  <c r="V19" i="16"/>
  <c r="K18" i="37" s="1"/>
  <c r="V4" i="16"/>
  <c r="K3" i="37" s="1"/>
  <c r="V11" i="16"/>
  <c r="K10" i="37" s="1"/>
  <c r="V8" i="16"/>
  <c r="K7" i="37" s="1"/>
  <c r="V10" i="16"/>
  <c r="K9" i="37" s="1"/>
  <c r="V5" i="16"/>
  <c r="K4" i="37" s="1"/>
  <c r="BT8" i="52" l="1"/>
  <c r="O120" i="37" s="1"/>
  <c r="N120" i="37"/>
  <c r="BT9" i="52"/>
  <c r="O121" i="37" s="1"/>
  <c r="N121" i="37"/>
  <c r="CG18" i="19"/>
  <c r="CH18" i="19" s="1"/>
  <c r="BR16" i="19" s="1"/>
  <c r="CZ17" i="19"/>
  <c r="BS15" i="19" s="1"/>
  <c r="CG5" i="19"/>
  <c r="CH5" i="19" s="1"/>
  <c r="BR3" i="19" s="1"/>
  <c r="CS17" i="19"/>
  <c r="CS11" i="19"/>
  <c r="CZ18" i="19"/>
  <c r="BS16" i="19" s="1"/>
  <c r="BT16" i="19" s="1"/>
  <c r="CG19" i="19"/>
  <c r="CH19" i="19" s="1"/>
  <c r="BR17" i="19" s="1"/>
  <c r="BS10" i="19"/>
  <c r="BS12" i="19"/>
  <c r="BT4" i="46"/>
  <c r="O84" i="37" s="1"/>
  <c r="N84" i="37"/>
  <c r="BT13" i="46"/>
  <c r="O93" i="37" s="1"/>
  <c r="N93" i="37"/>
  <c r="BT9" i="46"/>
  <c r="O89" i="37" s="1"/>
  <c r="N89" i="37"/>
  <c r="BT17" i="46"/>
  <c r="O97" i="37" s="1"/>
  <c r="N97" i="37"/>
  <c r="BT8" i="45"/>
  <c r="O72" i="37" s="1"/>
  <c r="N72" i="37"/>
  <c r="BT5" i="45"/>
  <c r="O69" i="37" s="1"/>
  <c r="N69" i="37"/>
  <c r="BT13" i="45"/>
  <c r="O77" i="37" s="1"/>
  <c r="N77" i="37"/>
  <c r="BT4" i="44"/>
  <c r="O36" i="37" s="1"/>
  <c r="N36" i="37"/>
  <c r="BT17" i="44"/>
  <c r="O49" i="37" s="1"/>
  <c r="N49" i="37"/>
  <c r="BT8" i="44"/>
  <c r="O40" i="37" s="1"/>
  <c r="N40" i="37"/>
  <c r="BT5" i="44"/>
  <c r="O37" i="37" s="1"/>
  <c r="N37" i="37"/>
  <c r="BT8" i="43"/>
  <c r="O56" i="37" s="1"/>
  <c r="N56" i="37"/>
  <c r="BT12" i="43"/>
  <c r="O60" i="37" s="1"/>
  <c r="N60" i="37"/>
  <c r="BT11" i="42"/>
  <c r="O27" i="37" s="1"/>
  <c r="BT15" i="42"/>
  <c r="O31" i="37" s="1"/>
  <c r="BS4" i="21"/>
  <c r="CS15" i="21"/>
  <c r="CZ16" i="21"/>
  <c r="CZ5" i="21"/>
  <c r="CZ9" i="21"/>
  <c r="CS16" i="21"/>
  <c r="CZ13" i="21"/>
  <c r="BS8" i="19"/>
  <c r="BT8" i="19" s="1"/>
  <c r="CZ15" i="19"/>
  <c r="CZ8" i="19"/>
  <c r="CG12" i="19"/>
  <c r="CH12" i="19" s="1"/>
  <c r="BR10" i="19" s="1"/>
  <c r="BT10" i="19" s="1"/>
  <c r="CZ16" i="19"/>
  <c r="BS18" i="19"/>
  <c r="CG20" i="19"/>
  <c r="CH20" i="19" s="1"/>
  <c r="BR18" i="19" s="1"/>
  <c r="CG17" i="21"/>
  <c r="CH17" i="21" s="1"/>
  <c r="BR15" i="21" s="1"/>
  <c r="BS16" i="21"/>
  <c r="BS4" i="19"/>
  <c r="CG11" i="19"/>
  <c r="CH11" i="19" s="1"/>
  <c r="BR9" i="19" s="1"/>
  <c r="CG15" i="19"/>
  <c r="CH15" i="19" s="1"/>
  <c r="BR13" i="19" s="1"/>
  <c r="BS7" i="19"/>
  <c r="CG14" i="19"/>
  <c r="CH14" i="19" s="1"/>
  <c r="BR12" i="19" s="1"/>
  <c r="BT12" i="19" s="1"/>
  <c r="BS17" i="19"/>
  <c r="BT17" i="19" s="1"/>
  <c r="BS5" i="19"/>
  <c r="CZ11" i="19"/>
  <c r="BS9" i="19" s="1"/>
  <c r="CG9" i="19"/>
  <c r="CH9" i="19" s="1"/>
  <c r="BR7" i="19" s="1"/>
  <c r="CG7" i="19"/>
  <c r="CH7" i="19" s="1"/>
  <c r="BR5" i="19" s="1"/>
  <c r="CG8" i="19"/>
  <c r="CH8" i="19" s="1"/>
  <c r="BR6" i="19" s="1"/>
  <c r="CS13" i="19"/>
  <c r="BS11" i="19" s="1"/>
  <c r="CG17" i="19"/>
  <c r="CH17" i="19" s="1"/>
  <c r="BR15" i="19" s="1"/>
  <c r="CS5" i="19"/>
  <c r="BS3" i="19" s="1"/>
  <c r="BT3" i="19" s="1"/>
  <c r="CG16" i="19"/>
  <c r="CH16" i="19" s="1"/>
  <c r="BR14" i="19" s="1"/>
  <c r="CS15" i="19"/>
  <c r="BS13" i="19" s="1"/>
  <c r="BS6" i="19"/>
  <c r="BS14" i="19"/>
  <c r="CG6" i="19"/>
  <c r="CH6" i="19" s="1"/>
  <c r="BR4" i="19" s="1"/>
  <c r="CG13" i="19"/>
  <c r="CH13" i="19" s="1"/>
  <c r="BR11" i="19" s="1"/>
  <c r="CS5" i="21"/>
  <c r="CG15" i="21"/>
  <c r="CH15" i="21" s="1"/>
  <c r="BR13" i="21" s="1"/>
  <c r="CZ17" i="21"/>
  <c r="CS9" i="21"/>
  <c r="CS17" i="21"/>
  <c r="CG19" i="21"/>
  <c r="CH19" i="21" s="1"/>
  <c r="BS8" i="21"/>
  <c r="CS13" i="21"/>
  <c r="CG16" i="21"/>
  <c r="CH16" i="21" s="1"/>
  <c r="BR14" i="21" s="1"/>
  <c r="BS10" i="21"/>
  <c r="BS17" i="21"/>
  <c r="BS9" i="21"/>
  <c r="CG6" i="21"/>
  <c r="CH6" i="21" s="1"/>
  <c r="BR4" i="21" s="1"/>
  <c r="CZ15" i="21"/>
  <c r="CG12" i="21"/>
  <c r="CH12" i="21" s="1"/>
  <c r="BR10" i="21" s="1"/>
  <c r="CG13" i="21"/>
  <c r="CH13" i="21" s="1"/>
  <c r="BR11" i="21" s="1"/>
  <c r="BS5" i="21"/>
  <c r="CG7" i="21"/>
  <c r="CH7" i="21" s="1"/>
  <c r="BR5" i="21" s="1"/>
  <c r="BS6" i="21"/>
  <c r="CG10" i="21"/>
  <c r="CH10" i="21" s="1"/>
  <c r="BR8" i="21" s="1"/>
  <c r="CG20" i="21"/>
  <c r="CH20" i="21" s="1"/>
  <c r="BR17" i="21" s="1"/>
  <c r="CG11" i="21"/>
  <c r="CH11" i="21" s="1"/>
  <c r="BR9" i="21" s="1"/>
  <c r="CG18" i="21"/>
  <c r="CH18" i="21" s="1"/>
  <c r="BR16" i="21" s="1"/>
  <c r="CG14" i="21"/>
  <c r="CH14" i="21" s="1"/>
  <c r="BR12" i="21" s="1"/>
  <c r="BS12" i="21"/>
  <c r="CG8" i="21"/>
  <c r="CH8" i="21" s="1"/>
  <c r="BR6" i="21" s="1"/>
  <c r="CG9" i="21"/>
  <c r="CH9" i="21" s="1"/>
  <c r="BR7" i="21" s="1"/>
  <c r="CG5" i="21"/>
  <c r="CH5" i="21" s="1"/>
  <c r="BR3" i="21" s="1"/>
  <c r="W8" i="16"/>
  <c r="L7" i="37" s="1"/>
  <c r="W5" i="16"/>
  <c r="L4" i="37" s="1"/>
  <c r="W14" i="16"/>
  <c r="L13" i="37" s="1"/>
  <c r="W6" i="16"/>
  <c r="L5" i="37" s="1"/>
  <c r="W11" i="16"/>
  <c r="L10" i="37" s="1"/>
  <c r="W16" i="16"/>
  <c r="L15" i="37" s="1"/>
  <c r="W12" i="16"/>
  <c r="L11" i="37" s="1"/>
  <c r="W10" i="16"/>
  <c r="L9" i="37" s="1"/>
  <c r="W4" i="16"/>
  <c r="L3" i="37" s="1"/>
  <c r="W7" i="16"/>
  <c r="L6" i="37" s="1"/>
  <c r="W15" i="16"/>
  <c r="L14" i="37" s="1"/>
  <c r="W17" i="16"/>
  <c r="L16" i="37" s="1"/>
  <c r="W13" i="16"/>
  <c r="L12" i="37" s="1"/>
  <c r="W18" i="16"/>
  <c r="L17" i="37" s="1"/>
  <c r="W9" i="16"/>
  <c r="L8" i="37" s="1"/>
  <c r="Y13" i="16" l="1"/>
  <c r="N12" i="37" s="1"/>
  <c r="BT7" i="19"/>
  <c r="BS7" i="21"/>
  <c r="BT7" i="21" s="1"/>
  <c r="BS14" i="21"/>
  <c r="Y15" i="16" s="1"/>
  <c r="N14" i="37" s="1"/>
  <c r="BS13" i="21"/>
  <c r="Y14" i="16" s="1"/>
  <c r="N13" i="37" s="1"/>
  <c r="BS3" i="21"/>
  <c r="BT3" i="21" s="1"/>
  <c r="BS11" i="21"/>
  <c r="Y12" i="16" s="1"/>
  <c r="N11" i="37" s="1"/>
  <c r="Y18" i="16"/>
  <c r="N17" i="37" s="1"/>
  <c r="Y9" i="16"/>
  <c r="N8" i="37" s="1"/>
  <c r="X8" i="16"/>
  <c r="M7" i="37" s="1"/>
  <c r="Y17" i="16"/>
  <c r="N16" i="37" s="1"/>
  <c r="BT14" i="19"/>
  <c r="BT18" i="19"/>
  <c r="BT9" i="19"/>
  <c r="BS15" i="21"/>
  <c r="Y16" i="16" s="1"/>
  <c r="N15" i="37" s="1"/>
  <c r="BT15" i="19"/>
  <c r="BT11" i="19"/>
  <c r="BT13" i="19"/>
  <c r="BT8" i="21"/>
  <c r="BT16" i="21"/>
  <c r="BT17" i="21"/>
  <c r="BT6" i="19"/>
  <c r="BT4" i="19"/>
  <c r="BT5" i="19"/>
  <c r="BT9" i="21"/>
  <c r="BT10" i="21"/>
  <c r="BT4" i="21"/>
  <c r="BT6" i="21"/>
  <c r="BT5" i="21"/>
  <c r="BT12" i="21"/>
  <c r="X19" i="16"/>
  <c r="M18" i="37" s="1"/>
  <c r="X5" i="16"/>
  <c r="M4" i="37" s="1"/>
  <c r="X6" i="16"/>
  <c r="M5" i="37" s="1"/>
  <c r="X11" i="16"/>
  <c r="M10" i="37" s="1"/>
  <c r="X10" i="16"/>
  <c r="M9" i="37" s="1"/>
  <c r="Y11" i="16"/>
  <c r="N10" i="37" s="1"/>
  <c r="Y10" i="16"/>
  <c r="N9" i="37" s="1"/>
  <c r="Y19" i="16"/>
  <c r="N18" i="37" s="1"/>
  <c r="Y7" i="16"/>
  <c r="N6" i="37" s="1"/>
  <c r="Y6" i="16"/>
  <c r="N5" i="37" s="1"/>
  <c r="X4" i="16"/>
  <c r="M3" i="37" s="1"/>
  <c r="X7" i="16"/>
  <c r="M6" i="37" s="1"/>
  <c r="Y8" i="16" l="1"/>
  <c r="N7" i="37" s="1"/>
  <c r="Y4" i="16"/>
  <c r="N3" i="37" s="1"/>
  <c r="BT13" i="21"/>
  <c r="Z14" i="16" s="1"/>
  <c r="O13" i="37" s="1"/>
  <c r="BT14" i="21"/>
  <c r="Z15" i="16" s="1"/>
  <c r="O14" i="37" s="1"/>
  <c r="BT11" i="21"/>
  <c r="Z12" i="16" s="1"/>
  <c r="O11" i="37" s="1"/>
  <c r="Y5" i="16"/>
  <c r="N4" i="37" s="1"/>
  <c r="Z8" i="16"/>
  <c r="O7" i="37" s="1"/>
  <c r="X17" i="16"/>
  <c r="M16" i="37" s="1"/>
  <c r="Z17" i="16"/>
  <c r="O16" i="37" s="1"/>
  <c r="X16" i="16"/>
  <c r="M15" i="37" s="1"/>
  <c r="X18" i="16"/>
  <c r="M17" i="37" s="1"/>
  <c r="Z13" i="16"/>
  <c r="O12" i="37" s="1"/>
  <c r="X12" i="16"/>
  <c r="M11" i="37" s="1"/>
  <c r="Z9" i="16"/>
  <c r="O8" i="37" s="1"/>
  <c r="X15" i="16"/>
  <c r="M14" i="37" s="1"/>
  <c r="X9" i="16"/>
  <c r="M8" i="37" s="1"/>
  <c r="X14" i="16"/>
  <c r="M13" i="37" s="1"/>
  <c r="X13" i="16"/>
  <c r="M12" i="37" s="1"/>
  <c r="Z18" i="16"/>
  <c r="O17" i="37" s="1"/>
  <c r="BT15" i="21"/>
  <c r="Z16" i="16" s="1"/>
  <c r="O15" i="37" s="1"/>
  <c r="Z4" i="16"/>
  <c r="O3" i="37" s="1"/>
  <c r="Z5" i="16"/>
  <c r="O4" i="37" s="1"/>
  <c r="Z10" i="16"/>
  <c r="O9" i="37" s="1"/>
  <c r="Z6" i="16"/>
  <c r="O5" i="37" s="1"/>
  <c r="Z19" i="16"/>
  <c r="O18" i="37" s="1"/>
  <c r="Z11" i="16"/>
  <c r="O10" i="37" s="1"/>
  <c r="Z7" i="16"/>
  <c r="O6" i="37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B72F67F-C408-41BB-85A1-7676B96770C2}" name="Query - AVERAGES" description="Connection to the 'AVERAGES' query in the workbook." type="100" refreshedVersion="8" minRefreshableVersion="5">
    <extLst>
      <ext xmlns:x15="http://schemas.microsoft.com/office/spreadsheetml/2010/11/main" uri="{DE250136-89BD-433C-8126-D09CA5730AF9}">
        <x15:connection id="2dc1bff9-b0b4-4aaf-ba2f-7e5f17975c6d"/>
      </ext>
    </extLst>
  </connection>
  <connection id="2" xr16:uid="{A7C9A300-9E7A-4AFB-81EF-1759C3756FB0}" name="Query - Games + Average" description="Connection to the 'Games + Average' query in the workbook." type="100" refreshedVersion="8" minRefreshableVersion="5">
    <extLst>
      <ext xmlns:x15="http://schemas.microsoft.com/office/spreadsheetml/2010/11/main" uri="{DE250136-89BD-433C-8126-D09CA5730AF9}">
        <x15:connection id="a601498b-49b2-4d57-ba7b-bf3ec8a5e7ea"/>
      </ext>
    </extLst>
  </connection>
  <connection id="3" xr16:uid="{2E44E1C5-3D11-413B-830F-E8E3115072A3}" name="Query - vs Opponent" description="Connection to the 'vs Opponent' query in the workbook." type="100" refreshedVersion="8" minRefreshableVersion="5">
    <extLst>
      <ext xmlns:x15="http://schemas.microsoft.com/office/spreadsheetml/2010/11/main" uri="{DE250136-89BD-433C-8126-D09CA5730AF9}">
        <x15:connection id="277f2c73-8363-4dcd-af47-030dee9d2b97"/>
      </ext>
    </extLst>
  </connection>
  <connection id="4" xr16:uid="{9BB77708-ED73-4BC9-A28E-B4FADA65A42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<sst xmlns="http://schemas.openxmlformats.org/spreadsheetml/2006/main" count="6184" uniqueCount="179">
  <si>
    <t>Player</t>
  </si>
  <si>
    <t>2-pt</t>
  </si>
  <si>
    <t>FG</t>
  </si>
  <si>
    <t>FGA</t>
  </si>
  <si>
    <t>%</t>
  </si>
  <si>
    <t>3-pt</t>
  </si>
  <si>
    <t>Total</t>
  </si>
  <si>
    <t>TP</t>
  </si>
  <si>
    <t>Rebounds</t>
  </si>
  <si>
    <t>Off</t>
  </si>
  <si>
    <t>Def</t>
  </si>
  <si>
    <t>A</t>
  </si>
  <si>
    <t>TO</t>
  </si>
  <si>
    <t>Blk</t>
  </si>
  <si>
    <t>Stl</t>
  </si>
  <si>
    <t>Avg PTs</t>
  </si>
  <si>
    <t>Games</t>
  </si>
  <si>
    <t>Lewis</t>
  </si>
  <si>
    <t>Walker</t>
  </si>
  <si>
    <t>Rivers</t>
  </si>
  <si>
    <t>Gossett</t>
  </si>
  <si>
    <t>Stapler</t>
  </si>
  <si>
    <t>JD</t>
  </si>
  <si>
    <t>Mason</t>
  </si>
  <si>
    <t>Pannell</t>
  </si>
  <si>
    <t>Chapman</t>
  </si>
  <si>
    <t>Carney</t>
  </si>
  <si>
    <t>Bowman</t>
  </si>
  <si>
    <t>Turner</t>
  </si>
  <si>
    <t>Bellomy</t>
  </si>
  <si>
    <t>Toms</t>
  </si>
  <si>
    <t>Graddick</t>
  </si>
  <si>
    <t>Baker</t>
  </si>
  <si>
    <t>#</t>
  </si>
  <si>
    <t>MP</t>
  </si>
  <si>
    <t>AVG MP</t>
  </si>
  <si>
    <t>eFG%</t>
  </si>
  <si>
    <t>TS%</t>
  </si>
  <si>
    <t>FT</t>
  </si>
  <si>
    <t>FTA</t>
  </si>
  <si>
    <t>FT%</t>
  </si>
  <si>
    <t>Usage %</t>
  </si>
  <si>
    <t>-</t>
  </si>
  <si>
    <t>Team</t>
  </si>
  <si>
    <t>Shooting % and Usage</t>
  </si>
  <si>
    <t>Ast %</t>
  </si>
  <si>
    <t>Ast Ratio</t>
  </si>
  <si>
    <t>TO Ratio</t>
  </si>
  <si>
    <t>Ast/TO</t>
  </si>
  <si>
    <t>Shooting percentage taking into account all shots (FT, 2FG, 3FG)</t>
  </si>
  <si>
    <t>Estimates number of possesions finished by the player compared to the team</t>
  </si>
  <si>
    <t>Distribution of assists over 100 possesions</t>
  </si>
  <si>
    <t>Distribution of turnovers over 100 possesions</t>
  </si>
  <si>
    <t>Ratio comparing the assists and turnovers of a player</t>
  </si>
  <si>
    <t>Assist and Turnovers</t>
  </si>
  <si>
    <t>Reb %</t>
  </si>
  <si>
    <t>Percentage of rebounds taken by a player compared to total rebound opportunities</t>
  </si>
  <si>
    <t>Off Reb %</t>
  </si>
  <si>
    <t>Def Reb %</t>
  </si>
  <si>
    <t>Tot Reb %</t>
  </si>
  <si>
    <t>Rebound Percentages</t>
  </si>
  <si>
    <t>PER</t>
  </si>
  <si>
    <t>Fls</t>
  </si>
  <si>
    <t>Stop 1</t>
  </si>
  <si>
    <t>Individual Player Rating Calculations</t>
  </si>
  <si>
    <t>OppOR%</t>
  </si>
  <si>
    <t>FMwt</t>
  </si>
  <si>
    <t>Stop 2</t>
  </si>
  <si>
    <t>Stop</t>
  </si>
  <si>
    <t>Stop%</t>
  </si>
  <si>
    <t>OppScPoss</t>
  </si>
  <si>
    <t>Num of Poss</t>
  </si>
  <si>
    <t>DefRtg</t>
  </si>
  <si>
    <t>Player Ratings</t>
  </si>
  <si>
    <t>OffRtg</t>
  </si>
  <si>
    <t>Defensive Rating Calcs</t>
  </si>
  <si>
    <t>PtsGenFG</t>
  </si>
  <si>
    <t>qAst</t>
  </si>
  <si>
    <t>PtsGenAst</t>
  </si>
  <si>
    <t>a</t>
  </si>
  <si>
    <t>TeScPoss</t>
  </si>
  <si>
    <t>TeORW</t>
  </si>
  <si>
    <t>TePl%</t>
  </si>
  <si>
    <t>PtsGenOR</t>
  </si>
  <si>
    <t>PtsGen</t>
  </si>
  <si>
    <t>ScPossFG</t>
  </si>
  <si>
    <t>ScPossAst</t>
  </si>
  <si>
    <t>ScPossFT</t>
  </si>
  <si>
    <t>ScPossOR</t>
  </si>
  <si>
    <t>FGxPoss</t>
  </si>
  <si>
    <t>FTxPoss</t>
  </si>
  <si>
    <t>PossTot</t>
  </si>
  <si>
    <t>Offensive Rating Calcs</t>
  </si>
  <si>
    <t>TeOR%</t>
  </si>
  <si>
    <t>NetRtg</t>
  </si>
  <si>
    <t>Def Rtg</t>
  </si>
  <si>
    <t>Points responsible for per 100 possesions (lower is better)</t>
  </si>
  <si>
    <t>Off Rtg</t>
  </si>
  <si>
    <t>Pace</t>
  </si>
  <si>
    <t>PIE</t>
  </si>
  <si>
    <t>Impact and Efficiency</t>
  </si>
  <si>
    <t>Net Rtg</t>
  </si>
  <si>
    <t>Overall rating per 100 possesions</t>
  </si>
  <si>
    <t>Simple Player Efficiency Rating based on a minimum threshold of shooting percentage</t>
  </si>
  <si>
    <t>2FG</t>
  </si>
  <si>
    <t>3FG</t>
  </si>
  <si>
    <t>S2TO</t>
  </si>
  <si>
    <t>S2FT</t>
  </si>
  <si>
    <t>S2FG</t>
  </si>
  <si>
    <t>Chg</t>
  </si>
  <si>
    <t>Opp</t>
  </si>
  <si>
    <t>HHS</t>
  </si>
  <si>
    <t>Opponent</t>
  </si>
  <si>
    <t>PPP</t>
  </si>
  <si>
    <t>Stat</t>
  </si>
  <si>
    <t>Definition</t>
  </si>
  <si>
    <t>Field goal percentage with greater value set on three-point shot</t>
  </si>
  <si>
    <t>Percentage of team baskets made following an assist from this player</t>
  </si>
  <si>
    <t>Points generated per 100 possesions (Higher is better)</t>
  </si>
  <si>
    <t>Estimated impact on the game based on a variety of statistics</t>
  </si>
  <si>
    <t>PER Threshold</t>
  </si>
  <si>
    <t>2FG: 37.5%     |     3FG: 28%     |     FT: 65%</t>
  </si>
  <si>
    <t>Average</t>
  </si>
  <si>
    <t>2FG%</t>
  </si>
  <si>
    <t>2FGA</t>
  </si>
  <si>
    <t>3FGA</t>
  </si>
  <si>
    <t>3FG%</t>
  </si>
  <si>
    <t>Brentwood Academy</t>
  </si>
  <si>
    <t>2fg</t>
  </si>
  <si>
    <t>3fg</t>
  </si>
  <si>
    <t>ft</t>
  </si>
  <si>
    <t>Poss</t>
  </si>
  <si>
    <t>Emsworth</t>
  </si>
  <si>
    <t>Christian Brothers</t>
  </si>
  <si>
    <t>Our Value</t>
  </si>
  <si>
    <t>Opp Value</t>
  </si>
  <si>
    <t>Sparkman</t>
  </si>
  <si>
    <t>MBA</t>
  </si>
  <si>
    <t>FTR</t>
  </si>
  <si>
    <t>FFR</t>
  </si>
  <si>
    <t>oFFR</t>
  </si>
  <si>
    <t>oeFG</t>
  </si>
  <si>
    <t>oTORatio</t>
  </si>
  <si>
    <t>oOREB</t>
  </si>
  <si>
    <t>0FTR</t>
  </si>
  <si>
    <t>NFFR</t>
  </si>
  <si>
    <t>Net FFR</t>
  </si>
  <si>
    <t>Ensworth</t>
  </si>
  <si>
    <t>TO%</t>
  </si>
  <si>
    <t>OREB%</t>
  </si>
  <si>
    <t>oeFG%</t>
  </si>
  <si>
    <t>oTO%</t>
  </si>
  <si>
    <t>oOReb%</t>
  </si>
  <si>
    <t>oFTR</t>
  </si>
  <si>
    <t>A positive number has a 95% win correlation. The bigger the number, the more dominant of a win we had based on the four factors (eFG%, TO%, OREB%, and FTR)</t>
  </si>
  <si>
    <t>Ratio of free throws attempted vs field goals attempted</t>
  </si>
  <si>
    <t>Ramsay</t>
  </si>
  <si>
    <t>Free Throw Rate</t>
  </si>
  <si>
    <t>Huntsville</t>
  </si>
  <si>
    <t>Peachtree Ridge</t>
  </si>
  <si>
    <t>Webb City</t>
  </si>
  <si>
    <t>Cumulative</t>
  </si>
  <si>
    <t>AVERAGES and Individual Games</t>
  </si>
  <si>
    <t>Fairhope</t>
  </si>
  <si>
    <t>Buckhorn*</t>
  </si>
  <si>
    <t>Gadsden City*</t>
  </si>
  <si>
    <t>Balboa</t>
  </si>
  <si>
    <t>North Oconee</t>
  </si>
  <si>
    <t>Pebblebrook</t>
  </si>
  <si>
    <t>Homewood</t>
  </si>
  <si>
    <t>Thompson</t>
  </si>
  <si>
    <t>Madison Academy</t>
  </si>
  <si>
    <t>Randolph</t>
  </si>
  <si>
    <t>Fairview</t>
  </si>
  <si>
    <t>MBA (2)</t>
  </si>
  <si>
    <t>Webb (TN)</t>
  </si>
  <si>
    <t>Enterprise</t>
  </si>
  <si>
    <t>Shades Valley</t>
  </si>
  <si>
    <t>Fairfield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</si>
</sst>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9" x14ac:knownFonts="1">
    <font>
      <sz val="11"/>
      <color theme="1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8"/>
      <color rgb="FF3F3F3F"/>
      <name val="Calibri"/>
      <family val="2"/>
      <scheme val="minor"/>
    </font>
    <font>
      <b/>
      <sz val="18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4.9989318521683403E-2"/>
        <bgColor rgb="FF000000"/>
      </patternFill>
    </fill>
    <fill>
      <patternFill patternType="solid">
        <fgColor rgb="FFFFAFAF"/>
        <bgColor indexed="64"/>
      </patternFill>
    </fill>
    <fill>
      <patternFill patternType="solid">
        <fgColor rgb="FFFFAFAF"/>
        <bgColor rgb="FF000000"/>
      </patternFill>
    </fill>
    <fill>
      <patternFill patternType="solid">
        <fgColor rgb="FFE5E6FF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9.9978637043366805E-2"/>
        <bgColor indexed="64"/>
      </patternFill>
    </fill>
  </fills>
  <borders count="5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245">
    <xf numFmtId="0" fontId="0" fillId="0" borderId="0" xfId="0"/>
    <xf numFmtId="0" fontId="2" fillId="4" borderId="1" xfId="0" applyFont="1" applyFill="1" applyBorder="1" applyAlignment="1">
      <alignment horizontal="center"/>
    </xf>
    <xf numFmtId="0" fontId="1" fillId="4" borderId="1" xfId="0" applyFont="1" applyFill="1" applyBorder="1" applyAlignment="1">
      <alignment horizontal="center"/>
    </xf>
    <xf numFmtId="9" fontId="1" fillId="4" borderId="1" xfId="0" applyNumberFormat="1" applyFont="1" applyFill="1" applyBorder="1" applyAlignment="1">
      <alignment horizontal="center"/>
    </xf>
    <xf numFmtId="0" fontId="1" fillId="5" borderId="1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2" fillId="6" borderId="8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2" fillId="6" borderId="7" xfId="0" applyFont="1" applyFill="1" applyBorder="1" applyAlignment="1">
      <alignment horizontal="center"/>
    </xf>
    <xf numFmtId="0" fontId="2" fillId="6" borderId="9" xfId="0" applyFont="1" applyFill="1" applyBorder="1" applyAlignment="1">
      <alignment horizontal="center"/>
    </xf>
    <xf numFmtId="0" fontId="1" fillId="4" borderId="5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/>
    </xf>
    <xf numFmtId="10" fontId="2" fillId="4" borderId="6" xfId="0" applyNumberFormat="1" applyFont="1" applyFill="1" applyBorder="1" applyAlignment="1">
      <alignment horizontal="center"/>
    </xf>
    <xf numFmtId="0" fontId="2" fillId="7" borderId="5" xfId="0" applyFont="1" applyFill="1" applyBorder="1" applyAlignment="1">
      <alignment horizontal="center"/>
    </xf>
    <xf numFmtId="0" fontId="2" fillId="7" borderId="1" xfId="0" applyFont="1" applyFill="1" applyBorder="1" applyAlignment="1">
      <alignment horizontal="center"/>
    </xf>
    <xf numFmtId="0" fontId="2" fillId="7" borderId="6" xfId="0" applyFont="1" applyFill="1" applyBorder="1" applyAlignment="1">
      <alignment horizontal="center"/>
    </xf>
    <xf numFmtId="0" fontId="2" fillId="8" borderId="5" xfId="0" applyFont="1" applyFill="1" applyBorder="1" applyAlignment="1">
      <alignment horizontal="center"/>
    </xf>
    <xf numFmtId="0" fontId="2" fillId="8" borderId="1" xfId="0" applyFont="1" applyFill="1" applyBorder="1" applyAlignment="1">
      <alignment horizontal="center"/>
    </xf>
    <xf numFmtId="0" fontId="2" fillId="8" borderId="6" xfId="0" applyFont="1" applyFill="1" applyBorder="1" applyAlignment="1">
      <alignment horizontal="center"/>
    </xf>
    <xf numFmtId="0" fontId="2" fillId="7" borderId="17" xfId="0" applyFont="1" applyFill="1" applyBorder="1" applyAlignment="1">
      <alignment horizontal="center"/>
    </xf>
    <xf numFmtId="0" fontId="2" fillId="8" borderId="17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1" fillId="3" borderId="6" xfId="0" applyFont="1" applyFill="1" applyBorder="1" applyAlignment="1">
      <alignment horizontal="center"/>
    </xf>
    <xf numFmtId="0" fontId="1" fillId="3" borderId="18" xfId="0" applyFont="1" applyFill="1" applyBorder="1" applyAlignment="1">
      <alignment horizontal="center"/>
    </xf>
    <xf numFmtId="0" fontId="1" fillId="3" borderId="19" xfId="0" applyFont="1" applyFill="1" applyBorder="1" applyAlignment="1">
      <alignment horizontal="center"/>
    </xf>
    <xf numFmtId="9" fontId="1" fillId="4" borderId="10" xfId="0" applyNumberFormat="1" applyFont="1" applyFill="1" applyBorder="1" applyAlignment="1">
      <alignment horizontal="center"/>
    </xf>
    <xf numFmtId="0" fontId="1" fillId="4" borderId="17" xfId="0" applyFont="1" applyFill="1" applyBorder="1" applyAlignment="1">
      <alignment horizontal="center"/>
    </xf>
    <xf numFmtId="0" fontId="2" fillId="6" borderId="23" xfId="0" applyFont="1" applyFill="1" applyBorder="1" applyAlignment="1">
      <alignment horizontal="center"/>
    </xf>
    <xf numFmtId="9" fontId="2" fillId="7" borderId="1" xfId="1" applyFont="1" applyFill="1" applyBorder="1" applyAlignment="1">
      <alignment horizontal="center"/>
    </xf>
    <xf numFmtId="9" fontId="2" fillId="8" borderId="1" xfId="1" applyFont="1" applyFill="1" applyBorder="1" applyAlignment="1">
      <alignment horizontal="center"/>
    </xf>
    <xf numFmtId="1" fontId="2" fillId="7" borderId="1" xfId="0" applyNumberFormat="1" applyFont="1" applyFill="1" applyBorder="1" applyAlignment="1">
      <alignment horizontal="center"/>
    </xf>
    <xf numFmtId="1" fontId="2" fillId="8" borderId="1" xfId="0" applyNumberFormat="1" applyFont="1" applyFill="1" applyBorder="1" applyAlignment="1">
      <alignment horizontal="center"/>
    </xf>
    <xf numFmtId="1" fontId="2" fillId="6" borderId="1" xfId="0" applyNumberFormat="1" applyFont="1" applyFill="1" applyBorder="1" applyAlignment="1">
      <alignment horizontal="center"/>
    </xf>
    <xf numFmtId="0" fontId="0" fillId="0" borderId="1" xfId="0" applyBorder="1"/>
    <xf numFmtId="0" fontId="1" fillId="3" borderId="0" xfId="0" applyFont="1" applyFill="1" applyAlignment="1">
      <alignment horizontal="center"/>
    </xf>
    <xf numFmtId="0" fontId="1" fillId="5" borderId="24" xfId="0" applyFont="1" applyFill="1" applyBorder="1" applyAlignment="1">
      <alignment horizontal="center"/>
    </xf>
    <xf numFmtId="9" fontId="0" fillId="0" borderId="1" xfId="1" applyFont="1" applyBorder="1"/>
    <xf numFmtId="0" fontId="0" fillId="0" borderId="5" xfId="0" applyBorder="1"/>
    <xf numFmtId="9" fontId="0" fillId="0" borderId="8" xfId="1" applyFont="1" applyBorder="1"/>
    <xf numFmtId="0" fontId="0" fillId="0" borderId="8" xfId="0" applyBorder="1"/>
    <xf numFmtId="2" fontId="0" fillId="0" borderId="6" xfId="0" applyNumberFormat="1" applyBorder="1"/>
    <xf numFmtId="2" fontId="0" fillId="0" borderId="9" xfId="0" applyNumberFormat="1" applyBorder="1"/>
    <xf numFmtId="2" fontId="0" fillId="0" borderId="1" xfId="0" applyNumberFormat="1" applyBorder="1"/>
    <xf numFmtId="2" fontId="0" fillId="0" borderId="8" xfId="0" applyNumberFormat="1" applyBorder="1"/>
    <xf numFmtId="2" fontId="0" fillId="0" borderId="5" xfId="0" applyNumberFormat="1" applyBorder="1"/>
    <xf numFmtId="2" fontId="0" fillId="0" borderId="7" xfId="0" applyNumberFormat="1" applyBorder="1"/>
    <xf numFmtId="0" fontId="0" fillId="0" borderId="28" xfId="0" applyBorder="1"/>
    <xf numFmtId="0" fontId="0" fillId="0" borderId="10" xfId="0" applyBorder="1"/>
    <xf numFmtId="2" fontId="0" fillId="0" borderId="10" xfId="0" applyNumberFormat="1" applyBorder="1"/>
    <xf numFmtId="2" fontId="0" fillId="0" borderId="22" xfId="0" applyNumberFormat="1" applyBorder="1"/>
    <xf numFmtId="0" fontId="0" fillId="0" borderId="6" xfId="0" applyBorder="1"/>
    <xf numFmtId="0" fontId="0" fillId="0" borderId="26" xfId="0" applyBorder="1"/>
    <xf numFmtId="0" fontId="1" fillId="3" borderId="18" xfId="0" applyFont="1" applyFill="1" applyBorder="1" applyAlignment="1">
      <alignment horizontal="center" vertical="center"/>
    </xf>
    <xf numFmtId="0" fontId="1" fillId="3" borderId="30" xfId="0" applyFont="1" applyFill="1" applyBorder="1" applyAlignment="1">
      <alignment horizontal="center" vertical="center"/>
    </xf>
    <xf numFmtId="0" fontId="0" fillId="0" borderId="27" xfId="0" applyBorder="1"/>
    <xf numFmtId="0" fontId="1" fillId="3" borderId="6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164" fontId="2" fillId="7" borderId="24" xfId="0" applyNumberFormat="1" applyFont="1" applyFill="1" applyBorder="1" applyAlignment="1">
      <alignment horizontal="center"/>
    </xf>
    <xf numFmtId="164" fontId="2" fillId="7" borderId="5" xfId="0" applyNumberFormat="1" applyFont="1" applyFill="1" applyBorder="1" applyAlignment="1">
      <alignment horizontal="center"/>
    </xf>
    <xf numFmtId="0" fontId="5" fillId="0" borderId="26" xfId="0" applyFont="1" applyBorder="1"/>
    <xf numFmtId="0" fontId="5" fillId="0" borderId="4" xfId="0" applyFont="1" applyBorder="1"/>
    <xf numFmtId="0" fontId="5" fillId="2" borderId="11" xfId="0" applyFont="1" applyFill="1" applyBorder="1" applyAlignment="1">
      <alignment horizontal="center"/>
    </xf>
    <xf numFmtId="0" fontId="5" fillId="2" borderId="12" xfId="0" applyFont="1" applyFill="1" applyBorder="1" applyAlignment="1">
      <alignment horizontal="center"/>
    </xf>
    <xf numFmtId="0" fontId="5" fillId="2" borderId="13" xfId="0" applyFont="1" applyFill="1" applyBorder="1" applyAlignment="1">
      <alignment horizontal="center"/>
    </xf>
    <xf numFmtId="0" fontId="6" fillId="3" borderId="18" xfId="0" applyFont="1" applyFill="1" applyBorder="1" applyAlignment="1">
      <alignment horizontal="center"/>
    </xf>
    <xf numFmtId="0" fontId="6" fillId="3" borderId="6" xfId="0" applyFont="1" applyFill="1" applyBorder="1" applyAlignment="1">
      <alignment horizontal="center"/>
    </xf>
    <xf numFmtId="0" fontId="7" fillId="4" borderId="5" xfId="0" applyFont="1" applyFill="1" applyBorder="1" applyAlignment="1">
      <alignment horizontal="center"/>
    </xf>
    <xf numFmtId="0" fontId="7" fillId="4" borderId="1" xfId="0" applyFont="1" applyFill="1" applyBorder="1" applyAlignment="1">
      <alignment horizontal="center"/>
    </xf>
    <xf numFmtId="10" fontId="7" fillId="4" borderId="6" xfId="0" applyNumberFormat="1" applyFont="1" applyFill="1" applyBorder="1" applyAlignment="1">
      <alignment horizontal="center"/>
    </xf>
    <xf numFmtId="0" fontId="6" fillId="4" borderId="5" xfId="0" applyFont="1" applyFill="1" applyBorder="1" applyAlignment="1">
      <alignment horizontal="center"/>
    </xf>
    <xf numFmtId="0" fontId="6" fillId="4" borderId="1" xfId="0" applyFont="1" applyFill="1" applyBorder="1" applyAlignment="1">
      <alignment horizontal="center"/>
    </xf>
    <xf numFmtId="9" fontId="6" fillId="4" borderId="10" xfId="0" applyNumberFormat="1" applyFont="1" applyFill="1" applyBorder="1" applyAlignment="1">
      <alignment horizontal="center"/>
    </xf>
    <xf numFmtId="9" fontId="6" fillId="4" borderId="6" xfId="0" applyNumberFormat="1" applyFont="1" applyFill="1" applyBorder="1" applyAlignment="1">
      <alignment horizontal="center"/>
    </xf>
    <xf numFmtId="9" fontId="6" fillId="4" borderId="5" xfId="0" applyNumberFormat="1" applyFont="1" applyFill="1" applyBorder="1" applyAlignment="1">
      <alignment horizontal="center"/>
    </xf>
    <xf numFmtId="9" fontId="6" fillId="4" borderId="1" xfId="0" applyNumberFormat="1" applyFont="1" applyFill="1" applyBorder="1" applyAlignment="1">
      <alignment horizontal="center"/>
    </xf>
    <xf numFmtId="0" fontId="6" fillId="4" borderId="20" xfId="0" applyFont="1" applyFill="1" applyBorder="1" applyAlignment="1">
      <alignment horizontal="center"/>
    </xf>
    <xf numFmtId="0" fontId="6" fillId="5" borderId="6" xfId="0" applyFont="1" applyFill="1" applyBorder="1" applyAlignment="1">
      <alignment horizontal="center"/>
    </xf>
    <xf numFmtId="0" fontId="6" fillId="5" borderId="5" xfId="0" applyFont="1" applyFill="1" applyBorder="1" applyAlignment="1">
      <alignment horizontal="center"/>
    </xf>
    <xf numFmtId="9" fontId="7" fillId="7" borderId="5" xfId="1" applyFont="1" applyFill="1" applyBorder="1" applyAlignment="1">
      <alignment horizontal="center"/>
    </xf>
    <xf numFmtId="2" fontId="7" fillId="7" borderId="6" xfId="1" applyNumberFormat="1" applyFont="1" applyFill="1" applyBorder="1" applyAlignment="1">
      <alignment horizontal="center"/>
    </xf>
    <xf numFmtId="164" fontId="7" fillId="7" borderId="5" xfId="0" applyNumberFormat="1" applyFont="1" applyFill="1" applyBorder="1" applyAlignment="1">
      <alignment horizontal="center"/>
    </xf>
    <xf numFmtId="164" fontId="7" fillId="7" borderId="1" xfId="0" applyNumberFormat="1" applyFont="1" applyFill="1" applyBorder="1" applyAlignment="1">
      <alignment horizontal="center"/>
    </xf>
    <xf numFmtId="164" fontId="7" fillId="7" borderId="6" xfId="0" applyNumberFormat="1" applyFont="1" applyFill="1" applyBorder="1" applyAlignment="1">
      <alignment horizontal="center"/>
    </xf>
    <xf numFmtId="9" fontId="7" fillId="8" borderId="5" xfId="1" applyFont="1" applyFill="1" applyBorder="1" applyAlignment="1">
      <alignment horizontal="center"/>
    </xf>
    <xf numFmtId="2" fontId="7" fillId="8" borderId="6" xfId="1" applyNumberFormat="1" applyFont="1" applyFill="1" applyBorder="1" applyAlignment="1">
      <alignment horizontal="center"/>
    </xf>
    <xf numFmtId="164" fontId="7" fillId="8" borderId="5" xfId="0" applyNumberFormat="1" applyFont="1" applyFill="1" applyBorder="1" applyAlignment="1">
      <alignment horizontal="center"/>
    </xf>
    <xf numFmtId="164" fontId="7" fillId="8" borderId="1" xfId="0" applyNumberFormat="1" applyFont="1" applyFill="1" applyBorder="1" applyAlignment="1">
      <alignment horizontal="center"/>
    </xf>
    <xf numFmtId="164" fontId="7" fillId="8" borderId="6" xfId="0" applyNumberFormat="1" applyFont="1" applyFill="1" applyBorder="1" applyAlignment="1">
      <alignment horizontal="center"/>
    </xf>
    <xf numFmtId="0" fontId="6" fillId="3" borderId="18" xfId="0" applyFont="1" applyFill="1" applyBorder="1" applyAlignment="1">
      <alignment horizontal="center" vertical="center"/>
    </xf>
    <xf numFmtId="0" fontId="6" fillId="3" borderId="6" xfId="0" applyFont="1" applyFill="1" applyBorder="1" applyAlignment="1">
      <alignment horizontal="center" vertical="center"/>
    </xf>
    <xf numFmtId="0" fontId="6" fillId="3" borderId="31" xfId="0" applyFont="1" applyFill="1" applyBorder="1" applyAlignment="1">
      <alignment horizontal="center" vertical="center"/>
    </xf>
    <xf numFmtId="0" fontId="6" fillId="3" borderId="32" xfId="0" applyFont="1" applyFill="1" applyBorder="1" applyAlignment="1">
      <alignment horizontal="center" vertical="center"/>
    </xf>
    <xf numFmtId="9" fontId="7" fillId="8" borderId="33" xfId="1" applyFont="1" applyFill="1" applyBorder="1" applyAlignment="1">
      <alignment horizontal="center"/>
    </xf>
    <xf numFmtId="2" fontId="7" fillId="8" borderId="32" xfId="1" applyNumberFormat="1" applyFont="1" applyFill="1" applyBorder="1" applyAlignment="1">
      <alignment horizontal="center"/>
    </xf>
    <xf numFmtId="164" fontId="7" fillId="8" borderId="33" xfId="0" applyNumberFormat="1" applyFont="1" applyFill="1" applyBorder="1" applyAlignment="1">
      <alignment horizontal="center"/>
    </xf>
    <xf numFmtId="164" fontId="7" fillId="8" borderId="14" xfId="0" applyNumberFormat="1" applyFont="1" applyFill="1" applyBorder="1" applyAlignment="1">
      <alignment horizontal="center"/>
    </xf>
    <xf numFmtId="164" fontId="7" fillId="8" borderId="32" xfId="0" applyNumberFormat="1" applyFont="1" applyFill="1" applyBorder="1" applyAlignment="1">
      <alignment horizontal="center"/>
    </xf>
    <xf numFmtId="0" fontId="6" fillId="3" borderId="36" xfId="0" applyFont="1" applyFill="1" applyBorder="1" applyAlignment="1">
      <alignment horizontal="center"/>
    </xf>
    <xf numFmtId="0" fontId="6" fillId="3" borderId="37" xfId="0" applyFont="1" applyFill="1" applyBorder="1" applyAlignment="1">
      <alignment horizontal="center"/>
    </xf>
    <xf numFmtId="9" fontId="7" fillId="7" borderId="38" xfId="1" applyFont="1" applyFill="1" applyBorder="1" applyAlignment="1">
      <alignment horizontal="center"/>
    </xf>
    <xf numFmtId="2" fontId="7" fillId="7" borderId="37" xfId="1" applyNumberFormat="1" applyFont="1" applyFill="1" applyBorder="1" applyAlignment="1">
      <alignment horizontal="center"/>
    </xf>
    <xf numFmtId="164" fontId="7" fillId="7" borderId="37" xfId="0" applyNumberFormat="1" applyFont="1" applyFill="1" applyBorder="1" applyAlignment="1">
      <alignment horizontal="center"/>
    </xf>
    <xf numFmtId="9" fontId="7" fillId="7" borderId="38" xfId="0" applyNumberFormat="1" applyFont="1" applyFill="1" applyBorder="1" applyAlignment="1">
      <alignment horizontal="center"/>
    </xf>
    <xf numFmtId="2" fontId="7" fillId="7" borderId="5" xfId="1" applyNumberFormat="1" applyFont="1" applyFill="1" applyBorder="1" applyAlignment="1">
      <alignment horizontal="center"/>
    </xf>
    <xf numFmtId="2" fontId="7" fillId="8" borderId="5" xfId="1" applyNumberFormat="1" applyFont="1" applyFill="1" applyBorder="1" applyAlignment="1">
      <alignment horizontal="center"/>
    </xf>
    <xf numFmtId="164" fontId="7" fillId="7" borderId="5" xfId="1" applyNumberFormat="1" applyFont="1" applyFill="1" applyBorder="1" applyAlignment="1">
      <alignment horizontal="center"/>
    </xf>
    <xf numFmtId="164" fontId="7" fillId="8" borderId="5" xfId="1" applyNumberFormat="1" applyFont="1" applyFill="1" applyBorder="1" applyAlignment="1">
      <alignment horizontal="center"/>
    </xf>
    <xf numFmtId="164" fontId="7" fillId="8" borderId="33" xfId="1" applyNumberFormat="1" applyFont="1" applyFill="1" applyBorder="1" applyAlignment="1">
      <alignment horizontal="center"/>
    </xf>
    <xf numFmtId="164" fontId="7" fillId="7" borderId="38" xfId="0" applyNumberFormat="1" applyFont="1" applyFill="1" applyBorder="1" applyAlignment="1">
      <alignment horizontal="center"/>
    </xf>
    <xf numFmtId="164" fontId="7" fillId="7" borderId="39" xfId="0" applyNumberFormat="1" applyFont="1" applyFill="1" applyBorder="1" applyAlignment="1">
      <alignment horizontal="center"/>
    </xf>
    <xf numFmtId="9" fontId="7" fillId="7" borderId="1" xfId="1" applyFont="1" applyFill="1" applyBorder="1" applyAlignment="1">
      <alignment horizontal="center"/>
    </xf>
    <xf numFmtId="9" fontId="7" fillId="7" borderId="6" xfId="0" applyNumberFormat="1" applyFont="1" applyFill="1" applyBorder="1" applyAlignment="1">
      <alignment horizontal="center"/>
    </xf>
    <xf numFmtId="9" fontId="7" fillId="7" borderId="10" xfId="0" applyNumberFormat="1" applyFont="1" applyFill="1" applyBorder="1" applyAlignment="1">
      <alignment horizontal="center"/>
    </xf>
    <xf numFmtId="9" fontId="7" fillId="7" borderId="20" xfId="1" applyFont="1" applyFill="1" applyBorder="1" applyAlignment="1">
      <alignment horizontal="center"/>
    </xf>
    <xf numFmtId="9" fontId="7" fillId="8" borderId="1" xfId="1" applyFont="1" applyFill="1" applyBorder="1" applyAlignment="1">
      <alignment horizontal="center"/>
    </xf>
    <xf numFmtId="9" fontId="7" fillId="8" borderId="6" xfId="0" applyNumberFormat="1" applyFont="1" applyFill="1" applyBorder="1" applyAlignment="1">
      <alignment horizontal="center"/>
    </xf>
    <xf numFmtId="9" fontId="7" fillId="8" borderId="10" xfId="0" applyNumberFormat="1" applyFont="1" applyFill="1" applyBorder="1" applyAlignment="1">
      <alignment horizontal="center"/>
    </xf>
    <xf numFmtId="9" fontId="7" fillId="8" borderId="20" xfId="1" applyFont="1" applyFill="1" applyBorder="1" applyAlignment="1">
      <alignment horizontal="center"/>
    </xf>
    <xf numFmtId="9" fontId="7" fillId="8" borderId="14" xfId="1" applyFont="1" applyFill="1" applyBorder="1" applyAlignment="1">
      <alignment horizontal="center"/>
    </xf>
    <xf numFmtId="9" fontId="7" fillId="8" borderId="32" xfId="0" applyNumberFormat="1" applyFont="1" applyFill="1" applyBorder="1" applyAlignment="1">
      <alignment horizontal="center"/>
    </xf>
    <xf numFmtId="9" fontId="7" fillId="8" borderId="34" xfId="0" applyNumberFormat="1" applyFont="1" applyFill="1" applyBorder="1" applyAlignment="1">
      <alignment horizontal="center"/>
    </xf>
    <xf numFmtId="9" fontId="7" fillId="8" borderId="35" xfId="1" applyFont="1" applyFill="1" applyBorder="1" applyAlignment="1">
      <alignment horizontal="center"/>
    </xf>
    <xf numFmtId="9" fontId="7" fillId="7" borderId="39" xfId="1" applyFont="1" applyFill="1" applyBorder="1" applyAlignment="1">
      <alignment horizontal="center"/>
    </xf>
    <xf numFmtId="9" fontId="7" fillId="7" borderId="37" xfId="0" applyNumberFormat="1" applyFont="1" applyFill="1" applyBorder="1" applyAlignment="1">
      <alignment horizontal="center"/>
    </xf>
    <xf numFmtId="9" fontId="7" fillId="7" borderId="40" xfId="1" applyFont="1" applyFill="1" applyBorder="1" applyAlignment="1">
      <alignment horizontal="center"/>
    </xf>
    <xf numFmtId="9" fontId="7" fillId="7" borderId="39" xfId="0" applyNumberFormat="1" applyFont="1" applyFill="1" applyBorder="1" applyAlignment="1">
      <alignment horizontal="center"/>
    </xf>
    <xf numFmtId="9" fontId="7" fillId="7" borderId="41" xfId="1" applyFont="1" applyFill="1" applyBorder="1" applyAlignment="1">
      <alignment horizontal="center"/>
    </xf>
    <xf numFmtId="9" fontId="2" fillId="7" borderId="6" xfId="0" applyNumberFormat="1" applyFont="1" applyFill="1" applyBorder="1" applyAlignment="1">
      <alignment horizontal="center"/>
    </xf>
    <xf numFmtId="9" fontId="2" fillId="8" borderId="6" xfId="0" applyNumberFormat="1" applyFont="1" applyFill="1" applyBorder="1" applyAlignment="1">
      <alignment horizontal="center"/>
    </xf>
    <xf numFmtId="9" fontId="2" fillId="6" borderId="9" xfId="0" applyNumberFormat="1" applyFont="1" applyFill="1" applyBorder="1" applyAlignment="1">
      <alignment horizontal="center"/>
    </xf>
    <xf numFmtId="9" fontId="2" fillId="7" borderId="10" xfId="0" applyNumberFormat="1" applyFont="1" applyFill="1" applyBorder="1" applyAlignment="1">
      <alignment horizontal="center"/>
    </xf>
    <xf numFmtId="9" fontId="2" fillId="8" borderId="10" xfId="0" applyNumberFormat="1" applyFont="1" applyFill="1" applyBorder="1" applyAlignment="1">
      <alignment horizontal="center"/>
    </xf>
    <xf numFmtId="9" fontId="2" fillId="6" borderId="22" xfId="0" applyNumberFormat="1" applyFont="1" applyFill="1" applyBorder="1" applyAlignment="1">
      <alignment horizontal="center"/>
    </xf>
    <xf numFmtId="9" fontId="2" fillId="7" borderId="1" xfId="0" applyNumberFormat="1" applyFont="1" applyFill="1" applyBorder="1" applyAlignment="1">
      <alignment horizontal="center"/>
    </xf>
    <xf numFmtId="9" fontId="2" fillId="8" borderId="1" xfId="0" applyNumberFormat="1" applyFont="1" applyFill="1" applyBorder="1" applyAlignment="1">
      <alignment horizontal="center"/>
    </xf>
    <xf numFmtId="9" fontId="2" fillId="6" borderId="8" xfId="0" applyNumberFormat="1" applyFont="1" applyFill="1" applyBorder="1" applyAlignment="1">
      <alignment horizontal="center"/>
    </xf>
    <xf numFmtId="9" fontId="0" fillId="0" borderId="0" xfId="0" applyNumberFormat="1"/>
    <xf numFmtId="0" fontId="5" fillId="2" borderId="2" xfId="0" applyFont="1" applyFill="1" applyBorder="1" applyAlignment="1">
      <alignment horizontal="center"/>
    </xf>
    <xf numFmtId="0" fontId="5" fillId="2" borderId="3" xfId="0" applyFont="1" applyFill="1" applyBorder="1" applyAlignment="1">
      <alignment horizontal="center"/>
    </xf>
    <xf numFmtId="0" fontId="5" fillId="2" borderId="4" xfId="0" applyFont="1" applyFill="1" applyBorder="1" applyAlignment="1">
      <alignment horizontal="center"/>
    </xf>
    <xf numFmtId="0" fontId="4" fillId="0" borderId="25" xfId="0" applyFont="1" applyBorder="1"/>
    <xf numFmtId="0" fontId="0" fillId="9" borderId="0" xfId="0" applyFill="1"/>
    <xf numFmtId="0" fontId="4" fillId="0" borderId="0" xfId="0" applyFont="1" applyAlignment="1">
      <alignment horizontal="center"/>
    </xf>
    <xf numFmtId="0" fontId="4" fillId="0" borderId="26" xfId="0" applyFont="1" applyBorder="1"/>
    <xf numFmtId="0" fontId="4" fillId="0" borderId="15" xfId="0" applyFont="1" applyBorder="1"/>
    <xf numFmtId="0" fontId="4" fillId="0" borderId="27" xfId="0" applyFont="1" applyBorder="1"/>
    <xf numFmtId="0" fontId="4" fillId="0" borderId="0" xfId="0" applyFont="1" applyAlignment="1">
      <alignment vertical="center"/>
    </xf>
    <xf numFmtId="164" fontId="0" fillId="0" borderId="0" xfId="0" applyNumberFormat="1"/>
    <xf numFmtId="164" fontId="2" fillId="7" borderId="1" xfId="0" applyNumberFormat="1" applyFont="1" applyFill="1" applyBorder="1" applyAlignment="1">
      <alignment horizontal="center"/>
    </xf>
    <xf numFmtId="164" fontId="2" fillId="8" borderId="1" xfId="0" applyNumberFormat="1" applyFont="1" applyFill="1" applyBorder="1" applyAlignment="1">
      <alignment horizontal="center"/>
    </xf>
    <xf numFmtId="164" fontId="2" fillId="6" borderId="8" xfId="0" applyNumberFormat="1" applyFont="1" applyFill="1" applyBorder="1" applyAlignment="1">
      <alignment horizontal="center"/>
    </xf>
    <xf numFmtId="2" fontId="2" fillId="7" borderId="1" xfId="0" applyNumberFormat="1" applyFont="1" applyFill="1" applyBorder="1" applyAlignment="1">
      <alignment horizontal="center"/>
    </xf>
    <xf numFmtId="2" fontId="2" fillId="7" borderId="5" xfId="0" applyNumberFormat="1" applyFont="1" applyFill="1" applyBorder="1" applyAlignment="1">
      <alignment horizontal="center"/>
    </xf>
    <xf numFmtId="0" fontId="6" fillId="5" borderId="0" xfId="0" applyFont="1" applyFill="1" applyAlignment="1">
      <alignment horizontal="center"/>
    </xf>
    <xf numFmtId="2" fontId="7" fillId="7" borderId="6" xfId="0" applyNumberFormat="1" applyFont="1" applyFill="1" applyBorder="1" applyAlignment="1">
      <alignment horizontal="center"/>
    </xf>
    <xf numFmtId="0" fontId="4" fillId="0" borderId="0" xfId="0" applyFont="1"/>
    <xf numFmtId="0" fontId="4" fillId="0" borderId="28" xfId="0" applyFont="1" applyBorder="1"/>
    <xf numFmtId="0" fontId="0" fillId="0" borderId="0" xfId="0" applyAlignment="1">
      <alignment horizontal="center"/>
    </xf>
    <xf numFmtId="0" fontId="5" fillId="2" borderId="1" xfId="0" applyFont="1" applyFill="1" applyBorder="1"/>
    <xf numFmtId="0" fontId="0" fillId="7" borderId="0" xfId="0" applyFill="1"/>
    <xf numFmtId="0" fontId="0" fillId="0" borderId="48" xfId="0" applyBorder="1"/>
    <xf numFmtId="0" fontId="0" fillId="11" borderId="43" xfId="0" applyFill="1" applyBorder="1"/>
    <xf numFmtId="0" fontId="0" fillId="11" borderId="47" xfId="0" applyFill="1" applyBorder="1"/>
    <xf numFmtId="0" fontId="0" fillId="0" borderId="49" xfId="0" applyBorder="1"/>
    <xf numFmtId="2" fontId="4" fillId="0" borderId="0" xfId="0" applyNumberFormat="1" applyFont="1" applyAlignment="1">
      <alignment horizontal="center"/>
    </xf>
    <xf numFmtId="2" fontId="4" fillId="0" borderId="45" xfId="0" applyNumberFormat="1" applyFont="1" applyBorder="1" applyAlignment="1">
      <alignment horizontal="center"/>
    </xf>
    <xf numFmtId="0" fontId="0" fillId="0" borderId="25" xfId="0" applyBorder="1" applyAlignment="1">
      <alignment horizontal="center"/>
    </xf>
    <xf numFmtId="0" fontId="0" fillId="0" borderId="28" xfId="0" applyBorder="1" applyAlignment="1">
      <alignment horizontal="center"/>
    </xf>
    <xf numFmtId="2" fontId="0" fillId="0" borderId="25" xfId="0" applyNumberFormat="1" applyBorder="1" applyAlignment="1">
      <alignment horizontal="center"/>
    </xf>
    <xf numFmtId="2" fontId="0" fillId="0" borderId="0" xfId="0" applyNumberFormat="1" applyAlignment="1">
      <alignment horizontal="center"/>
    </xf>
    <xf numFmtId="2" fontId="0" fillId="0" borderId="28" xfId="0" applyNumberFormat="1" applyBorder="1" applyAlignment="1">
      <alignment horizontal="center"/>
    </xf>
    <xf numFmtId="2" fontId="0" fillId="0" borderId="44" xfId="0" applyNumberFormat="1" applyBorder="1" applyAlignment="1">
      <alignment horizontal="center"/>
    </xf>
    <xf numFmtId="2" fontId="0" fillId="0" borderId="45" xfId="0" applyNumberFormat="1" applyBorder="1" applyAlignment="1">
      <alignment horizontal="center"/>
    </xf>
    <xf numFmtId="2" fontId="0" fillId="0" borderId="46" xfId="0" applyNumberFormat="1" applyBorder="1" applyAlignment="1">
      <alignment horizontal="center"/>
    </xf>
    <xf numFmtId="0" fontId="4" fillId="10" borderId="36" xfId="0" applyFont="1" applyFill="1" applyBorder="1" applyAlignment="1">
      <alignment horizontal="center" vertical="center"/>
    </xf>
    <xf numFmtId="0" fontId="4" fillId="10" borderId="41" xfId="0" applyFont="1" applyFill="1" applyBorder="1" applyAlignment="1">
      <alignment horizontal="center" vertical="center"/>
    </xf>
    <xf numFmtId="0" fontId="4" fillId="10" borderId="47" xfId="0" applyFont="1" applyFill="1" applyBorder="1" applyAlignment="1">
      <alignment horizontal="center" vertical="center"/>
    </xf>
    <xf numFmtId="0" fontId="4" fillId="10" borderId="43" xfId="0" applyFont="1" applyFill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0" fillId="7" borderId="25" xfId="0" applyFill="1" applyBorder="1" applyAlignment="1">
      <alignment horizontal="center" vertical="center"/>
    </xf>
    <xf numFmtId="0" fontId="0" fillId="7" borderId="28" xfId="0" applyFill="1" applyBorder="1" applyAlignment="1">
      <alignment horizontal="center" vertical="center"/>
    </xf>
    <xf numFmtId="164" fontId="0" fillId="7" borderId="0" xfId="0" applyNumberFormat="1" applyFill="1" applyAlignment="1">
      <alignment horizontal="center" vertical="center"/>
    </xf>
    <xf numFmtId="0" fontId="0" fillId="11" borderId="36" xfId="0" applyFill="1" applyBorder="1" applyAlignment="1">
      <alignment horizontal="center" vertical="center"/>
    </xf>
    <xf numFmtId="0" fontId="0" fillId="11" borderId="41" xfId="0" applyFill="1" applyBorder="1" applyAlignment="1">
      <alignment horizontal="center" vertical="center"/>
    </xf>
    <xf numFmtId="164" fontId="0" fillId="11" borderId="47" xfId="0" applyNumberFormat="1" applyFill="1" applyBorder="1" applyAlignment="1">
      <alignment horizontal="center" vertical="center"/>
    </xf>
    <xf numFmtId="0" fontId="4" fillId="11" borderId="38" xfId="0" applyFont="1" applyFill="1" applyBorder="1" applyAlignment="1">
      <alignment horizontal="center" vertical="center"/>
    </xf>
    <xf numFmtId="0" fontId="4" fillId="11" borderId="39" xfId="0" applyFont="1" applyFill="1" applyBorder="1" applyAlignment="1">
      <alignment horizontal="center" vertical="center"/>
    </xf>
    <xf numFmtId="164" fontId="4" fillId="11" borderId="39" xfId="0" applyNumberFormat="1" applyFont="1" applyFill="1" applyBorder="1" applyAlignment="1">
      <alignment horizontal="center" vertical="center"/>
    </xf>
    <xf numFmtId="0" fontId="4" fillId="11" borderId="37" xfId="0" applyFont="1" applyFill="1" applyBorder="1" applyAlignment="1">
      <alignment horizontal="center" vertical="center"/>
    </xf>
    <xf numFmtId="0" fontId="0" fillId="7" borderId="48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1" fontId="0" fillId="0" borderId="0" xfId="0" applyNumberFormat="1" applyAlignment="1">
      <alignment horizontal="center" vertical="center"/>
    </xf>
    <xf numFmtId="0" fontId="0" fillId="0" borderId="0" xfId="0" applyAlignment="1">
      <alignment horizontal="left" vertical="center"/>
    </xf>
    <xf numFmtId="0" fontId="4" fillId="10" borderId="43" xfId="0" applyFont="1" applyFill="1" applyBorder="1" applyAlignment="1">
      <alignment horizontal="left" vertical="center"/>
    </xf>
    <xf numFmtId="0" fontId="0" fillId="0" borderId="48" xfId="0" applyBorder="1" applyAlignment="1">
      <alignment horizontal="left" vertical="center"/>
    </xf>
    <xf numFmtId="0" fontId="0" fillId="7" borderId="48" xfId="0" applyFill="1" applyBorder="1" applyAlignment="1">
      <alignment horizontal="left" vertical="center"/>
    </xf>
    <xf numFmtId="0" fontId="0" fillId="11" borderId="43" xfId="0" applyFill="1" applyBorder="1" applyAlignment="1">
      <alignment horizontal="left" vertical="center"/>
    </xf>
    <xf numFmtId="0" fontId="4" fillId="11" borderId="36" xfId="0" applyFont="1" applyFill="1" applyBorder="1" applyAlignment="1">
      <alignment horizontal="center"/>
    </xf>
    <xf numFmtId="0" fontId="4" fillId="11" borderId="47" xfId="0" applyFont="1" applyFill="1" applyBorder="1" applyAlignment="1">
      <alignment horizontal="center"/>
    </xf>
    <xf numFmtId="0" fontId="4" fillId="11" borderId="41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8" fillId="0" borderId="45" xfId="0" applyFont="1" applyBorder="1" applyAlignment="1">
      <alignment horizontal="center"/>
    </xf>
    <xf numFmtId="0" fontId="5" fillId="2" borderId="11" xfId="0" applyFont="1" applyFill="1" applyBorder="1" applyAlignment="1">
      <alignment horizontal="center"/>
    </xf>
    <xf numFmtId="0" fontId="5" fillId="2" borderId="12" xfId="0" applyFont="1" applyFill="1" applyBorder="1" applyAlignment="1">
      <alignment horizontal="center"/>
    </xf>
    <xf numFmtId="0" fontId="5" fillId="2" borderId="13" xfId="0" applyFont="1" applyFill="1" applyBorder="1" applyAlignment="1">
      <alignment horizontal="center"/>
    </xf>
    <xf numFmtId="0" fontId="5" fillId="2" borderId="21" xfId="0" applyFont="1" applyFill="1" applyBorder="1" applyAlignment="1">
      <alignment horizontal="center"/>
    </xf>
    <xf numFmtId="0" fontId="5" fillId="2" borderId="29" xfId="0" applyFont="1" applyFill="1" applyBorder="1" applyAlignment="1">
      <alignment horizontal="center"/>
    </xf>
    <xf numFmtId="0" fontId="5" fillId="2" borderId="16" xfId="0" applyFont="1" applyFill="1" applyBorder="1" applyAlignment="1">
      <alignment horizontal="center"/>
    </xf>
    <xf numFmtId="0" fontId="5" fillId="2" borderId="42" xfId="0" applyFont="1" applyFill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2" borderId="4" xfId="0" applyFont="1" applyFill="1" applyBorder="1" applyAlignment="1">
      <alignment horizontal="center"/>
    </xf>
    <xf numFmtId="0" fontId="1" fillId="2" borderId="2" xfId="0" applyFont="1" applyFill="1" applyBorder="1" applyAlignment="1">
      <alignment horizontal="center"/>
    </xf>
    <xf numFmtId="0" fontId="1" fillId="2" borderId="3" xfId="0" applyFont="1" applyFill="1" applyBorder="1" applyAlignment="1">
      <alignment horizontal="center"/>
    </xf>
    <xf numFmtId="0" fontId="1" fillId="2" borderId="21" xfId="0" applyFont="1" applyFill="1" applyBorder="1" applyAlignment="1">
      <alignment horizontal="center"/>
    </xf>
    <xf numFmtId="0" fontId="1" fillId="2" borderId="10" xfId="0" applyFont="1" applyFill="1" applyBorder="1" applyAlignment="1">
      <alignment horizontal="center"/>
    </xf>
    <xf numFmtId="0" fontId="1" fillId="2" borderId="19" xfId="0" applyFont="1" applyFill="1" applyBorder="1" applyAlignment="1">
      <alignment horizontal="center"/>
    </xf>
    <xf numFmtId="0" fontId="1" fillId="2" borderId="17" xfId="0" applyFont="1" applyFill="1" applyBorder="1" applyAlignment="1">
      <alignment horizontal="center"/>
    </xf>
    <xf numFmtId="0" fontId="1" fillId="2" borderId="12" xfId="0" applyFont="1" applyFill="1" applyBorder="1" applyAlignment="1">
      <alignment horizontal="center"/>
    </xf>
    <xf numFmtId="0" fontId="1" fillId="2" borderId="13" xfId="0" applyFont="1" applyFill="1" applyBorder="1" applyAlignment="1">
      <alignment horizontal="center"/>
    </xf>
    <xf numFmtId="0" fontId="1" fillId="3" borderId="2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3" borderId="4" xfId="0" applyFont="1" applyFill="1" applyBorder="1" applyAlignment="1">
      <alignment horizontal="center"/>
    </xf>
    <xf numFmtId="0" fontId="0" fillId="0" borderId="48" xfId="0" applyFill="1" applyBorder="1"/>
    <xf numFmtId="2" fontId="0" fillId="0" borderId="0" xfId="0" applyNumberFormat="1" applyAlignment="1">
      <alignment horizontal="center" vertical="center"/>
    </xf>
    <xf numFmtId="2" fontId="4" fillId="0" borderId="0" xfId="0" applyNumberFormat="1" applyFont="1" applyBorder="1" applyAlignment="1">
      <alignment horizontal="center"/>
    </xf>
    <xf numFmtId="2" fontId="0" fillId="0" borderId="0" xfId="0" applyNumberFormat="1" applyBorder="1" applyAlignment="1">
      <alignment horizontal="center"/>
    </xf>
    <xf numFmtId="2" fontId="0" fillId="0" borderId="0" xfId="1" applyNumberFormat="1" applyFont="1" applyBorder="1" applyAlignment="1">
      <alignment horizontal="center"/>
    </xf>
    <xf numFmtId="164" fontId="0" fillId="0" borderId="0" xfId="0" applyNumberFormat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0"/>
  <tableStyles count="1" defaultTableStyle="TableStyleMedium2" defaultPivotStyle="PivotStyleLight16">
    <tableStyle name="Table Style 1" pivot="0" count="0" xr9:uid="{AEDFE765-6460-4A93-ACCE-C9D93819A7A7}"/>
  </tableStyles>
  <colors>
    <mruColors>
      <color rgb="FF4C0000"/>
      <color rgb="FF7E0000"/>
      <color rgb="FFE5E6FF"/>
      <color rgb="FFECF0F8"/>
      <color rgb="FFFFAFA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customXml" Target="../customXml/item1.xml"/><Relationship Id="rId21" Type="http://schemas.openxmlformats.org/officeDocument/2006/relationships/worksheet" Target="worksheets/sheet21.xml"/><Relationship Id="rId34" Type="http://schemas.openxmlformats.org/officeDocument/2006/relationships/connections" Target="connections.xml"/><Relationship Id="rId42" Type="http://schemas.openxmlformats.org/officeDocument/2006/relationships/customXml" Target="../customXml/item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powerPivotData" Target="model/item.data"/><Relationship Id="rId40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38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'ANALYSIS DASHBOARD'!A1"/><Relationship Id="rId2" Type="http://schemas.openxmlformats.org/officeDocument/2006/relationships/hyperlink" Target="#'ADVANCED STATS'!A1"/><Relationship Id="rId1" Type="http://schemas.openxmlformats.org/officeDocument/2006/relationships/image" Target="../media/image1.png"/><Relationship Id="rId6" Type="http://schemas.openxmlformats.org/officeDocument/2006/relationships/hyperlink" Target="#'SEASON AVERAGES (STATS)'!A1"/><Relationship Id="rId5" Type="http://schemas.openxmlformats.org/officeDocument/2006/relationships/image" Target="../media/image2.png"/><Relationship Id="rId4" Type="http://schemas.openxmlformats.org/officeDocument/2006/relationships/hyperlink" Target="#HOME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0</xdr:row>
      <xdr:rowOff>102870</xdr:rowOff>
    </xdr:from>
    <xdr:to>
      <xdr:col>0</xdr:col>
      <xdr:colOff>1059192</xdr:colOff>
      <xdr:row>3</xdr:row>
      <xdr:rowOff>121932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3D70371-3AAA-4F1F-8E04-D2108DB44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02870"/>
          <a:ext cx="906792" cy="906792"/>
        </a:xfrm>
        <a:prstGeom prst="rect">
          <a:avLst/>
        </a:prstGeom>
      </xdr:spPr>
    </xdr:pic>
    <xdr:clientData/>
  </xdr:twoCellAnchor>
  <xdr:twoCellAnchor>
    <xdr:from>
      <xdr:col>0</xdr:col>
      <xdr:colOff>118110</xdr:colOff>
      <xdr:row>11</xdr:row>
      <xdr:rowOff>194310</xdr:rowOff>
    </xdr:from>
    <xdr:to>
      <xdr:col>0</xdr:col>
      <xdr:colOff>1047750</xdr:colOff>
      <xdr:row>14</xdr:row>
      <xdr:rowOff>276860</xdr:rowOff>
    </xdr:to>
    <xdr:sp macro="" textlink="">
      <xdr:nvSpPr>
        <xdr:cNvPr id="9" name="TextBox 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7ED8E760-3369-4B8B-8671-4F6249F17D67}"/>
            </a:ext>
          </a:extLst>
        </xdr:cNvPr>
        <xdr:cNvSpPr txBox="1"/>
      </xdr:nvSpPr>
      <xdr:spPr>
        <a:xfrm>
          <a:off x="118110" y="3429000"/>
          <a:ext cx="929640" cy="962660"/>
        </a:xfrm>
        <a:prstGeom prst="rect">
          <a:avLst/>
        </a:prstGeom>
        <a:solidFill>
          <a:srgbClr val="4C0000"/>
        </a:solidFill>
        <a:ln w="34925" cmpd="sng"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>
              <a:solidFill>
                <a:schemeClr val="bg2"/>
              </a:solidFill>
            </a:rPr>
            <a:t>ADVANCED STATS</a:t>
          </a:r>
        </a:p>
      </xdr:txBody>
    </xdr:sp>
    <xdr:clientData/>
  </xdr:twoCellAnchor>
  <xdr:twoCellAnchor>
    <xdr:from>
      <xdr:col>0</xdr:col>
      <xdr:colOff>118110</xdr:colOff>
      <xdr:row>7</xdr:row>
      <xdr:rowOff>275591</xdr:rowOff>
    </xdr:from>
    <xdr:to>
      <xdr:col>0</xdr:col>
      <xdr:colOff>1047750</xdr:colOff>
      <xdr:row>11</xdr:row>
      <xdr:rowOff>69851</xdr:rowOff>
    </xdr:to>
    <xdr:sp macro="" textlink="">
      <xdr:nvSpPr>
        <xdr:cNvPr id="16" name="TextBox 1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9AC1ED06-54C9-43EB-AC79-AF2B80EF73D1}"/>
            </a:ext>
          </a:extLst>
        </xdr:cNvPr>
        <xdr:cNvSpPr txBox="1"/>
      </xdr:nvSpPr>
      <xdr:spPr>
        <a:xfrm>
          <a:off x="118110" y="2336801"/>
          <a:ext cx="929640" cy="967740"/>
        </a:xfrm>
        <a:prstGeom prst="rect">
          <a:avLst/>
        </a:prstGeom>
        <a:solidFill>
          <a:srgbClr val="4C0000"/>
        </a:solidFill>
        <a:ln w="34925" cmpd="sng"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050" b="1">
              <a:solidFill>
                <a:schemeClr val="bg2"/>
              </a:solidFill>
            </a:rPr>
            <a:t>ANALYSIS DASHBOARD</a:t>
          </a:r>
        </a:p>
      </xdr:txBody>
    </xdr:sp>
    <xdr:clientData/>
  </xdr:twoCellAnchor>
  <xdr:twoCellAnchor>
    <xdr:from>
      <xdr:col>0</xdr:col>
      <xdr:colOff>110490</xdr:colOff>
      <xdr:row>4</xdr:row>
      <xdr:rowOff>49530</xdr:rowOff>
    </xdr:from>
    <xdr:to>
      <xdr:col>0</xdr:col>
      <xdr:colOff>1047750</xdr:colOff>
      <xdr:row>7</xdr:row>
      <xdr:rowOff>152400</xdr:rowOff>
    </xdr:to>
    <xdr:sp macro="" textlink="">
      <xdr:nvSpPr>
        <xdr:cNvPr id="17" name="TextBox 1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1638C3E3-8D00-4038-B1D1-5455B10AECA7}"/>
            </a:ext>
          </a:extLst>
        </xdr:cNvPr>
        <xdr:cNvSpPr txBox="1"/>
      </xdr:nvSpPr>
      <xdr:spPr>
        <a:xfrm>
          <a:off x="110490" y="1230630"/>
          <a:ext cx="937260" cy="982980"/>
        </a:xfrm>
        <a:prstGeom prst="rect">
          <a:avLst/>
        </a:prstGeom>
        <a:solidFill>
          <a:srgbClr val="4C0000"/>
        </a:solidFill>
        <a:ln w="34925" cmpd="sng"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000" b="1">
              <a:solidFill>
                <a:schemeClr val="bg2"/>
              </a:solidFill>
            </a:rPr>
            <a:t>HOME</a:t>
          </a:r>
        </a:p>
      </xdr:txBody>
    </xdr:sp>
    <xdr:clientData/>
  </xdr:twoCellAnchor>
  <xdr:twoCellAnchor editAs="oneCell">
    <xdr:from>
      <xdr:col>0</xdr:col>
      <xdr:colOff>152400</xdr:colOff>
      <xdr:row>0</xdr:row>
      <xdr:rowOff>102870</xdr:rowOff>
    </xdr:from>
    <xdr:to>
      <xdr:col>0</xdr:col>
      <xdr:colOff>1059192</xdr:colOff>
      <xdr:row>3</xdr:row>
      <xdr:rowOff>124472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B8F42B-B1CA-48A8-AEE8-23B01C27F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02870"/>
          <a:ext cx="906792" cy="909332"/>
        </a:xfrm>
        <a:prstGeom prst="rect">
          <a:avLst/>
        </a:prstGeom>
      </xdr:spPr>
    </xdr:pic>
    <xdr:clientData/>
  </xdr:twoCellAnchor>
  <xdr:twoCellAnchor>
    <xdr:from>
      <xdr:col>0</xdr:col>
      <xdr:colOff>118110</xdr:colOff>
      <xdr:row>15</xdr:row>
      <xdr:rowOff>104140</xdr:rowOff>
    </xdr:from>
    <xdr:to>
      <xdr:col>0</xdr:col>
      <xdr:colOff>1047750</xdr:colOff>
      <xdr:row>18</xdr:row>
      <xdr:rowOff>133350</xdr:rowOff>
    </xdr:to>
    <xdr:sp macro="" textlink="">
      <xdr:nvSpPr>
        <xdr:cNvPr id="19" name="TextBox 1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8E5F33D-1E43-4A6A-B3B7-CFEDB60E99B6}"/>
            </a:ext>
          </a:extLst>
        </xdr:cNvPr>
        <xdr:cNvSpPr txBox="1"/>
      </xdr:nvSpPr>
      <xdr:spPr>
        <a:xfrm>
          <a:off x="118110" y="4512310"/>
          <a:ext cx="929640" cy="913130"/>
        </a:xfrm>
        <a:prstGeom prst="rect">
          <a:avLst/>
        </a:prstGeom>
        <a:solidFill>
          <a:srgbClr val="4C0000"/>
        </a:solidFill>
        <a:ln w="34925" cmpd="sng"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>
              <a:solidFill>
                <a:schemeClr val="bg2"/>
              </a:solidFill>
            </a:rPr>
            <a:t>SEASON AVERAGES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07947B-E293-4EA0-9E22-3517297690F3}">
  <dimension ref="A1:Q22"/>
  <sheetViews>
    <sheetView workbookViewId="0">
      <selection activeCell="M18" sqref="M18"/>
    </sheetView>
  </sheetViews>
  <sheetFormatPr defaultRowHeight="14.4" x14ac:dyDescent="0.55000000000000004"/>
  <sheetData>
    <row r="1" spans="1:13" ht="14.7" thickBot="1" x14ac:dyDescent="0.6"/>
    <row r="2" spans="1:13" x14ac:dyDescent="0.55000000000000004">
      <c r="A2" s="146" t="s">
        <v>114</v>
      </c>
      <c r="B2" s="147" t="s">
        <v>115</v>
      </c>
      <c r="C2" s="147"/>
      <c r="D2" s="147"/>
      <c r="E2" s="147"/>
      <c r="F2" s="147"/>
      <c r="G2" s="147"/>
      <c r="H2" s="147"/>
      <c r="I2" s="148"/>
    </row>
    <row r="3" spans="1:13" x14ac:dyDescent="0.55000000000000004">
      <c r="A3" s="143" t="s">
        <v>146</v>
      </c>
      <c r="B3" s="158" t="s">
        <v>154</v>
      </c>
      <c r="C3" s="158"/>
      <c r="D3" s="158"/>
      <c r="E3" s="158"/>
      <c r="F3" s="158"/>
      <c r="G3" s="158"/>
      <c r="H3" s="158"/>
      <c r="I3" s="159"/>
    </row>
    <row r="4" spans="1:13" x14ac:dyDescent="0.55000000000000004">
      <c r="A4" s="143" t="s">
        <v>36</v>
      </c>
      <c r="B4" t="s">
        <v>116</v>
      </c>
      <c r="I4" s="49"/>
    </row>
    <row r="5" spans="1:13" x14ac:dyDescent="0.55000000000000004">
      <c r="A5" s="143" t="s">
        <v>37</v>
      </c>
      <c r="B5" t="s">
        <v>49</v>
      </c>
      <c r="I5" s="49"/>
    </row>
    <row r="6" spans="1:13" x14ac:dyDescent="0.55000000000000004">
      <c r="A6" s="143" t="s">
        <v>41</v>
      </c>
      <c r="B6" t="s">
        <v>50</v>
      </c>
      <c r="I6" s="49"/>
    </row>
    <row r="7" spans="1:13" x14ac:dyDescent="0.55000000000000004">
      <c r="A7" s="143" t="s">
        <v>45</v>
      </c>
      <c r="B7" t="s">
        <v>117</v>
      </c>
      <c r="I7" s="49"/>
    </row>
    <row r="8" spans="1:13" x14ac:dyDescent="0.55000000000000004">
      <c r="A8" s="143" t="s">
        <v>46</v>
      </c>
      <c r="B8" t="s">
        <v>51</v>
      </c>
      <c r="I8" s="49"/>
    </row>
    <row r="9" spans="1:13" x14ac:dyDescent="0.55000000000000004">
      <c r="A9" s="143" t="s">
        <v>47</v>
      </c>
      <c r="B9" t="s">
        <v>52</v>
      </c>
      <c r="I9" s="49"/>
    </row>
    <row r="10" spans="1:13" x14ac:dyDescent="0.55000000000000004">
      <c r="A10" s="143" t="s">
        <v>48</v>
      </c>
      <c r="B10" t="s">
        <v>53</v>
      </c>
      <c r="I10" s="49"/>
    </row>
    <row r="11" spans="1:13" x14ac:dyDescent="0.55000000000000004">
      <c r="A11" s="143" t="s">
        <v>55</v>
      </c>
      <c r="B11" t="s">
        <v>56</v>
      </c>
      <c r="I11" s="49"/>
    </row>
    <row r="12" spans="1:13" x14ac:dyDescent="0.55000000000000004">
      <c r="A12" s="143" t="s">
        <v>95</v>
      </c>
      <c r="B12" t="s">
        <v>96</v>
      </c>
      <c r="I12" s="49"/>
    </row>
    <row r="13" spans="1:13" x14ac:dyDescent="0.55000000000000004">
      <c r="A13" s="143" t="s">
        <v>97</v>
      </c>
      <c r="B13" t="s">
        <v>118</v>
      </c>
      <c r="I13" s="49"/>
    </row>
    <row r="14" spans="1:13" x14ac:dyDescent="0.55000000000000004">
      <c r="A14" s="143" t="s">
        <v>101</v>
      </c>
      <c r="B14" t="s">
        <v>102</v>
      </c>
      <c r="I14" s="49"/>
      <c r="K14" t="s">
        <v>128</v>
      </c>
      <c r="L14" t="s">
        <v>129</v>
      </c>
      <c r="M14" t="s">
        <v>130</v>
      </c>
    </row>
    <row r="15" spans="1:13" x14ac:dyDescent="0.55000000000000004">
      <c r="A15" s="143" t="s">
        <v>99</v>
      </c>
      <c r="B15" t="s">
        <v>119</v>
      </c>
      <c r="I15" s="49"/>
      <c r="K15">
        <v>0.375</v>
      </c>
      <c r="L15">
        <v>0.28000000000000003</v>
      </c>
      <c r="M15">
        <v>0.65</v>
      </c>
    </row>
    <row r="16" spans="1:13" x14ac:dyDescent="0.55000000000000004">
      <c r="A16" s="149" t="s">
        <v>61</v>
      </c>
      <c r="B16" t="s">
        <v>103</v>
      </c>
      <c r="I16" s="49"/>
    </row>
    <row r="17" spans="1:17" x14ac:dyDescent="0.55000000000000004">
      <c r="A17" s="149" t="s">
        <v>120</v>
      </c>
      <c r="B17" t="s">
        <v>121</v>
      </c>
    </row>
    <row r="18" spans="1:17" x14ac:dyDescent="0.55000000000000004">
      <c r="A18" s="158" t="s">
        <v>138</v>
      </c>
      <c r="B18" t="s">
        <v>155</v>
      </c>
    </row>
    <row r="22" spans="1:17" x14ac:dyDescent="0.55000000000000004">
      <c r="P22" s="150"/>
      <c r="Q22" s="150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1A190B-F56D-4190-AB6D-5BF1B81A3174}">
  <dimension ref="B1:DE23"/>
  <sheetViews>
    <sheetView zoomScale="71" zoomScaleNormal="60" workbookViewId="0">
      <selection activeCell="BF21" sqref="BF21:BG23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4.1015625" bestFit="1" customWidth="1"/>
    <col min="6" max="6" width="5.734375" bestFit="1" customWidth="1"/>
    <col min="7" max="7" width="2.9453125" bestFit="1" customWidth="1"/>
    <col min="8" max="8" width="4.1015625" bestFit="1" customWidth="1"/>
    <col min="9" max="9" width="5.734375" bestFit="1" customWidth="1"/>
    <col min="10" max="10" width="2.9453125" bestFit="1" customWidth="1"/>
    <col min="11" max="11" width="4.1015625" bestFit="1" customWidth="1"/>
    <col min="12" max="12" width="5.734375" bestFit="1" customWidth="1"/>
    <col min="13" max="13" width="2.7890625" bestFit="1" customWidth="1"/>
    <col min="14" max="14" width="3.2617187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4.10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6835937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1.945312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  <col min="67" max="67" width="15.26171875" customWidth="1"/>
    <col min="68" max="68" width="14.734375" bestFit="1" customWidth="1"/>
    <col min="69" max="69" width="16.1015625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0</v>
      </c>
      <c r="S3" s="17">
        <f>Q3+R3</f>
        <v>0</v>
      </c>
      <c r="T3" s="15">
        <v>0</v>
      </c>
      <c r="U3" s="16">
        <v>0</v>
      </c>
      <c r="V3" s="16">
        <v>0</v>
      </c>
      <c r="W3" s="16">
        <v>1</v>
      </c>
      <c r="X3" s="16">
        <v>0</v>
      </c>
      <c r="Y3" s="16">
        <v>0</v>
      </c>
      <c r="Z3" s="16">
        <v>0</v>
      </c>
      <c r="AA3" s="151">
        <v>5.33</v>
      </c>
      <c r="AB3" s="60">
        <f>IFERROR($N$18+0.44*$K$18-(1.07*($Q$18/($Q$18+$AT$18))*($N$18-$M$18))+U18, 0)</f>
        <v>56.693333333333328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54.052187500000002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</v>
      </c>
      <c r="BR3" s="83">
        <f t="shared" ref="BR3:BR16" si="12">IFERROR($BR$18+0.2*(100*($AR$18/CI5)*(1-CH5)-$BR$18), 0)</f>
        <v>90.684702010631213</v>
      </c>
      <c r="BS3" s="84">
        <f t="shared" ref="BS3:BS16" si="13">IFERROR((CS5/CZ5)*100, 0)</f>
        <v>0</v>
      </c>
      <c r="BT3" s="85">
        <f>BS3-BR3</f>
        <v>-90.684702010631213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9.433962264150943E-3</v>
      </c>
      <c r="BV3" s="85">
        <f>IFERROR((D3*2)-(E3*((homedefinitions!$K$15)*2))+(G3*3)-(H3*((homedefinitions!$L$15)*3))+(J3)-(K3*(homedefinitions!$M$15))+S3+T3+V3+W3-U3, 0)</f>
        <v>1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3</v>
      </c>
      <c r="E4" s="19">
        <v>7</v>
      </c>
      <c r="F4" s="131">
        <f t="shared" ref="F4:F18" si="15">IFERROR(D4/E4,0)</f>
        <v>0.42857142857142855</v>
      </c>
      <c r="G4" s="18">
        <v>1</v>
      </c>
      <c r="H4" s="19">
        <v>2</v>
      </c>
      <c r="I4" s="134">
        <f t="shared" ref="I4:I18" si="16">IFERROR(G4/H4,0)</f>
        <v>0.5</v>
      </c>
      <c r="J4" s="34">
        <v>2</v>
      </c>
      <c r="K4" s="34">
        <v>2</v>
      </c>
      <c r="L4" s="32">
        <f t="shared" ref="L4:L18" si="17">IFERROR(J4/K4, 0)</f>
        <v>1</v>
      </c>
      <c r="M4" s="22">
        <f t="shared" si="0"/>
        <v>4</v>
      </c>
      <c r="N4" s="19">
        <f t="shared" si="0"/>
        <v>9</v>
      </c>
      <c r="O4" s="137">
        <f t="shared" ref="O4:O18" si="18">IFERROR(M4/N4,0)</f>
        <v>0.44444444444444442</v>
      </c>
      <c r="P4" s="20">
        <f t="shared" ref="P4:P17" si="19">(D4*2)+(G4*3)+(J4)</f>
        <v>11</v>
      </c>
      <c r="Q4" s="18">
        <v>1</v>
      </c>
      <c r="R4" s="19">
        <v>3</v>
      </c>
      <c r="S4" s="20">
        <f t="shared" ref="S4:S18" si="20">Q4+R4</f>
        <v>4</v>
      </c>
      <c r="T4" s="18">
        <v>4</v>
      </c>
      <c r="U4" s="19">
        <v>3</v>
      </c>
      <c r="V4" s="19">
        <v>0</v>
      </c>
      <c r="W4" s="19">
        <v>0</v>
      </c>
      <c r="X4" s="19">
        <v>0</v>
      </c>
      <c r="Y4" s="19">
        <v>1</v>
      </c>
      <c r="Z4" s="19">
        <v>1</v>
      </c>
      <c r="AA4" s="152">
        <v>23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0.5</v>
      </c>
      <c r="BI4" s="117">
        <f t="shared" si="3"/>
        <v>0.55668016194331982</v>
      </c>
      <c r="BJ4" s="118">
        <f t="shared" si="4"/>
        <v>0.25253664036076662</v>
      </c>
      <c r="BK4" s="86">
        <f t="shared" si="5"/>
        <v>0.27223215045528038</v>
      </c>
      <c r="BL4" s="117">
        <f t="shared" si="6"/>
        <v>0.23696682464454974</v>
      </c>
      <c r="BM4" s="119">
        <f t="shared" si="7"/>
        <v>0.1777251184834123</v>
      </c>
      <c r="BN4" s="87">
        <f t="shared" si="8"/>
        <v>1.3333333333333333</v>
      </c>
      <c r="BO4" s="86">
        <f t="shared" si="9"/>
        <v>7.7270531400966166E-2</v>
      </c>
      <c r="BP4" s="117">
        <f t="shared" si="10"/>
        <v>0.13039402173913042</v>
      </c>
      <c r="BQ4" s="120">
        <f t="shared" si="11"/>
        <v>0.1112695652173913</v>
      </c>
      <c r="BR4" s="88">
        <f t="shared" si="12"/>
        <v>112.13042725437998</v>
      </c>
      <c r="BS4" s="89">
        <f t="shared" si="13"/>
        <v>126.84100581930058</v>
      </c>
      <c r="BT4" s="90">
        <f t="shared" ref="BT4:BT18" si="27">BS4-BR4</f>
        <v>14.710578564920596</v>
      </c>
      <c r="BU4" s="86">
        <f t="shared" si="14"/>
        <v>9.9056603773584911E-2</v>
      </c>
      <c r="BV4" s="90">
        <f>IFERROR((D4*2)-(E4*((homedefinitions!$K$15)*2))+(G4*3)-(H4*((homedefinitions!$L$15)*3))+(J4)-(K4*(homedefinitions!$M$15))+S4+T4+V4+W4-U4, 0)</f>
        <v>7.77</v>
      </c>
      <c r="BW4" s="85">
        <f t="shared" ref="BW4:BW18" si="28">IFERROR(K4/N4, 0)</f>
        <v>0.22222222222222221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2</v>
      </c>
      <c r="E5" s="16">
        <v>4</v>
      </c>
      <c r="F5" s="130">
        <f t="shared" si="15"/>
        <v>0.5</v>
      </c>
      <c r="G5" s="15">
        <v>1</v>
      </c>
      <c r="H5" s="16">
        <v>3</v>
      </c>
      <c r="I5" s="133">
        <f t="shared" si="16"/>
        <v>0.33333333333333331</v>
      </c>
      <c r="J5" s="33">
        <v>0</v>
      </c>
      <c r="K5" s="33">
        <v>0</v>
      </c>
      <c r="L5" s="31">
        <f t="shared" si="17"/>
        <v>0</v>
      </c>
      <c r="M5" s="21">
        <f t="shared" si="0"/>
        <v>3</v>
      </c>
      <c r="N5" s="16">
        <f t="shared" si="0"/>
        <v>7</v>
      </c>
      <c r="O5" s="136">
        <f t="shared" si="18"/>
        <v>0.42857142857142855</v>
      </c>
      <c r="P5" s="17">
        <f t="shared" si="19"/>
        <v>7</v>
      </c>
      <c r="Q5" s="15">
        <v>0</v>
      </c>
      <c r="R5" s="16">
        <v>4</v>
      </c>
      <c r="S5" s="17">
        <f t="shared" si="20"/>
        <v>4</v>
      </c>
      <c r="T5" s="15">
        <v>2</v>
      </c>
      <c r="U5" s="16">
        <v>0</v>
      </c>
      <c r="V5" s="16">
        <v>0</v>
      </c>
      <c r="W5" s="16">
        <v>1</v>
      </c>
      <c r="X5" s="16">
        <v>0</v>
      </c>
      <c r="Y5" s="16">
        <v>1</v>
      </c>
      <c r="Z5" s="16">
        <v>2</v>
      </c>
      <c r="AA5" s="151">
        <v>16.5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0.5</v>
      </c>
      <c r="BI5" s="113">
        <f t="shared" si="3"/>
        <v>0.5</v>
      </c>
      <c r="BJ5" s="114">
        <f t="shared" si="4"/>
        <v>0.1913156366369444</v>
      </c>
      <c r="BK5" s="81">
        <f t="shared" si="5"/>
        <v>0.19211482449028616</v>
      </c>
      <c r="BL5" s="113">
        <f t="shared" si="6"/>
        <v>0.22222222222222221</v>
      </c>
      <c r="BM5" s="115">
        <f t="shared" si="7"/>
        <v>0</v>
      </c>
      <c r="BN5" s="82">
        <f t="shared" si="8"/>
        <v>0</v>
      </c>
      <c r="BO5" s="81">
        <f t="shared" si="9"/>
        <v>0</v>
      </c>
      <c r="BP5" s="113">
        <f t="shared" si="10"/>
        <v>0.24234848484848484</v>
      </c>
      <c r="BQ5" s="116">
        <f t="shared" si="11"/>
        <v>0.1551030303030303</v>
      </c>
      <c r="BR5" s="83">
        <f t="shared" si="12"/>
        <v>98.512328006016773</v>
      </c>
      <c r="BS5" s="84">
        <f t="shared" si="13"/>
        <v>158.65879902347706</v>
      </c>
      <c r="BT5" s="85">
        <f t="shared" si="27"/>
        <v>60.146471017460286</v>
      </c>
      <c r="BU5" s="81">
        <f t="shared" si="14"/>
        <v>9.4339622641509441E-2</v>
      </c>
      <c r="BV5" s="85">
        <f>IFERROR((D5*2)-(E5*((homedefinitions!$K$15)*2))+(G5*3)-(H5*((homedefinitions!$L$15)*3))+(J5)-(K5*(homedefinitions!$M$15))+S5+T5+V5+W5-U5, 0)</f>
        <v>8.48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1</v>
      </c>
      <c r="CA5" s="39">
        <f>IFERROR(($AS$18/($AS$18+$R$18)), 0)</f>
        <v>0.21875</v>
      </c>
      <c r="CB5" s="45">
        <f>IFERROR(($AQ$18*(1-CA5))/($AQ$18*(1-CA5)+(CA5*(1-$AQ$18))), 0)</f>
        <v>0.70058997050147487</v>
      </c>
      <c r="CC5" s="45">
        <f t="shared" ref="CC5:CC18" si="30">IFERROR(((($AP$18-$AO$18-$V$18)*CB5*(1-1.07*CA5))/$AA$18)*AA3, 0)</f>
        <v>0.50067769553261943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6.6645826820881535E-2</v>
      </c>
      <c r="CF5" s="45">
        <f>IFERROR(CC5+CE5+CD5, 0)</f>
        <v>0.56732352235350092</v>
      </c>
      <c r="CG5" s="45">
        <f>IFERROR(BZ5+CF5, 0)</f>
        <v>1.5673235223535009</v>
      </c>
      <c r="CH5" s="45">
        <f t="shared" ref="CH5:CH18" si="33">IFERROR(CG5/($BD$3*(AA3/$BC$18)),0)</f>
        <v>0.87043861758986685</v>
      </c>
      <c r="CI5" s="51">
        <f>IFERROR($AO$18+(1-((1-$AN$18)^2))*0.4*$AM$18, 0)</f>
        <v>23.363636363636363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0.59038040733883179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0.94877574808205623</v>
      </c>
      <c r="CN5" s="45">
        <f>IFERROR($M$18+(1-(1-($J$18/$K$18))^2)*$K$18*0.4, 0)</f>
        <v>29.555555555555557</v>
      </c>
      <c r="CO5" s="45">
        <f>IFERROR(((1-CP5)*CQ5)/((1-CP5)*CQ5+(1-CQ5)*CP5), 0)</f>
        <v>0.36348729160972937</v>
      </c>
      <c r="CP5" s="45">
        <f>IFERROR($Q$18/($Q$18+$AT$18), 0)</f>
        <v>0.55555555555555558</v>
      </c>
      <c r="CQ5" s="45">
        <f>IFERROR(CN5/($N$18+0.44*$K$18+$U$18), 0)</f>
        <v>0.41651008392834771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>
        <v>1</v>
      </c>
      <c r="E6" s="19">
        <v>1</v>
      </c>
      <c r="F6" s="131">
        <f t="shared" si="15"/>
        <v>1</v>
      </c>
      <c r="G6" s="18">
        <v>1</v>
      </c>
      <c r="H6" s="19">
        <v>2</v>
      </c>
      <c r="I6" s="134">
        <f t="shared" si="16"/>
        <v>0.5</v>
      </c>
      <c r="J6" s="34">
        <v>0</v>
      </c>
      <c r="K6" s="34">
        <v>0</v>
      </c>
      <c r="L6" s="32">
        <f t="shared" si="17"/>
        <v>0</v>
      </c>
      <c r="M6" s="22">
        <f t="shared" si="0"/>
        <v>2</v>
      </c>
      <c r="N6" s="19">
        <f t="shared" si="0"/>
        <v>3</v>
      </c>
      <c r="O6" s="137">
        <f t="shared" si="18"/>
        <v>0.66666666666666663</v>
      </c>
      <c r="P6" s="20">
        <f t="shared" si="19"/>
        <v>5</v>
      </c>
      <c r="Q6" s="18">
        <v>0</v>
      </c>
      <c r="R6" s="19">
        <v>1</v>
      </c>
      <c r="S6" s="20">
        <f t="shared" si="20"/>
        <v>1</v>
      </c>
      <c r="T6" s="18">
        <v>0</v>
      </c>
      <c r="U6" s="19">
        <v>1</v>
      </c>
      <c r="V6" s="19">
        <v>0</v>
      </c>
      <c r="W6" s="19">
        <v>0</v>
      </c>
      <c r="X6" s="19">
        <v>0</v>
      </c>
      <c r="Y6" s="19">
        <v>1</v>
      </c>
      <c r="Z6" s="19">
        <v>2</v>
      </c>
      <c r="AA6" s="152">
        <v>8.15</v>
      </c>
      <c r="AB6" s="60">
        <f>IFERROR((AB3/32)*40, 0)</f>
        <v>70.86666666666666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67.565234375000003</v>
      </c>
      <c r="BF6" s="67">
        <v>3</v>
      </c>
      <c r="BG6" s="68" t="s">
        <v>20</v>
      </c>
      <c r="BH6" s="86">
        <f t="shared" si="2"/>
        <v>0.83333333333333337</v>
      </c>
      <c r="BI6" s="117">
        <f t="shared" si="3"/>
        <v>0.83333333333333337</v>
      </c>
      <c r="BJ6" s="118">
        <f t="shared" si="4"/>
        <v>0.22132922029865609</v>
      </c>
      <c r="BK6" s="86">
        <f t="shared" si="5"/>
        <v>0</v>
      </c>
      <c r="BL6" s="117">
        <f t="shared" si="6"/>
        <v>0</v>
      </c>
      <c r="BM6" s="119">
        <f t="shared" si="7"/>
        <v>0.25</v>
      </c>
      <c r="BN6" s="87">
        <f t="shared" si="8"/>
        <v>0</v>
      </c>
      <c r="BO6" s="86">
        <f t="shared" si="9"/>
        <v>0</v>
      </c>
      <c r="BP6" s="117">
        <f t="shared" si="10"/>
        <v>0.12266104294478526</v>
      </c>
      <c r="BQ6" s="120">
        <f t="shared" si="11"/>
        <v>7.850306748466257E-2</v>
      </c>
      <c r="BR6" s="88">
        <f t="shared" si="12"/>
        <v>112.40912882097409</v>
      </c>
      <c r="BS6" s="89">
        <f t="shared" si="13"/>
        <v>119.06376560101988</v>
      </c>
      <c r="BT6" s="90">
        <f t="shared" si="27"/>
        <v>6.6546367800457915</v>
      </c>
      <c r="BU6" s="86">
        <f t="shared" si="14"/>
        <v>3.7735849056603772E-2</v>
      </c>
      <c r="BV6" s="90">
        <f>IFERROR((D6*2)-(E6*((homedefinitions!$K$15)*2))+(G6*3)-(H6*((homedefinitions!$L$15)*3))+(J6)-(K6*(homedefinitions!$M$15))+S6+T6+V6+W6-U6, 0)</f>
        <v>2.57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0.8982300884955754</v>
      </c>
      <c r="CA6" s="39">
        <f t="shared" ref="CA6:CA20" si="47">IFERROR(($AS$18/($AS$18+$R$18)), 0)</f>
        <v>0.21875</v>
      </c>
      <c r="CB6" s="45">
        <f t="shared" ref="CB6:CB20" si="48">IFERROR(($AQ$18*(1-CA6))/($AQ$18*(1-CA6)+(CA6*(1-$AQ$18))), 0)</f>
        <v>0.70058997050147487</v>
      </c>
      <c r="CC6" s="45">
        <f t="shared" si="30"/>
        <v>2.1605228887899148</v>
      </c>
      <c r="CD6" s="45">
        <f t="shared" si="31"/>
        <v>1.9138755980861255E-3</v>
      </c>
      <c r="CE6" s="36">
        <f t="shared" si="32"/>
        <v>0.28758987183494844</v>
      </c>
      <c r="CF6" s="45">
        <f t="shared" ref="CF6:CF20" si="49">IFERROR(CC6+CE6+CD6, 0)</f>
        <v>2.4500266362229493</v>
      </c>
      <c r="CG6" s="45">
        <f t="shared" ref="CG6:CG20" si="50">IFERROR(BZ6+CF6, 0)</f>
        <v>3.3482567247185244</v>
      </c>
      <c r="CH6" s="45">
        <f t="shared" si="33"/>
        <v>0.43092096307284666</v>
      </c>
      <c r="CI6" s="51">
        <f t="shared" ref="CI6:CI20" si="51">IFERROR($AO$18+(1-((1-$AN$18)^2))*0.4*$AM$18, 0)</f>
        <v>23.363636363636363</v>
      </c>
      <c r="CJ6" s="47">
        <f t="shared" si="34"/>
        <v>7.9278077693229569</v>
      </c>
      <c r="CK6" s="45">
        <f t="shared" si="35"/>
        <v>0.47652988030090809</v>
      </c>
      <c r="CL6" s="45">
        <f t="shared" si="36"/>
        <v>3.6396895787139689</v>
      </c>
      <c r="CM6" s="36">
        <f t="shared" si="37"/>
        <v>0.94877574808205623</v>
      </c>
      <c r="CN6" s="45">
        <f t="shared" ref="CN6:CN20" si="52">IFERROR($M$18+(1-(1-($J$18/$K$18))^2)*$K$18*0.4, 0)</f>
        <v>29.555555555555557</v>
      </c>
      <c r="CO6" s="45">
        <f t="shared" ref="CO6:CO20" si="53">IFERROR(((1-CP6)*CQ6)/((1-CP6)*CQ6+(1-CQ6)*CP6), 0)</f>
        <v>0.36348729160972937</v>
      </c>
      <c r="CP6" s="45">
        <f t="shared" ref="CP6:CP20" si="54">IFERROR($Q$18/($Q$18+$AT$18), 0)</f>
        <v>0.55555555555555558</v>
      </c>
      <c r="CQ6" s="45">
        <f t="shared" ref="CQ6:CQ20" si="55">IFERROR(CN6/($N$18+0.44*$K$18+$U$18), 0)</f>
        <v>0.41651008392834771</v>
      </c>
      <c r="CR6" s="45">
        <f t="shared" si="38"/>
        <v>0.33808006265842916</v>
      </c>
      <c r="CS6" s="45">
        <f t="shared" si="39"/>
        <v>13.210592508643478</v>
      </c>
      <c r="CT6" s="45">
        <f t="shared" si="40"/>
        <v>3.5234701196990921</v>
      </c>
      <c r="CU6" s="45">
        <f t="shared" si="41"/>
        <v>1.1951219512195121</v>
      </c>
      <c r="CV6" s="45">
        <f t="shared" si="42"/>
        <v>0.8</v>
      </c>
      <c r="CW6" s="45">
        <f t="shared" si="43"/>
        <v>0.15139612233525618</v>
      </c>
      <c r="CX6" s="45">
        <f t="shared" si="44"/>
        <v>2.0277777777777772</v>
      </c>
      <c r="CY6" s="45">
        <f t="shared" si="45"/>
        <v>0</v>
      </c>
      <c r="CZ6" s="43">
        <f t="shared" si="46"/>
        <v>10.415080220558536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2</v>
      </c>
      <c r="F7" s="130">
        <f t="shared" si="15"/>
        <v>0</v>
      </c>
      <c r="G7" s="15">
        <v>0</v>
      </c>
      <c r="H7" s="16">
        <v>2</v>
      </c>
      <c r="I7" s="133">
        <f t="shared" si="16"/>
        <v>0</v>
      </c>
      <c r="J7" s="33">
        <v>0</v>
      </c>
      <c r="K7" s="33">
        <v>0</v>
      </c>
      <c r="L7" s="31">
        <f t="shared" si="17"/>
        <v>0</v>
      </c>
      <c r="M7" s="21">
        <f t="shared" si="0"/>
        <v>0</v>
      </c>
      <c r="N7" s="16">
        <f t="shared" si="0"/>
        <v>4</v>
      </c>
      <c r="O7" s="136">
        <f t="shared" si="18"/>
        <v>0</v>
      </c>
      <c r="P7" s="17">
        <f t="shared" si="19"/>
        <v>0</v>
      </c>
      <c r="Q7" s="15">
        <v>0</v>
      </c>
      <c r="R7" s="16">
        <v>3</v>
      </c>
      <c r="S7" s="17">
        <f t="shared" si="20"/>
        <v>3</v>
      </c>
      <c r="T7" s="15">
        <v>5</v>
      </c>
      <c r="U7" s="16">
        <v>3</v>
      </c>
      <c r="V7" s="16">
        <v>0</v>
      </c>
      <c r="W7" s="16">
        <v>0</v>
      </c>
      <c r="X7" s="16">
        <v>0</v>
      </c>
      <c r="Y7" s="16">
        <v>0</v>
      </c>
      <c r="Z7" s="16">
        <v>2</v>
      </c>
      <c r="AA7" s="151">
        <v>22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</v>
      </c>
      <c r="BI7" s="113">
        <f t="shared" si="3"/>
        <v>0</v>
      </c>
      <c r="BJ7" s="114">
        <f t="shared" si="4"/>
        <v>0.1434867274777083</v>
      </c>
      <c r="BK7" s="81">
        <f t="shared" si="5"/>
        <v>0.27963286713286711</v>
      </c>
      <c r="BL7" s="113">
        <f t="shared" si="6"/>
        <v>0.41666666666666669</v>
      </c>
      <c r="BM7" s="115">
        <f t="shared" si="7"/>
        <v>0.25</v>
      </c>
      <c r="BN7" s="82">
        <f t="shared" si="8"/>
        <v>1.6666666666666667</v>
      </c>
      <c r="BO7" s="81">
        <f t="shared" si="9"/>
        <v>0</v>
      </c>
      <c r="BP7" s="113">
        <f t="shared" si="10"/>
        <v>0.13632102272727273</v>
      </c>
      <c r="BQ7" s="116">
        <f t="shared" si="11"/>
        <v>8.7245454545454543E-2</v>
      </c>
      <c r="BR7" s="83">
        <f>IFERROR($BR$18+0.2*(100*($AR$18/CI9)*(1-CH9)-$BR$18), 0)</f>
        <v>111.86092175665844</v>
      </c>
      <c r="BS7" s="84">
        <f t="shared" si="13"/>
        <v>63.929306125301608</v>
      </c>
      <c r="BT7" s="85">
        <f t="shared" si="27"/>
        <v>-47.931615631356834</v>
      </c>
      <c r="BU7" s="81">
        <f t="shared" si="14"/>
        <v>9.433962264150943E-3</v>
      </c>
      <c r="BV7" s="85">
        <f>IFERROR((D7*2)-(E7*((homedefinitions!$K$15)*2))+(G7*3)-(H7*((homedefinitions!$L$15)*3))+(J7)-(K7*(homedefinitions!$M$15))+S7+T7+V7+W7-U7, 0)</f>
        <v>1.8200000000000003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2.1976401179941005</v>
      </c>
      <c r="CA7" s="39">
        <f t="shared" si="47"/>
        <v>0.21875</v>
      </c>
      <c r="CB7" s="45">
        <f t="shared" si="48"/>
        <v>0.70058997050147487</v>
      </c>
      <c r="CC7" s="45">
        <f t="shared" si="30"/>
        <v>1.5499403332623303</v>
      </c>
      <c r="CD7" s="45">
        <f t="shared" si="31"/>
        <v>3.8277511961722511E-3</v>
      </c>
      <c r="CE7" s="36">
        <f t="shared" si="32"/>
        <v>0.20631447327289779</v>
      </c>
      <c r="CF7" s="45">
        <f t="shared" si="49"/>
        <v>1.7600825577314003</v>
      </c>
      <c r="CG7" s="45">
        <f t="shared" si="50"/>
        <v>3.9577226757255008</v>
      </c>
      <c r="CH7" s="45">
        <f t="shared" si="33"/>
        <v>0.7100159795664146</v>
      </c>
      <c r="CI7" s="51">
        <f t="shared" si="51"/>
        <v>23.363636363636363</v>
      </c>
      <c r="CJ7" s="47">
        <f t="shared" si="34"/>
        <v>6.0185480247638043</v>
      </c>
      <c r="CK7" s="45">
        <f t="shared" si="35"/>
        <v>0.56082970013496891</v>
      </c>
      <c r="CL7" s="45">
        <f t="shared" si="36"/>
        <v>1.7275025278058647</v>
      </c>
      <c r="CM7" s="36">
        <f t="shared" si="37"/>
        <v>0.94877574808205623</v>
      </c>
      <c r="CN7" s="45">
        <f t="shared" si="52"/>
        <v>29.555555555555557</v>
      </c>
      <c r="CO7" s="45">
        <f t="shared" si="53"/>
        <v>0.36348729160972937</v>
      </c>
      <c r="CP7" s="45">
        <f t="shared" si="54"/>
        <v>0.55555555555555558</v>
      </c>
      <c r="CQ7" s="45">
        <f t="shared" si="55"/>
        <v>0.41651008392834771</v>
      </c>
      <c r="CR7" s="45">
        <f t="shared" si="38"/>
        <v>0</v>
      </c>
      <c r="CS7" s="45">
        <f t="shared" si="39"/>
        <v>7.3492649076957122</v>
      </c>
      <c r="CT7" s="45">
        <f t="shared" si="40"/>
        <v>2.5793777248987735</v>
      </c>
      <c r="CU7" s="45">
        <f t="shared" si="41"/>
        <v>0.59302325581395354</v>
      </c>
      <c r="CV7" s="45">
        <f t="shared" si="42"/>
        <v>0</v>
      </c>
      <c r="CW7" s="45">
        <f t="shared" si="43"/>
        <v>0</v>
      </c>
      <c r="CX7" s="45">
        <f t="shared" si="44"/>
        <v>1.6222222222222218</v>
      </c>
      <c r="CY7" s="45">
        <f t="shared" si="45"/>
        <v>0</v>
      </c>
      <c r="CZ7" s="43">
        <f t="shared" si="46"/>
        <v>4.6321193359141883</v>
      </c>
    </row>
    <row r="8" spans="2:104" ht="23.1" x14ac:dyDescent="0.85">
      <c r="B8" s="11">
        <v>5</v>
      </c>
      <c r="C8" s="11" t="s">
        <v>22</v>
      </c>
      <c r="D8" s="18">
        <v>8</v>
      </c>
      <c r="E8" s="19">
        <v>9</v>
      </c>
      <c r="F8" s="131">
        <f t="shared" si="15"/>
        <v>0.88888888888888884</v>
      </c>
      <c r="G8" s="18">
        <v>0</v>
      </c>
      <c r="H8" s="19">
        <v>1</v>
      </c>
      <c r="I8" s="134">
        <f t="shared" si="16"/>
        <v>0</v>
      </c>
      <c r="J8" s="34">
        <v>0</v>
      </c>
      <c r="K8" s="34">
        <v>0</v>
      </c>
      <c r="L8" s="32">
        <f t="shared" si="17"/>
        <v>0</v>
      </c>
      <c r="M8" s="22">
        <f t="shared" si="0"/>
        <v>8</v>
      </c>
      <c r="N8" s="19">
        <f t="shared" si="0"/>
        <v>10</v>
      </c>
      <c r="O8" s="137">
        <f t="shared" si="18"/>
        <v>0.8</v>
      </c>
      <c r="P8" s="20">
        <f t="shared" si="19"/>
        <v>16</v>
      </c>
      <c r="Q8" s="18">
        <v>5</v>
      </c>
      <c r="R8" s="19">
        <v>6</v>
      </c>
      <c r="S8" s="20">
        <f t="shared" si="20"/>
        <v>11</v>
      </c>
      <c r="T8" s="18">
        <v>2</v>
      </c>
      <c r="U8" s="19">
        <v>6</v>
      </c>
      <c r="V8" s="19">
        <v>0</v>
      </c>
      <c r="W8" s="19">
        <v>3</v>
      </c>
      <c r="X8" s="19">
        <v>0</v>
      </c>
      <c r="Y8" s="19">
        <v>0</v>
      </c>
      <c r="Z8" s="19">
        <v>3</v>
      </c>
      <c r="AA8" s="152">
        <v>21.33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0.8</v>
      </c>
      <c r="BI8" s="117">
        <f t="shared" si="3"/>
        <v>0.8</v>
      </c>
      <c r="BJ8" s="118">
        <f t="shared" si="4"/>
        <v>0.33827156970164973</v>
      </c>
      <c r="BK8" s="86">
        <f t="shared" si="5"/>
        <v>0.2142235317752629</v>
      </c>
      <c r="BL8" s="117">
        <f t="shared" si="6"/>
        <v>0.1111111111111111</v>
      </c>
      <c r="BM8" s="119">
        <f t="shared" si="7"/>
        <v>0.33333333333333331</v>
      </c>
      <c r="BN8" s="87">
        <f t="shared" si="8"/>
        <v>0.33333333333333331</v>
      </c>
      <c r="BO8" s="86">
        <f t="shared" si="9"/>
        <v>0.41660155232588431</v>
      </c>
      <c r="BP8" s="117">
        <f t="shared" si="10"/>
        <v>0.28120604781997188</v>
      </c>
      <c r="BQ8" s="120">
        <f t="shared" si="11"/>
        <v>0.32994842944210034</v>
      </c>
      <c r="BR8" s="88">
        <f t="shared" si="12"/>
        <v>85.265354613165798</v>
      </c>
      <c r="BS8" s="89">
        <f t="shared" si="13"/>
        <v>107.88502283701507</v>
      </c>
      <c r="BT8" s="90">
        <f t="shared" si="27"/>
        <v>22.619668223849274</v>
      </c>
      <c r="BU8" s="86">
        <f t="shared" si="14"/>
        <v>0.20283018867924529</v>
      </c>
      <c r="BV8" s="90">
        <f>IFERROR((D8*2)-(E8*((homedefinitions!$K$15)*2))+(G8*3)-(H8*((homedefinitions!$L$15)*3))+(J8)-(K8*(homedefinitions!$M$15))+S8+T8+V8+W8-U8, 0)</f>
        <v>18.41</v>
      </c>
      <c r="BW8" s="85">
        <f t="shared" si="28"/>
        <v>0</v>
      </c>
      <c r="BX8" s="26">
        <v>3</v>
      </c>
      <c r="BY8" s="25" t="s">
        <v>20</v>
      </c>
      <c r="BZ8" s="47">
        <f t="shared" si="29"/>
        <v>0.29941002949852513</v>
      </c>
      <c r="CA8" s="39">
        <f t="shared" si="47"/>
        <v>0.21875</v>
      </c>
      <c r="CB8" s="45">
        <f t="shared" si="48"/>
        <v>0.70058997050147487</v>
      </c>
      <c r="CC8" s="45">
        <f t="shared" si="30"/>
        <v>0.76557658885381774</v>
      </c>
      <c r="CD8" s="45">
        <f t="shared" si="31"/>
        <v>3.8277511961722511E-3</v>
      </c>
      <c r="CE8" s="36">
        <f t="shared" si="32"/>
        <v>0.10190684588934043</v>
      </c>
      <c r="CF8" s="45">
        <f t="shared" si="49"/>
        <v>0.87131118593933043</v>
      </c>
      <c r="CG8" s="45">
        <f t="shared" si="50"/>
        <v>1.1707212154378555</v>
      </c>
      <c r="CH8" s="45">
        <f t="shared" si="33"/>
        <v>0.425209136708039</v>
      </c>
      <c r="CI8" s="51">
        <f t="shared" si="51"/>
        <v>23.363636363636363</v>
      </c>
      <c r="CJ8" s="47">
        <f t="shared" si="34"/>
        <v>3.3677839013049624</v>
      </c>
      <c r="CK8" s="45">
        <f t="shared" si="35"/>
        <v>0.7834637273736178</v>
      </c>
      <c r="CL8" s="45">
        <f t="shared" si="36"/>
        <v>0</v>
      </c>
      <c r="CM8" s="36">
        <f t="shared" si="37"/>
        <v>0.94877574808205623</v>
      </c>
      <c r="CN8" s="45">
        <f t="shared" si="52"/>
        <v>29.555555555555557</v>
      </c>
      <c r="CO8" s="45">
        <f t="shared" si="53"/>
        <v>0.36348729160972937</v>
      </c>
      <c r="CP8" s="45">
        <f t="shared" si="54"/>
        <v>0.55555555555555558</v>
      </c>
      <c r="CQ8" s="45">
        <f t="shared" si="55"/>
        <v>0.41651008392834771</v>
      </c>
      <c r="CR8" s="45">
        <f t="shared" si="38"/>
        <v>0</v>
      </c>
      <c r="CS8" s="45">
        <f t="shared" si="39"/>
        <v>3.1952716903393217</v>
      </c>
      <c r="CT8" s="45">
        <f t="shared" si="40"/>
        <v>1.3471135605219851</v>
      </c>
      <c r="CU8" s="45">
        <f t="shared" si="41"/>
        <v>0</v>
      </c>
      <c r="CV8" s="45">
        <f t="shared" si="42"/>
        <v>0</v>
      </c>
      <c r="CW8" s="45">
        <f t="shared" si="43"/>
        <v>0</v>
      </c>
      <c r="CX8" s="45">
        <f t="shared" si="44"/>
        <v>0.40555555555555545</v>
      </c>
      <c r="CY8" s="45">
        <f t="shared" si="45"/>
        <v>0</v>
      </c>
      <c r="CZ8" s="43">
        <f t="shared" si="46"/>
        <v>2.6836642316912842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5"/>
        <v>0</v>
      </c>
      <c r="G9" s="15">
        <v>1</v>
      </c>
      <c r="H9" s="16">
        <v>1</v>
      </c>
      <c r="I9" s="133">
        <f t="shared" si="16"/>
        <v>1</v>
      </c>
      <c r="J9" s="33">
        <v>0</v>
      </c>
      <c r="K9" s="33">
        <v>0</v>
      </c>
      <c r="L9" s="31">
        <f t="shared" si="17"/>
        <v>0</v>
      </c>
      <c r="M9" s="21">
        <f t="shared" si="0"/>
        <v>1</v>
      </c>
      <c r="N9" s="16">
        <f t="shared" si="0"/>
        <v>1</v>
      </c>
      <c r="O9" s="136">
        <f t="shared" si="18"/>
        <v>1</v>
      </c>
      <c r="P9" s="17">
        <f t="shared" si="19"/>
        <v>3</v>
      </c>
      <c r="Q9" s="15">
        <v>0</v>
      </c>
      <c r="R9" s="16">
        <v>1</v>
      </c>
      <c r="S9" s="17">
        <f t="shared" si="20"/>
        <v>1</v>
      </c>
      <c r="T9" s="15">
        <v>0</v>
      </c>
      <c r="U9" s="16">
        <v>1</v>
      </c>
      <c r="V9" s="16">
        <v>0</v>
      </c>
      <c r="W9" s="16">
        <v>0</v>
      </c>
      <c r="X9" s="16">
        <v>0</v>
      </c>
      <c r="Y9" s="16">
        <v>1</v>
      </c>
      <c r="Z9" s="16">
        <v>1</v>
      </c>
      <c r="AA9" s="151">
        <v>4.75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1.5</v>
      </c>
      <c r="BI9" s="113">
        <f t="shared" si="3"/>
        <v>1.5</v>
      </c>
      <c r="BJ9" s="114">
        <f t="shared" si="4"/>
        <v>0.18987717320358391</v>
      </c>
      <c r="BK9" s="81">
        <f t="shared" si="5"/>
        <v>0</v>
      </c>
      <c r="BL9" s="113">
        <f t="shared" si="6"/>
        <v>0</v>
      </c>
      <c r="BM9" s="115">
        <f t="shared" si="7"/>
        <v>0.5</v>
      </c>
      <c r="BN9" s="82">
        <f t="shared" si="8"/>
        <v>0</v>
      </c>
      <c r="BO9" s="81">
        <f t="shared" si="9"/>
        <v>0</v>
      </c>
      <c r="BP9" s="113">
        <f t="shared" si="10"/>
        <v>0.21046052631578946</v>
      </c>
      <c r="BQ9" s="116">
        <f t="shared" si="11"/>
        <v>0.13469473684210526</v>
      </c>
      <c r="BR9" s="83">
        <f t="shared" si="12"/>
        <v>108.62067937342368</v>
      </c>
      <c r="BS9" s="84">
        <f t="shared" si="13"/>
        <v>86.857792050802459</v>
      </c>
      <c r="BT9" s="85">
        <f t="shared" si="27"/>
        <v>-21.762887322621225</v>
      </c>
      <c r="BU9" s="81">
        <f t="shared" si="14"/>
        <v>2.8301886792452831E-2</v>
      </c>
      <c r="BV9" s="85">
        <f>IFERROR((D9*2)-(E9*((homedefinitions!$K$15)*2))+(G9*3)-(H9*((homedefinitions!$L$15)*3))+(J9)-(K9*(homedefinitions!$M$15))+S9+T9+V9+W9-U9, 0)</f>
        <v>2.16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0.8982300884955754</v>
      </c>
      <c r="CA9" s="39">
        <f t="shared" si="47"/>
        <v>0.21875</v>
      </c>
      <c r="CB9" s="45">
        <f t="shared" si="48"/>
        <v>0.70058997050147487</v>
      </c>
      <c r="CC9" s="45">
        <f t="shared" si="30"/>
        <v>2.0665871110164402</v>
      </c>
      <c r="CD9" s="45">
        <f t="shared" si="31"/>
        <v>3.8277511961722511E-3</v>
      </c>
      <c r="CE9" s="36">
        <f t="shared" si="32"/>
        <v>0.27508596436386373</v>
      </c>
      <c r="CF9" s="45">
        <f t="shared" si="49"/>
        <v>2.3455008265764761</v>
      </c>
      <c r="CG9" s="45">
        <f t="shared" si="50"/>
        <v>3.2437309150720512</v>
      </c>
      <c r="CH9" s="45">
        <f t="shared" si="33"/>
        <v>0.43644432135948424</v>
      </c>
      <c r="CI9" s="51">
        <f t="shared" si="51"/>
        <v>23.363636363636363</v>
      </c>
      <c r="CJ9" s="47">
        <f t="shared" si="34"/>
        <v>0</v>
      </c>
      <c r="CK9" s="45">
        <f t="shared" si="35"/>
        <v>0.39437583751041083</v>
      </c>
      <c r="CL9" s="45">
        <f t="shared" si="36"/>
        <v>4.1220735785953178</v>
      </c>
      <c r="CM9" s="36">
        <f t="shared" si="37"/>
        <v>0.94877574808205623</v>
      </c>
      <c r="CN9" s="45">
        <f t="shared" si="52"/>
        <v>29.555555555555557</v>
      </c>
      <c r="CO9" s="45">
        <f t="shared" si="53"/>
        <v>0.36348729160972937</v>
      </c>
      <c r="CP9" s="45">
        <f t="shared" si="54"/>
        <v>0.55555555555555558</v>
      </c>
      <c r="CQ9" s="45">
        <f t="shared" si="55"/>
        <v>0.41651008392834771</v>
      </c>
      <c r="CR9" s="45">
        <f t="shared" si="38"/>
        <v>0</v>
      </c>
      <c r="CS9" s="45">
        <f t="shared" si="39"/>
        <v>3.9109234431810513</v>
      </c>
      <c r="CT9" s="45">
        <f t="shared" si="40"/>
        <v>0</v>
      </c>
      <c r="CU9" s="45">
        <f t="shared" si="41"/>
        <v>1.5760869565217392</v>
      </c>
      <c r="CV9" s="45">
        <f t="shared" si="42"/>
        <v>0</v>
      </c>
      <c r="CW9" s="45">
        <f t="shared" si="43"/>
        <v>0</v>
      </c>
      <c r="CX9" s="45">
        <f t="shared" si="44"/>
        <v>1.6222222222222218</v>
      </c>
      <c r="CY9" s="45">
        <f t="shared" si="45"/>
        <v>0</v>
      </c>
      <c r="CZ9" s="43">
        <f t="shared" si="46"/>
        <v>6.1175753034385059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1</v>
      </c>
      <c r="F10" s="131">
        <f t="shared" si="15"/>
        <v>1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1</v>
      </c>
      <c r="N10" s="19">
        <f t="shared" si="0"/>
        <v>1</v>
      </c>
      <c r="O10" s="137">
        <f t="shared" si="18"/>
        <v>1</v>
      </c>
      <c r="P10" s="20">
        <f t="shared" si="19"/>
        <v>2</v>
      </c>
      <c r="Q10" s="18">
        <v>0</v>
      </c>
      <c r="R10" s="19">
        <v>0</v>
      </c>
      <c r="S10" s="20">
        <f t="shared" si="20"/>
        <v>0</v>
      </c>
      <c r="T10" s="18">
        <v>0</v>
      </c>
      <c r="U10" s="19">
        <v>0</v>
      </c>
      <c r="V10" s="19">
        <v>0</v>
      </c>
      <c r="W10" s="19">
        <v>0</v>
      </c>
      <c r="X10" s="19">
        <v>0</v>
      </c>
      <c r="Y10" s="19">
        <v>0</v>
      </c>
      <c r="Z10" s="19">
        <v>0</v>
      </c>
      <c r="AA10" s="152">
        <v>6.33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1</v>
      </c>
      <c r="BI10" s="117">
        <f t="shared" si="3"/>
        <v>1</v>
      </c>
      <c r="BJ10" s="118">
        <f t="shared" si="4"/>
        <v>7.1241435443682749E-2</v>
      </c>
      <c r="BK10" s="86">
        <f t="shared" si="5"/>
        <v>0</v>
      </c>
      <c r="BL10" s="117">
        <f t="shared" si="6"/>
        <v>0</v>
      </c>
      <c r="BM10" s="119">
        <f t="shared" si="7"/>
        <v>0</v>
      </c>
      <c r="BN10" s="87">
        <f t="shared" si="8"/>
        <v>0</v>
      </c>
      <c r="BO10" s="86">
        <f t="shared" si="9"/>
        <v>0</v>
      </c>
      <c r="BP10" s="117">
        <f t="shared" si="10"/>
        <v>0</v>
      </c>
      <c r="BQ10" s="120">
        <f t="shared" si="11"/>
        <v>0</v>
      </c>
      <c r="BR10" s="88">
        <f t="shared" si="12"/>
        <v>117.78311842532506</v>
      </c>
      <c r="BS10" s="89">
        <f t="shared" si="13"/>
        <v>200</v>
      </c>
      <c r="BT10" s="90">
        <f t="shared" si="27"/>
        <v>82.216881574674943</v>
      </c>
      <c r="BU10" s="86">
        <f t="shared" si="14"/>
        <v>1.8867924528301886E-2</v>
      </c>
      <c r="BV10" s="90">
        <f>IFERROR((D10*2)-(E10*((homedefinitions!$K$15)*2))+(G10*3)-(H10*((homedefinitions!$L$15)*3))+(J10)-(K10*(homedefinitions!$M$15))+S10+T10+V10+W10-U10, 0)</f>
        <v>1.25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4.7964601769911503</v>
      </c>
      <c r="CA10" s="39">
        <f t="shared" si="47"/>
        <v>0.21875</v>
      </c>
      <c r="CB10" s="45">
        <f t="shared" si="48"/>
        <v>0.70058997050147487</v>
      </c>
      <c r="CC10" s="45">
        <f t="shared" si="30"/>
        <v>2.0036501399082121</v>
      </c>
      <c r="CD10" s="45">
        <f t="shared" si="31"/>
        <v>5.7416267942583775E-3</v>
      </c>
      <c r="CE10" s="36">
        <f t="shared" si="32"/>
        <v>0.26670834635823693</v>
      </c>
      <c r="CF10" s="45">
        <f t="shared" si="49"/>
        <v>2.2761001130607075</v>
      </c>
      <c r="CG10" s="45">
        <f t="shared" si="50"/>
        <v>7.0725602900518574</v>
      </c>
      <c r="CH10" s="45">
        <f t="shared" si="33"/>
        <v>0.98150498769741146</v>
      </c>
      <c r="CI10" s="51">
        <f t="shared" si="51"/>
        <v>23.363636363636363</v>
      </c>
      <c r="CJ10" s="47">
        <f t="shared" si="34"/>
        <v>11.739793478872716</v>
      </c>
      <c r="CK10" s="45">
        <f t="shared" si="35"/>
        <v>0.66565726892613819</v>
      </c>
      <c r="CL10" s="45">
        <f t="shared" si="36"/>
        <v>1.9833333333333334</v>
      </c>
      <c r="CM10" s="36">
        <f t="shared" si="37"/>
        <v>0.94877574808205623</v>
      </c>
      <c r="CN10" s="45">
        <f t="shared" si="52"/>
        <v>29.555555555555557</v>
      </c>
      <c r="CO10" s="45">
        <f t="shared" si="53"/>
        <v>0.36348729160972937</v>
      </c>
      <c r="CP10" s="45">
        <f t="shared" si="54"/>
        <v>0.55555555555555558</v>
      </c>
      <c r="CQ10" s="45">
        <f t="shared" si="55"/>
        <v>0.41651008392834771</v>
      </c>
      <c r="CR10" s="45">
        <f t="shared" si="38"/>
        <v>1.6904003132921457</v>
      </c>
      <c r="CS10" s="45">
        <f t="shared" si="39"/>
        <v>14.710570220567865</v>
      </c>
      <c r="CT10" s="45">
        <f t="shared" si="40"/>
        <v>5.8698967394363581</v>
      </c>
      <c r="CU10" s="45">
        <f t="shared" si="41"/>
        <v>0.52500000000000002</v>
      </c>
      <c r="CV10" s="45">
        <f t="shared" si="42"/>
        <v>0</v>
      </c>
      <c r="CW10" s="45">
        <f t="shared" si="43"/>
        <v>0.75698061167628083</v>
      </c>
      <c r="CX10" s="45">
        <f t="shared" si="44"/>
        <v>0.81111111111111089</v>
      </c>
      <c r="CY10" s="45">
        <f t="shared" si="45"/>
        <v>0</v>
      </c>
      <c r="CZ10" s="43">
        <f t="shared" si="46"/>
        <v>13.635414660653625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0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1</v>
      </c>
      <c r="U11" s="16">
        <v>1</v>
      </c>
      <c r="V11" s="16">
        <v>0</v>
      </c>
      <c r="W11" s="16">
        <v>1</v>
      </c>
      <c r="X11" s="16">
        <v>0</v>
      </c>
      <c r="Y11" s="16">
        <v>0</v>
      </c>
      <c r="Z11" s="16">
        <v>2</v>
      </c>
      <c r="AA11" s="151">
        <v>3.15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0.1431613607487339</v>
      </c>
      <c r="BK11" s="81">
        <f t="shared" si="5"/>
        <v>0.39059829059829054</v>
      </c>
      <c r="BL11" s="113">
        <f t="shared" si="6"/>
        <v>0.5</v>
      </c>
      <c r="BM11" s="115">
        <f t="shared" si="7"/>
        <v>0.5</v>
      </c>
      <c r="BN11" s="82">
        <f t="shared" si="8"/>
        <v>1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71.755366346539063</v>
      </c>
      <c r="BS11" s="84">
        <f t="shared" si="13"/>
        <v>56.433576746182709</v>
      </c>
      <c r="BT11" s="85">
        <f t="shared" si="27"/>
        <v>-15.321789600356354</v>
      </c>
      <c r="BU11" s="81">
        <f t="shared" si="14"/>
        <v>9.433962264150943E-3</v>
      </c>
      <c r="BV11" s="85">
        <f>IFERROR((D11*2)-(E11*((homedefinitions!$K$15)*2))+(G11*3)-(H11*((homedefinitions!$L$15)*3))+(J11)-(K11*(homedefinitions!$M$15))+S11+T11+V11+W11-U11, 0)</f>
        <v>1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0.29941002949852513</v>
      </c>
      <c r="CA11" s="39">
        <f t="shared" si="47"/>
        <v>0.21875</v>
      </c>
      <c r="CB11" s="45">
        <f t="shared" si="48"/>
        <v>0.70058997050147487</v>
      </c>
      <c r="CC11" s="45">
        <f t="shared" si="30"/>
        <v>0.44619494442400415</v>
      </c>
      <c r="CD11" s="45">
        <f t="shared" si="31"/>
        <v>1.9138755980861255E-3</v>
      </c>
      <c r="CE11" s="36">
        <f t="shared" si="32"/>
        <v>5.9393560487652396E-2</v>
      </c>
      <c r="CF11" s="45">
        <f t="shared" si="49"/>
        <v>0.50750238050974261</v>
      </c>
      <c r="CG11" s="45">
        <f t="shared" si="50"/>
        <v>0.80691241000826774</v>
      </c>
      <c r="CH11" s="45">
        <f t="shared" si="33"/>
        <v>0.50285120273837824</v>
      </c>
      <c r="CI11" s="51">
        <f t="shared" si="51"/>
        <v>23.363636363636363</v>
      </c>
      <c r="CJ11" s="47">
        <f t="shared" si="34"/>
        <v>1.2885373290402649</v>
      </c>
      <c r="CK11" s="45">
        <f t="shared" si="35"/>
        <v>0.76065007598210443</v>
      </c>
      <c r="CL11" s="45">
        <f t="shared" si="36"/>
        <v>0</v>
      </c>
      <c r="CM11" s="36">
        <f t="shared" si="37"/>
        <v>0.94877574808205623</v>
      </c>
      <c r="CN11" s="45">
        <f t="shared" si="52"/>
        <v>29.555555555555557</v>
      </c>
      <c r="CO11" s="45">
        <f t="shared" si="53"/>
        <v>0.36348729160972937</v>
      </c>
      <c r="CP11" s="45">
        <f t="shared" si="54"/>
        <v>0.55555555555555558</v>
      </c>
      <c r="CQ11" s="45">
        <f t="shared" si="55"/>
        <v>0.41651008392834771</v>
      </c>
      <c r="CR11" s="45">
        <f t="shared" si="38"/>
        <v>0</v>
      </c>
      <c r="CS11" s="45">
        <f t="shared" si="39"/>
        <v>1.222532968291832</v>
      </c>
      <c r="CT11" s="45">
        <f t="shared" si="40"/>
        <v>0.42951244301342162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0</v>
      </c>
      <c r="CY11" s="45">
        <f t="shared" si="45"/>
        <v>0</v>
      </c>
      <c r="CZ11" s="43">
        <f t="shared" si="46"/>
        <v>1.4075109894306106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0</v>
      </c>
      <c r="F12" s="131">
        <f t="shared" si="15"/>
        <v>0</v>
      </c>
      <c r="G12" s="18">
        <v>0</v>
      </c>
      <c r="H12" s="19">
        <v>1</v>
      </c>
      <c r="I12" s="134">
        <f t="shared" si="16"/>
        <v>0</v>
      </c>
      <c r="J12" s="34">
        <v>0</v>
      </c>
      <c r="K12" s="34">
        <v>0</v>
      </c>
      <c r="L12" s="32">
        <f t="shared" si="17"/>
        <v>0</v>
      </c>
      <c r="M12" s="22">
        <f t="shared" si="0"/>
        <v>0</v>
      </c>
      <c r="N12" s="19">
        <f t="shared" si="0"/>
        <v>1</v>
      </c>
      <c r="O12" s="137">
        <f t="shared" si="18"/>
        <v>0</v>
      </c>
      <c r="P12" s="20">
        <f t="shared" si="19"/>
        <v>0</v>
      </c>
      <c r="Q12" s="18">
        <v>0</v>
      </c>
      <c r="R12" s="19">
        <v>0</v>
      </c>
      <c r="S12" s="20">
        <f t="shared" si="20"/>
        <v>0</v>
      </c>
      <c r="T12" s="18">
        <v>0</v>
      </c>
      <c r="U12" s="19">
        <v>0</v>
      </c>
      <c r="V12" s="19">
        <v>0</v>
      </c>
      <c r="W12" s="19">
        <v>0</v>
      </c>
      <c r="X12" s="19">
        <v>0</v>
      </c>
      <c r="Y12" s="19">
        <v>0</v>
      </c>
      <c r="Z12" s="19">
        <v>0</v>
      </c>
      <c r="AA12" s="152">
        <v>9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</v>
      </c>
      <c r="BI12" s="117">
        <f t="shared" si="3"/>
        <v>0</v>
      </c>
      <c r="BJ12" s="118">
        <f t="shared" si="4"/>
        <v>5.0106476262056866E-2</v>
      </c>
      <c r="BK12" s="86">
        <f t="shared" si="5"/>
        <v>0</v>
      </c>
      <c r="BL12" s="117">
        <f t="shared" si="6"/>
        <v>0</v>
      </c>
      <c r="BM12" s="119">
        <f t="shared" si="7"/>
        <v>0</v>
      </c>
      <c r="BN12" s="87">
        <f t="shared" si="8"/>
        <v>0</v>
      </c>
      <c r="BO12" s="86">
        <f t="shared" si="9"/>
        <v>0</v>
      </c>
      <c r="BP12" s="117">
        <f t="shared" si="10"/>
        <v>0</v>
      </c>
      <c r="BQ12" s="120">
        <f t="shared" si="11"/>
        <v>0</v>
      </c>
      <c r="BR12" s="88">
        <f t="shared" si="12"/>
        <v>117.78311842532506</v>
      </c>
      <c r="BS12" s="89">
        <f t="shared" si="13"/>
        <v>0</v>
      </c>
      <c r="BT12" s="90">
        <f t="shared" si="27"/>
        <v>-117.78311842532506</v>
      </c>
      <c r="BU12" s="86">
        <f t="shared" si="14"/>
        <v>-9.433962264150943E-3</v>
      </c>
      <c r="BV12" s="90">
        <f>IFERROR((D12*2)-(E12*((homedefinitions!$K$15)*2))+(G12*3)-(H12*((homedefinitions!$L$15)*3))+(J12)-(K12*(homedefinitions!$M$15))+S12+T12+V12+W12-U12, 0)</f>
        <v>-0.84000000000000008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0</v>
      </c>
      <c r="CA12" s="39">
        <f t="shared" si="47"/>
        <v>0.21875</v>
      </c>
      <c r="CB12" s="45">
        <f t="shared" si="48"/>
        <v>0.70058997050147487</v>
      </c>
      <c r="CC12" s="45">
        <f t="shared" si="30"/>
        <v>0.59461347330609393</v>
      </c>
      <c r="CD12" s="45">
        <f t="shared" si="31"/>
        <v>0</v>
      </c>
      <c r="CE12" s="36">
        <f t="shared" si="32"/>
        <v>7.9149734291966242E-2</v>
      </c>
      <c r="CF12" s="45">
        <f t="shared" si="49"/>
        <v>0.67376320759806019</v>
      </c>
      <c r="CG12" s="45">
        <f t="shared" si="50"/>
        <v>0.67376320759806019</v>
      </c>
      <c r="CH12" s="45">
        <f t="shared" si="33"/>
        <v>0.31507234816591806</v>
      </c>
      <c r="CI12" s="51">
        <f t="shared" si="51"/>
        <v>23.363636363636363</v>
      </c>
      <c r="CJ12" s="47">
        <f t="shared" si="34"/>
        <v>1.2954434630276381</v>
      </c>
      <c r="CK12" s="45">
        <f t="shared" si="35"/>
        <v>0.70455653697236176</v>
      </c>
      <c r="CL12" s="45">
        <f t="shared" si="36"/>
        <v>0</v>
      </c>
      <c r="CM12" s="36">
        <f t="shared" si="37"/>
        <v>0.94877574808205623</v>
      </c>
      <c r="CN12" s="45">
        <f t="shared" si="52"/>
        <v>29.555555555555557</v>
      </c>
      <c r="CO12" s="45">
        <f t="shared" si="53"/>
        <v>0.36348729160972937</v>
      </c>
      <c r="CP12" s="45">
        <f t="shared" si="54"/>
        <v>0.55555555555555558</v>
      </c>
      <c r="CQ12" s="45">
        <f t="shared" si="55"/>
        <v>0.41651008392834771</v>
      </c>
      <c r="CR12" s="45">
        <f t="shared" si="38"/>
        <v>0</v>
      </c>
      <c r="CS12" s="45">
        <f t="shared" si="39"/>
        <v>1.229085340732057</v>
      </c>
      <c r="CT12" s="45">
        <f t="shared" si="40"/>
        <v>0.64772173151381907</v>
      </c>
      <c r="CU12" s="45">
        <f t="shared" si="41"/>
        <v>0</v>
      </c>
      <c r="CV12" s="45">
        <f t="shared" si="42"/>
        <v>0</v>
      </c>
      <c r="CW12" s="45">
        <f t="shared" si="43"/>
        <v>0</v>
      </c>
      <c r="CX12" s="45">
        <f t="shared" si="44"/>
        <v>0</v>
      </c>
      <c r="CY12" s="45">
        <f t="shared" si="45"/>
        <v>0</v>
      </c>
      <c r="CZ12" s="43">
        <f t="shared" si="46"/>
        <v>0.6145426703660285</v>
      </c>
    </row>
    <row r="13" spans="2:104" ht="23.1" x14ac:dyDescent="0.85">
      <c r="B13" s="11">
        <v>30</v>
      </c>
      <c r="C13" s="11" t="s">
        <v>27</v>
      </c>
      <c r="D13" s="15">
        <v>4</v>
      </c>
      <c r="E13" s="16">
        <v>7</v>
      </c>
      <c r="F13" s="130">
        <f t="shared" si="15"/>
        <v>0.5714285714285714</v>
      </c>
      <c r="G13" s="15">
        <v>1</v>
      </c>
      <c r="H13" s="16">
        <v>2</v>
      </c>
      <c r="I13" s="133">
        <f t="shared" si="16"/>
        <v>0.5</v>
      </c>
      <c r="J13" s="33">
        <v>2</v>
      </c>
      <c r="K13" s="33">
        <v>3</v>
      </c>
      <c r="L13" s="31">
        <f t="shared" si="17"/>
        <v>0.66666666666666663</v>
      </c>
      <c r="M13" s="21">
        <f t="shared" si="0"/>
        <v>5</v>
      </c>
      <c r="N13" s="16">
        <f t="shared" si="0"/>
        <v>9</v>
      </c>
      <c r="O13" s="136">
        <f t="shared" si="18"/>
        <v>0.55555555555555558</v>
      </c>
      <c r="P13" s="17">
        <f t="shared" si="19"/>
        <v>13</v>
      </c>
      <c r="Q13" s="15">
        <v>3</v>
      </c>
      <c r="R13" s="16">
        <v>5</v>
      </c>
      <c r="S13" s="17">
        <f t="shared" si="20"/>
        <v>8</v>
      </c>
      <c r="T13" s="15">
        <v>0</v>
      </c>
      <c r="U13" s="16">
        <v>1</v>
      </c>
      <c r="V13" s="16">
        <v>1</v>
      </c>
      <c r="W13" s="16">
        <v>0</v>
      </c>
      <c r="X13" s="16">
        <v>1</v>
      </c>
      <c r="Y13" s="16">
        <v>1</v>
      </c>
      <c r="Z13" s="16">
        <v>3</v>
      </c>
      <c r="AA13" s="151">
        <v>20.75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0.61111111111111116</v>
      </c>
      <c r="BI13" s="113">
        <f t="shared" si="3"/>
        <v>0.62984496124031009</v>
      </c>
      <c r="BJ13" s="114">
        <f t="shared" si="4"/>
        <v>0.24601676152184837</v>
      </c>
      <c r="BK13" s="81">
        <f t="shared" si="5"/>
        <v>0</v>
      </c>
      <c r="BL13" s="113">
        <f t="shared" si="6"/>
        <v>0</v>
      </c>
      <c r="BM13" s="115">
        <f t="shared" si="7"/>
        <v>8.8339222614840993E-2</v>
      </c>
      <c r="BN13" s="82">
        <f t="shared" si="8"/>
        <v>0</v>
      </c>
      <c r="BO13" s="81">
        <f t="shared" si="9"/>
        <v>0.2569477911646586</v>
      </c>
      <c r="BP13" s="113">
        <f t="shared" si="10"/>
        <v>0.24088855421686747</v>
      </c>
      <c r="BQ13" s="116">
        <f t="shared" si="11"/>
        <v>0.24666987951807232</v>
      </c>
      <c r="BR13" s="83">
        <f t="shared" si="12"/>
        <v>103.58746411800149</v>
      </c>
      <c r="BS13" s="84">
        <f t="shared" si="13"/>
        <v>139.59132521646725</v>
      </c>
      <c r="BT13" s="85">
        <f t="shared" si="27"/>
        <v>36.003861098465762</v>
      </c>
      <c r="BU13" s="81">
        <f t="shared" si="14"/>
        <v>0.13207547169811321</v>
      </c>
      <c r="BV13" s="85">
        <f>IFERROR((D13*2)-(E13*((homedefinitions!$K$15)*2))+(G13*3)-(H13*((homedefinitions!$L$15)*3))+(J13)-(K13*(homedefinitions!$M$15))+S13+T13+V13+W13-U13, 0)</f>
        <v>12.120000000000001</v>
      </c>
      <c r="BW13" s="85">
        <f t="shared" si="28"/>
        <v>0.33333333333333331</v>
      </c>
      <c r="BX13" s="26">
        <v>12</v>
      </c>
      <c r="BY13" s="25" t="s">
        <v>25</v>
      </c>
      <c r="BZ13" s="47">
        <f t="shared" si="29"/>
        <v>1</v>
      </c>
      <c r="CA13" s="39">
        <f t="shared" si="47"/>
        <v>0.21875</v>
      </c>
      <c r="CB13" s="45">
        <f t="shared" si="48"/>
        <v>0.70058997050147487</v>
      </c>
      <c r="CC13" s="45">
        <f t="shared" si="30"/>
        <v>0.29589769998644483</v>
      </c>
      <c r="CD13" s="45">
        <f t="shared" si="31"/>
        <v>3.8277511961722511E-3</v>
      </c>
      <c r="CE13" s="36">
        <f t="shared" si="32"/>
        <v>3.9387308533916851E-2</v>
      </c>
      <c r="CF13" s="45">
        <f t="shared" si="49"/>
        <v>0.33911275971653393</v>
      </c>
      <c r="CG13" s="45">
        <f t="shared" si="50"/>
        <v>1.339112759716534</v>
      </c>
      <c r="CH13" s="45">
        <f t="shared" si="33"/>
        <v>1.2583843325557107</v>
      </c>
      <c r="CI13" s="51">
        <f t="shared" si="51"/>
        <v>23.363636363636363</v>
      </c>
      <c r="CJ13" s="47">
        <f t="shared" si="34"/>
        <v>0</v>
      </c>
      <c r="CK13" s="45">
        <f t="shared" si="35"/>
        <v>0.22842207634330172</v>
      </c>
      <c r="CL13" s="45">
        <f t="shared" si="36"/>
        <v>0.75846153846153841</v>
      </c>
      <c r="CM13" s="36">
        <f t="shared" si="37"/>
        <v>0.94877574808205623</v>
      </c>
      <c r="CN13" s="45">
        <f t="shared" si="52"/>
        <v>29.555555555555557</v>
      </c>
      <c r="CO13" s="45">
        <f t="shared" si="53"/>
        <v>0.36348729160972937</v>
      </c>
      <c r="CP13" s="45">
        <f t="shared" si="54"/>
        <v>0.55555555555555558</v>
      </c>
      <c r="CQ13" s="45">
        <f t="shared" si="55"/>
        <v>0.41651008392834771</v>
      </c>
      <c r="CR13" s="45">
        <f t="shared" si="38"/>
        <v>0</v>
      </c>
      <c r="CS13" s="45">
        <f t="shared" si="39"/>
        <v>0.71960991354531334</v>
      </c>
      <c r="CT13" s="45">
        <f t="shared" si="40"/>
        <v>0</v>
      </c>
      <c r="CU13" s="45">
        <f t="shared" si="41"/>
        <v>0.28999999999999998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1.2751449669437962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1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0.5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2.4607692307692304</v>
      </c>
      <c r="BL14" s="117">
        <f t="shared" si="6"/>
        <v>1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117.78311842532506</v>
      </c>
      <c r="BS14" s="89">
        <f t="shared" si="13"/>
        <v>261.53846153846149</v>
      </c>
      <c r="BT14" s="90">
        <f t="shared" si="27"/>
        <v>143.75534311313643</v>
      </c>
      <c r="BU14" s="86">
        <f t="shared" si="14"/>
        <v>9.433962264150943E-3</v>
      </c>
      <c r="BV14" s="90">
        <f>IFERROR((D14*2)-(E14*((homedefinitions!$K$15)*2))+(G14*3)-(H14*((homedefinitions!$L$15)*3))+(J14)-(K14*(homedefinitions!$M$15))+S14+T14+V14+W14-U14, 0)</f>
        <v>1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0</v>
      </c>
      <c r="CA14" s="39">
        <f t="shared" si="47"/>
        <v>0.21875</v>
      </c>
      <c r="CB14" s="45">
        <f t="shared" si="48"/>
        <v>0.70058997050147487</v>
      </c>
      <c r="CC14" s="45">
        <f t="shared" si="30"/>
        <v>0.8454219999612711</v>
      </c>
      <c r="CD14" s="45">
        <f t="shared" si="31"/>
        <v>0</v>
      </c>
      <c r="CE14" s="36">
        <f t="shared" si="32"/>
        <v>0.11253516723976242</v>
      </c>
      <c r="CF14" s="45">
        <f t="shared" si="49"/>
        <v>0.95795716720103352</v>
      </c>
      <c r="CG14" s="45">
        <f t="shared" si="50"/>
        <v>0.95795716720103352</v>
      </c>
      <c r="CH14" s="45">
        <f t="shared" si="33"/>
        <v>0.31507234816591806</v>
      </c>
      <c r="CI14" s="51">
        <f t="shared" si="51"/>
        <v>23.363636363636363</v>
      </c>
      <c r="CJ14" s="47">
        <f t="shared" si="34"/>
        <v>0</v>
      </c>
      <c r="CK14" s="45">
        <f t="shared" si="35"/>
        <v>0.59964652415418274</v>
      </c>
      <c r="CL14" s="45">
        <f t="shared" si="36"/>
        <v>0</v>
      </c>
      <c r="CM14" s="36">
        <f t="shared" si="37"/>
        <v>0.94877574808205623</v>
      </c>
      <c r="CN14" s="45">
        <f t="shared" si="52"/>
        <v>29.555555555555557</v>
      </c>
      <c r="CO14" s="45">
        <f t="shared" si="53"/>
        <v>0.36348729160972937</v>
      </c>
      <c r="CP14" s="45">
        <f t="shared" si="54"/>
        <v>0.55555555555555558</v>
      </c>
      <c r="CQ14" s="45">
        <f t="shared" si="55"/>
        <v>0.41651008392834771</v>
      </c>
      <c r="CR14" s="45">
        <f t="shared" si="38"/>
        <v>0</v>
      </c>
      <c r="CS14" s="45">
        <f t="shared" si="39"/>
        <v>0</v>
      </c>
      <c r="CT14" s="45">
        <f t="shared" si="40"/>
        <v>0</v>
      </c>
      <c r="CU14" s="45">
        <f t="shared" si="41"/>
        <v>0</v>
      </c>
      <c r="CV14" s="45">
        <f t="shared" si="42"/>
        <v>0</v>
      </c>
      <c r="CW14" s="45">
        <f t="shared" si="43"/>
        <v>0</v>
      </c>
      <c r="CX14" s="45">
        <f t="shared" si="44"/>
        <v>0.40555555555555545</v>
      </c>
      <c r="CY14" s="45">
        <f t="shared" si="45"/>
        <v>0</v>
      </c>
      <c r="CZ14" s="43">
        <f t="shared" si="46"/>
        <v>0.40555555555555545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1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1</v>
      </c>
      <c r="O15" s="136">
        <f t="shared" si="18"/>
        <v>0</v>
      </c>
      <c r="P15" s="17">
        <f t="shared" si="19"/>
        <v>0</v>
      </c>
      <c r="Q15" s="15">
        <v>0</v>
      </c>
      <c r="R15" s="16">
        <v>0</v>
      </c>
      <c r="S15" s="17">
        <f t="shared" si="20"/>
        <v>0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1</v>
      </c>
      <c r="AA15" s="151">
        <v>3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0.15031942878617061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0</v>
      </c>
      <c r="BQ15" s="116">
        <f t="shared" si="11"/>
        <v>0</v>
      </c>
      <c r="BR15" s="83">
        <f t="shared" si="12"/>
        <v>117.6909751656821</v>
      </c>
      <c r="BS15" s="84">
        <f t="shared" si="13"/>
        <v>0</v>
      </c>
      <c r="BT15" s="85">
        <f t="shared" si="27"/>
        <v>-117.6909751656821</v>
      </c>
      <c r="BU15" s="81">
        <f t="shared" si="14"/>
        <v>-9.433962264150943E-3</v>
      </c>
      <c r="BV15" s="85">
        <f>IFERROR((D15*2)-(E15*((homedefinitions!$K$15)*2))+(G15*3)-(H15*((homedefinitions!$L$15)*3))+(J15)-(K15*(homedefinitions!$M$15))+S15+T15+V15+W15-U15, 0)</f>
        <v>-0.84000000000000008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2.0336582780235988</v>
      </c>
      <c r="CA15" s="39">
        <f t="shared" si="47"/>
        <v>0.21875</v>
      </c>
      <c r="CB15" s="45">
        <f t="shared" si="48"/>
        <v>0.70058997050147487</v>
      </c>
      <c r="CC15" s="45">
        <f t="shared" si="30"/>
        <v>1.9491673887995971</v>
      </c>
      <c r="CD15" s="45">
        <f t="shared" si="31"/>
        <v>5.7416267942583775E-3</v>
      </c>
      <c r="CE15" s="36">
        <f t="shared" si="32"/>
        <v>0.25945608002500781</v>
      </c>
      <c r="CF15" s="45">
        <f t="shared" si="49"/>
        <v>2.214365095618863</v>
      </c>
      <c r="CG15" s="45">
        <f t="shared" si="50"/>
        <v>4.2480233736424617</v>
      </c>
      <c r="CH15" s="45">
        <f t="shared" si="33"/>
        <v>0.6060040193766163</v>
      </c>
      <c r="CI15" s="51">
        <f t="shared" si="51"/>
        <v>23.363636363636363</v>
      </c>
      <c r="CJ15" s="47">
        <f t="shared" si="34"/>
        <v>8.5976851757818231</v>
      </c>
      <c r="CK15" s="45">
        <f t="shared" si="35"/>
        <v>0.71473829480871398</v>
      </c>
      <c r="CL15" s="45">
        <f t="shared" si="36"/>
        <v>0</v>
      </c>
      <c r="CM15" s="36">
        <f t="shared" si="37"/>
        <v>0.94877574808205623</v>
      </c>
      <c r="CN15" s="45">
        <f t="shared" si="52"/>
        <v>29.555555555555557</v>
      </c>
      <c r="CO15" s="45">
        <f t="shared" si="53"/>
        <v>0.36348729160972937</v>
      </c>
      <c r="CP15" s="45">
        <f t="shared" si="54"/>
        <v>0.55555555555555558</v>
      </c>
      <c r="CQ15" s="45">
        <f t="shared" si="55"/>
        <v>0.41651008392834771</v>
      </c>
      <c r="CR15" s="45">
        <f t="shared" si="38"/>
        <v>1.0142401879752876</v>
      </c>
      <c r="CS15" s="45">
        <f t="shared" si="39"/>
        <v>11.069066868565805</v>
      </c>
      <c r="CT15" s="45">
        <f t="shared" si="40"/>
        <v>3.908038716264465</v>
      </c>
      <c r="CU15" s="45">
        <f t="shared" si="41"/>
        <v>0</v>
      </c>
      <c r="CV15" s="45">
        <f t="shared" si="42"/>
        <v>1.0666666666666667</v>
      </c>
      <c r="CW15" s="45">
        <f t="shared" si="43"/>
        <v>0.45418836700576853</v>
      </c>
      <c r="CX15" s="45">
        <f t="shared" si="44"/>
        <v>1.6222222222222218</v>
      </c>
      <c r="CY15" s="45">
        <f t="shared" si="45"/>
        <v>0.13333333333333336</v>
      </c>
      <c r="CZ15" s="43">
        <f t="shared" si="46"/>
        <v>7.92962374373964</v>
      </c>
    </row>
    <row r="16" spans="2:104" ht="23.1" x14ac:dyDescent="0.85">
      <c r="B16" s="12">
        <v>34</v>
      </c>
      <c r="C16" s="12" t="s">
        <v>30</v>
      </c>
      <c r="D16" s="18">
        <v>0</v>
      </c>
      <c r="E16" s="19">
        <v>0</v>
      </c>
      <c r="F16" s="131">
        <f t="shared" si="15"/>
        <v>0</v>
      </c>
      <c r="G16" s="18">
        <v>1</v>
      </c>
      <c r="H16" s="19">
        <v>1</v>
      </c>
      <c r="I16" s="134">
        <f t="shared" si="16"/>
        <v>1</v>
      </c>
      <c r="J16" s="34">
        <v>2</v>
      </c>
      <c r="K16" s="34">
        <v>2</v>
      </c>
      <c r="L16" s="32">
        <f t="shared" si="17"/>
        <v>1</v>
      </c>
      <c r="M16" s="22">
        <f t="shared" si="0"/>
        <v>1</v>
      </c>
      <c r="N16" s="19">
        <f t="shared" si="0"/>
        <v>1</v>
      </c>
      <c r="O16" s="137">
        <f t="shared" si="18"/>
        <v>1</v>
      </c>
      <c r="P16" s="20">
        <f t="shared" si="19"/>
        <v>5</v>
      </c>
      <c r="Q16" s="18">
        <v>1</v>
      </c>
      <c r="R16" s="19">
        <v>2</v>
      </c>
      <c r="S16" s="20">
        <f t="shared" si="20"/>
        <v>3</v>
      </c>
      <c r="T16" s="18">
        <v>0</v>
      </c>
      <c r="U16" s="19">
        <v>0</v>
      </c>
      <c r="V16" s="19">
        <v>0</v>
      </c>
      <c r="W16" s="19">
        <v>0</v>
      </c>
      <c r="X16" s="19">
        <v>0</v>
      </c>
      <c r="Y16" s="19">
        <v>0</v>
      </c>
      <c r="Z16" s="19">
        <v>0</v>
      </c>
      <c r="AA16" s="152">
        <v>5.5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1.5</v>
      </c>
      <c r="BI16" s="117">
        <f t="shared" si="3"/>
        <v>1.3297872340425532</v>
      </c>
      <c r="BJ16" s="118">
        <f t="shared" si="4"/>
        <v>0.15414574151890947</v>
      </c>
      <c r="BK16" s="86">
        <f t="shared" si="5"/>
        <v>0</v>
      </c>
      <c r="BL16" s="117">
        <f t="shared" si="6"/>
        <v>0</v>
      </c>
      <c r="BM16" s="119">
        <f t="shared" si="7"/>
        <v>0</v>
      </c>
      <c r="BN16" s="87">
        <f t="shared" si="8"/>
        <v>0</v>
      </c>
      <c r="BO16" s="86">
        <f t="shared" si="9"/>
        <v>0.3231313131313131</v>
      </c>
      <c r="BP16" s="117">
        <f t="shared" si="10"/>
        <v>0.36352272727272728</v>
      </c>
      <c r="BQ16" s="120">
        <f t="shared" si="11"/>
        <v>0.34898181818181817</v>
      </c>
      <c r="BR16" s="88">
        <f t="shared" si="12"/>
        <v>102.05760725528773</v>
      </c>
      <c r="BS16" s="89">
        <f t="shared" si="13"/>
        <v>263.03615573347861</v>
      </c>
      <c r="BT16" s="90">
        <f t="shared" si="27"/>
        <v>160.97854847819087</v>
      </c>
      <c r="BU16" s="86">
        <f t="shared" si="14"/>
        <v>7.0754716981132074E-2</v>
      </c>
      <c r="BV16" s="90">
        <f>IFERROR((D16*2)-(E16*((homedefinitions!$K$15)*2))+(G16*3)-(H16*((homedefinitions!$L$15)*3))+(J16)-(K16*(homedefinitions!$M$15))+S16+T16+V16+W16-U16, 0)</f>
        <v>5.86</v>
      </c>
      <c r="BW16" s="85">
        <f t="shared" si="28"/>
        <v>2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0.21875</v>
      </c>
      <c r="CB16" s="45">
        <f t="shared" si="48"/>
        <v>0.70058997050147487</v>
      </c>
      <c r="CC16" s="45">
        <f t="shared" si="30"/>
        <v>4.696788888673728E-2</v>
      </c>
      <c r="CD16" s="45">
        <f t="shared" si="31"/>
        <v>0</v>
      </c>
      <c r="CE16" s="36">
        <f t="shared" si="32"/>
        <v>6.2519537355423573E-3</v>
      </c>
      <c r="CF16" s="45">
        <f t="shared" si="49"/>
        <v>5.3219842622279634E-2</v>
      </c>
      <c r="CG16" s="45">
        <f t="shared" si="50"/>
        <v>5.3219842622279634E-2</v>
      </c>
      <c r="CH16" s="45">
        <f t="shared" si="33"/>
        <v>0.315072348165918</v>
      </c>
      <c r="CI16" s="51">
        <f t="shared" si="51"/>
        <v>23.363636363636363</v>
      </c>
      <c r="CJ16" s="47">
        <f t="shared" si="34"/>
        <v>0</v>
      </c>
      <c r="CK16" s="45">
        <f t="shared" si="35"/>
        <v>-1.8448075119628731</v>
      </c>
      <c r="CL16" s="45">
        <f t="shared" si="36"/>
        <v>0.75846153846153841</v>
      </c>
      <c r="CM16" s="36">
        <f t="shared" si="37"/>
        <v>0.94877574808205623</v>
      </c>
      <c r="CN16" s="45">
        <f t="shared" si="52"/>
        <v>29.555555555555557</v>
      </c>
      <c r="CO16" s="45">
        <f t="shared" si="53"/>
        <v>0.36348729160972937</v>
      </c>
      <c r="CP16" s="45">
        <f t="shared" si="54"/>
        <v>0.55555555555555558</v>
      </c>
      <c r="CQ16" s="45">
        <f t="shared" si="55"/>
        <v>0.41651008392834771</v>
      </c>
      <c r="CR16" s="45">
        <f t="shared" si="38"/>
        <v>0</v>
      </c>
      <c r="CS16" s="45">
        <f t="shared" si="39"/>
        <v>0.71960991354531334</v>
      </c>
      <c r="CT16" s="45">
        <f t="shared" si="40"/>
        <v>0</v>
      </c>
      <c r="CU16" s="45">
        <f t="shared" si="41"/>
        <v>0.28999999999999998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0.27514496694379631</v>
      </c>
    </row>
    <row r="17" spans="2:109" ht="23.4" thickBot="1" x14ac:dyDescent="0.9">
      <c r="B17" s="12">
        <v>55</v>
      </c>
      <c r="C17" s="12" t="s">
        <v>32</v>
      </c>
      <c r="D17" s="18">
        <v>1</v>
      </c>
      <c r="E17" s="19">
        <v>3</v>
      </c>
      <c r="F17" s="131">
        <f t="shared" si="15"/>
        <v>0.33333333333333331</v>
      </c>
      <c r="G17" s="18">
        <v>0</v>
      </c>
      <c r="H17" s="19">
        <v>0</v>
      </c>
      <c r="I17" s="134">
        <f t="shared" si="16"/>
        <v>0</v>
      </c>
      <c r="J17" s="34">
        <v>2</v>
      </c>
      <c r="K17" s="34">
        <v>2</v>
      </c>
      <c r="L17" s="32">
        <f t="shared" si="17"/>
        <v>1</v>
      </c>
      <c r="M17" s="22">
        <f t="shared" si="0"/>
        <v>1</v>
      </c>
      <c r="N17" s="19">
        <f t="shared" si="0"/>
        <v>3</v>
      </c>
      <c r="O17" s="137">
        <f t="shared" si="18"/>
        <v>0.33333333333333331</v>
      </c>
      <c r="P17" s="20">
        <f t="shared" si="19"/>
        <v>4</v>
      </c>
      <c r="Q17" s="18">
        <v>0</v>
      </c>
      <c r="R17" s="19">
        <v>0</v>
      </c>
      <c r="S17" s="20">
        <f t="shared" si="20"/>
        <v>0</v>
      </c>
      <c r="T17" s="18">
        <v>0</v>
      </c>
      <c r="U17" s="19">
        <v>1</v>
      </c>
      <c r="V17" s="19">
        <v>0</v>
      </c>
      <c r="W17" s="19">
        <v>0</v>
      </c>
      <c r="X17" s="19">
        <v>0</v>
      </c>
      <c r="Y17" s="19">
        <v>0</v>
      </c>
      <c r="Z17" s="19">
        <v>2</v>
      </c>
      <c r="AA17" s="152">
        <v>10.66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0.33333333333333331</v>
      </c>
      <c r="BI17" s="121">
        <f t="shared" si="3"/>
        <v>0.51546391752577325</v>
      </c>
      <c r="BJ17" s="122">
        <f t="shared" si="4"/>
        <v>0.2064424425356039</v>
      </c>
      <c r="BK17" s="95">
        <f t="shared" si="5"/>
        <v>0</v>
      </c>
      <c r="BL17" s="121">
        <f t="shared" si="6"/>
        <v>0</v>
      </c>
      <c r="BM17" s="123">
        <f t="shared" si="7"/>
        <v>0.20491803278688525</v>
      </c>
      <c r="BN17" s="96">
        <f t="shared" si="8"/>
        <v>0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f>IFERROR($BR$18+0.2*(100*($AR$18/CI20)*(1-CH20)-$BR$18), 0)</f>
        <v>117.7312554274022</v>
      </c>
      <c r="BS17" s="98">
        <f>IFERROR((CS20/CZ20)*100, 0)</f>
        <v>105.05855229047935</v>
      </c>
      <c r="BT17" s="99">
        <f t="shared" si="27"/>
        <v>-12.672703136922848</v>
      </c>
      <c r="BU17" s="95">
        <f t="shared" si="14"/>
        <v>9.433962264150943E-3</v>
      </c>
      <c r="BV17" s="85">
        <f>IFERROR((D17*2)-(E17*((homedefinitions!$K$15)*2))+(G17*3)-(H17*((homedefinitions!$L$15)*3))+(J17)-(K17*(homedefinitions!$M$15))+S17+T17+V17+W17-U17, 0)</f>
        <v>-0.55000000000000004</v>
      </c>
      <c r="BW17" s="85">
        <f t="shared" si="28"/>
        <v>0.66666666666666663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0.21875</v>
      </c>
      <c r="CB17" s="45">
        <f t="shared" si="48"/>
        <v>0.70058997050147487</v>
      </c>
      <c r="CC17" s="45">
        <f t="shared" si="30"/>
        <v>0.28180733332042368</v>
      </c>
      <c r="CD17" s="45">
        <f t="shared" si="31"/>
        <v>1.9138755980861255E-3</v>
      </c>
      <c r="CE17" s="36">
        <f t="shared" si="32"/>
        <v>3.7511722413254144E-2</v>
      </c>
      <c r="CF17" s="45">
        <f t="shared" si="49"/>
        <v>0.32123293133176395</v>
      </c>
      <c r="CG17" s="45">
        <f t="shared" si="50"/>
        <v>0.32123293133176395</v>
      </c>
      <c r="CH17" s="45">
        <f t="shared" si="33"/>
        <v>0.31696077063228467</v>
      </c>
      <c r="CI17" s="51">
        <f t="shared" si="51"/>
        <v>23.363636363636363</v>
      </c>
      <c r="CJ17" s="47">
        <f t="shared" si="34"/>
        <v>0</v>
      </c>
      <c r="CK17" s="45">
        <f t="shared" si="35"/>
        <v>0.5844975593334456</v>
      </c>
      <c r="CL17" s="45">
        <f t="shared" si="36"/>
        <v>0</v>
      </c>
      <c r="CM17" s="36">
        <f t="shared" si="37"/>
        <v>0.94877574808205623</v>
      </c>
      <c r="CN17" s="45">
        <f t="shared" si="52"/>
        <v>29.555555555555557</v>
      </c>
      <c r="CO17" s="45">
        <f t="shared" si="53"/>
        <v>0.36348729160972937</v>
      </c>
      <c r="CP17" s="45">
        <f t="shared" si="54"/>
        <v>0.55555555555555558</v>
      </c>
      <c r="CQ17" s="45">
        <f t="shared" si="55"/>
        <v>0.41651008392834771</v>
      </c>
      <c r="CR17" s="45">
        <f t="shared" si="38"/>
        <v>0</v>
      </c>
      <c r="CS17" s="45">
        <f t="shared" si="39"/>
        <v>0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0.40555555555555545</v>
      </c>
      <c r="CY17" s="45">
        <f t="shared" si="45"/>
        <v>0</v>
      </c>
      <c r="CZ17" s="43">
        <f t="shared" si="46"/>
        <v>0.40555555555555545</v>
      </c>
    </row>
    <row r="18" spans="2:109" ht="23.4" thickBot="1" x14ac:dyDescent="0.9">
      <c r="B18" s="11">
        <v>99</v>
      </c>
      <c r="C18" s="11" t="s">
        <v>43</v>
      </c>
      <c r="D18" s="8">
        <f>SUM(D3:D17)</f>
        <v>20</v>
      </c>
      <c r="E18" s="6">
        <f>SUM(E3:E17)</f>
        <v>34</v>
      </c>
      <c r="F18" s="132">
        <f t="shared" si="15"/>
        <v>0.58823529411764708</v>
      </c>
      <c r="G18" s="8">
        <f>SUM(G3:G17)</f>
        <v>6</v>
      </c>
      <c r="H18" s="6">
        <f>SUM(H3:H17)</f>
        <v>16</v>
      </c>
      <c r="I18" s="135">
        <f t="shared" si="16"/>
        <v>0.375</v>
      </c>
      <c r="J18" s="35">
        <f>SUM(J3:J17)</f>
        <v>8</v>
      </c>
      <c r="K18" s="35">
        <f>SUM(K3:K17)</f>
        <v>9</v>
      </c>
      <c r="L18" s="31">
        <f t="shared" si="17"/>
        <v>0.88888888888888884</v>
      </c>
      <c r="M18" s="30">
        <f>SUM(M3:M17)</f>
        <v>26</v>
      </c>
      <c r="N18" s="6">
        <f>SUM(N3:N17)</f>
        <v>50</v>
      </c>
      <c r="O18" s="138">
        <f t="shared" si="18"/>
        <v>0.52</v>
      </c>
      <c r="P18" s="9">
        <f>(D18*2)+(G18*3)+(J18)</f>
        <v>66</v>
      </c>
      <c r="Q18" s="8">
        <f>SUM(Q3:Q17)</f>
        <v>10</v>
      </c>
      <c r="R18" s="6">
        <f>SUM(R3:R17)</f>
        <v>25</v>
      </c>
      <c r="S18" s="9">
        <f t="shared" si="20"/>
        <v>35</v>
      </c>
      <c r="T18" s="8">
        <f t="shared" ref="T18:AA18" si="56">SUM(T3:T17)</f>
        <v>15</v>
      </c>
      <c r="U18" s="6">
        <f t="shared" si="56"/>
        <v>17</v>
      </c>
      <c r="V18" s="6">
        <f t="shared" si="56"/>
        <v>1</v>
      </c>
      <c r="W18" s="6">
        <f t="shared" si="56"/>
        <v>6</v>
      </c>
      <c r="X18" s="6">
        <f t="shared" si="56"/>
        <v>1</v>
      </c>
      <c r="Y18" s="6">
        <f t="shared" si="56"/>
        <v>5</v>
      </c>
      <c r="Z18" s="6">
        <f t="shared" si="56"/>
        <v>19</v>
      </c>
      <c r="AA18" s="153">
        <f t="shared" si="56"/>
        <v>159.94999999999999</v>
      </c>
      <c r="AD18" s="11"/>
      <c r="AE18" s="11" t="s">
        <v>43</v>
      </c>
      <c r="AF18" s="8">
        <v>10</v>
      </c>
      <c r="AG18" s="6">
        <v>28</v>
      </c>
      <c r="AH18" s="132">
        <f t="shared" si="21"/>
        <v>0.35714285714285715</v>
      </c>
      <c r="AI18" s="8">
        <v>9</v>
      </c>
      <c r="AJ18" s="6">
        <v>20</v>
      </c>
      <c r="AK18" s="135">
        <f t="shared" si="22"/>
        <v>0.45</v>
      </c>
      <c r="AL18" s="35">
        <v>10</v>
      </c>
      <c r="AM18" s="35">
        <v>11</v>
      </c>
      <c r="AN18" s="31">
        <f t="shared" si="23"/>
        <v>0.90909090909090906</v>
      </c>
      <c r="AO18" s="30">
        <v>19</v>
      </c>
      <c r="AP18" s="6">
        <v>48</v>
      </c>
      <c r="AQ18" s="138">
        <f t="shared" si="24"/>
        <v>0.39583333333333331</v>
      </c>
      <c r="AR18" s="9">
        <f>(AF18*2)+(AI18*3)+(AL18)</f>
        <v>57</v>
      </c>
      <c r="AS18" s="8">
        <v>7</v>
      </c>
      <c r="AT18" s="6">
        <v>8</v>
      </c>
      <c r="AU18" s="9">
        <f t="shared" si="26"/>
        <v>15</v>
      </c>
      <c r="AV18" s="8">
        <f t="shared" ref="AV18:BA18" si="57">SUM(AV3:AV17)</f>
        <v>0</v>
      </c>
      <c r="AW18" s="6">
        <v>8</v>
      </c>
      <c r="AX18" s="6">
        <f t="shared" si="57"/>
        <v>0</v>
      </c>
      <c r="AY18" s="6">
        <f t="shared" si="57"/>
        <v>0</v>
      </c>
      <c r="AZ18" s="6">
        <f t="shared" si="57"/>
        <v>0</v>
      </c>
      <c r="BA18" s="6">
        <f t="shared" si="57"/>
        <v>0</v>
      </c>
      <c r="BB18" s="6">
        <v>18</v>
      </c>
      <c r="BC18" s="6">
        <v>160</v>
      </c>
      <c r="BF18" s="100"/>
      <c r="BG18" s="101" t="s">
        <v>43</v>
      </c>
      <c r="BH18" s="102">
        <f t="shared" si="2"/>
        <v>0.57999999999999996</v>
      </c>
      <c r="BI18" s="125">
        <f t="shared" si="3"/>
        <v>0.6115641215715345</v>
      </c>
      <c r="BJ18" s="126">
        <v>0</v>
      </c>
      <c r="BK18" s="102">
        <f>IFERROR(T18/M18, 0)</f>
        <v>0.57692307692307687</v>
      </c>
      <c r="BL18" s="125">
        <f>IFERROR(T18/(N18+(0.44*K18)+U18), 0)</f>
        <v>0.21138669673055241</v>
      </c>
      <c r="BM18" s="127">
        <f>IFERROR(U18/(N18+(0.44*K18)+U18), 0)</f>
        <v>0.23957158962795938</v>
      </c>
      <c r="BN18" s="103">
        <f t="shared" si="8"/>
        <v>0.88235294117647056</v>
      </c>
      <c r="BO18" s="105">
        <f>IFERROR(Q18/(Q18+AT18), 0)</f>
        <v>0.55555555555555558</v>
      </c>
      <c r="BP18" s="128">
        <f>IFERROR(R18/(R18+AS18), 0)</f>
        <v>0.78125</v>
      </c>
      <c r="BQ18" s="129">
        <f>IFERROR(S18/(S18+AU18), 0)</f>
        <v>0.7</v>
      </c>
      <c r="BR18" s="111">
        <f>IFERROR(($AR$18/$BD$3)*100, 0)</f>
        <v>105.45364144605618</v>
      </c>
      <c r="BS18" s="112">
        <f>IFERROR(($P$18/$AB$3)*100, 0)</f>
        <v>116.41580432737537</v>
      </c>
      <c r="BT18" s="104">
        <f t="shared" si="27"/>
        <v>10.962162881319188</v>
      </c>
      <c r="BU18" s="102">
        <f>IFERROR(SUM(BU3:BU17), 0)</f>
        <v>0.71226415094339623</v>
      </c>
      <c r="BV18" s="85">
        <f>IFERROR((D18*2)-(E18*((homedefinitions!$K$15)*2))+(G18*3)-(H18*((homedefinitions!$L$15)*3))+(J18)-(K18*(homedefinitions!$M$15))+S18+T18+V18+W18-U18, 0)</f>
        <v>61.209999999999994</v>
      </c>
      <c r="BW18" s="85">
        <f t="shared" si="28"/>
        <v>0.18</v>
      </c>
      <c r="BX18" s="55">
        <v>34</v>
      </c>
      <c r="BY18" s="58" t="s">
        <v>30</v>
      </c>
      <c r="BZ18" s="47">
        <f t="shared" si="29"/>
        <v>0.59882005899705026</v>
      </c>
      <c r="CA18" s="39">
        <f t="shared" si="47"/>
        <v>0.21875</v>
      </c>
      <c r="CB18" s="45">
        <f t="shared" si="48"/>
        <v>0.70058997050147487</v>
      </c>
      <c r="CC18" s="45">
        <f t="shared" si="30"/>
        <v>0.51664677775411005</v>
      </c>
      <c r="CD18" s="45">
        <f t="shared" si="31"/>
        <v>0</v>
      </c>
      <c r="CE18" s="36">
        <f t="shared" si="32"/>
        <v>6.8771491090965933E-2</v>
      </c>
      <c r="CF18" s="45">
        <f t="shared" si="49"/>
        <v>0.58541826884507597</v>
      </c>
      <c r="CG18" s="45">
        <f t="shared" si="50"/>
        <v>1.1842383278421262</v>
      </c>
      <c r="CH18" s="45">
        <f t="shared" si="33"/>
        <v>0.63735754519140386</v>
      </c>
      <c r="CI18" s="51">
        <f t="shared" si="51"/>
        <v>23.363636363636363</v>
      </c>
      <c r="CJ18" s="47">
        <f t="shared" si="34"/>
        <v>1.3609219394277645</v>
      </c>
      <c r="CK18" s="45">
        <f t="shared" si="35"/>
        <v>0.72847913803210462</v>
      </c>
      <c r="CL18" s="45">
        <f t="shared" si="36"/>
        <v>0</v>
      </c>
      <c r="CM18" s="36">
        <f t="shared" si="37"/>
        <v>0.94877574808205623</v>
      </c>
      <c r="CN18" s="45">
        <f t="shared" si="52"/>
        <v>29.555555555555557</v>
      </c>
      <c r="CO18" s="45">
        <f t="shared" si="53"/>
        <v>0.36348729160972937</v>
      </c>
      <c r="CP18" s="45">
        <f t="shared" si="54"/>
        <v>0.55555555555555558</v>
      </c>
      <c r="CQ18" s="45">
        <f t="shared" si="55"/>
        <v>0.41651008392834771</v>
      </c>
      <c r="CR18" s="45">
        <f t="shared" si="38"/>
        <v>0.33808006265842916</v>
      </c>
      <c r="CS18" s="45">
        <f t="shared" si="39"/>
        <v>3.5268412899844015</v>
      </c>
      <c r="CT18" s="45">
        <f t="shared" si="40"/>
        <v>0.45364064647592151</v>
      </c>
      <c r="CU18" s="45">
        <f t="shared" si="41"/>
        <v>0</v>
      </c>
      <c r="CV18" s="45">
        <f t="shared" si="42"/>
        <v>0.8</v>
      </c>
      <c r="CW18" s="45">
        <f t="shared" si="43"/>
        <v>0.15139612233525618</v>
      </c>
      <c r="CX18" s="45">
        <f t="shared" si="44"/>
        <v>0</v>
      </c>
      <c r="CY18" s="45">
        <f t="shared" si="45"/>
        <v>0</v>
      </c>
      <c r="CZ18" s="43">
        <f t="shared" si="46"/>
        <v>1.3408199645215213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0.21875</v>
      </c>
      <c r="CB19" s="45">
        <f t="shared" si="48"/>
        <v>0.70058997050147487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23.363636363636363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0.94877574808205623</v>
      </c>
      <c r="CN19" s="45">
        <f t="shared" si="52"/>
        <v>29.555555555555557</v>
      </c>
      <c r="CO19" s="45">
        <f t="shared" si="53"/>
        <v>0.36348729160972937</v>
      </c>
      <c r="CP19" s="45">
        <f t="shared" si="54"/>
        <v>0.55555555555555558</v>
      </c>
      <c r="CQ19" s="45">
        <f t="shared" si="55"/>
        <v>0.41651008392834771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0.21875</v>
      </c>
      <c r="CB20" s="46">
        <f t="shared" si="48"/>
        <v>0.70058997050147487</v>
      </c>
      <c r="CC20" s="46">
        <f>IFERROR(((($AP$18-$AO$18-$V$18)*CB20*(1-1.07*CA20))/$AA$18)*AA17, 0)</f>
        <v>1.0013553910652389</v>
      </c>
      <c r="CD20" s="46">
        <f>IFERROR((Z17/$Z$18)*0.4*$AM$18*((1-$AN$18)^2), 0)</f>
        <v>3.8277511961722511E-3</v>
      </c>
      <c r="CE20" s="42">
        <f>IFERROR((($AW$18-$W$18)/$AA$18)*AA17, 0)</f>
        <v>0.13329165364176307</v>
      </c>
      <c r="CF20" s="46">
        <f t="shared" si="49"/>
        <v>1.138474795903174</v>
      </c>
      <c r="CG20" s="46">
        <f t="shared" si="50"/>
        <v>1.138474795903174</v>
      </c>
      <c r="CH20" s="46">
        <f>IFERROR(CG20/($BD$3*(AA17/$BC$18)),0)</f>
        <v>0.31613525011696864</v>
      </c>
      <c r="CI20" s="52">
        <f t="shared" si="51"/>
        <v>23.363636363636363</v>
      </c>
      <c r="CJ20" s="48">
        <f>IFERROR(2*(M17+0.5*G17)*(1-(0.5*((P17-J17)/(2*N17)))*CK20), 0)</f>
        <v>1.7819898201301665</v>
      </c>
      <c r="CK20" s="46">
        <f>IFERROR(((5*AA17/$AA$18)*1.14*(($T$18-T17)/$M$18))+((1-(5*AA17/$AA$18))*(((($T$18/$AA$18)*AA17*5)-T17)/((($M$18/$AA$18)*AA17*5)-M17))), 0)</f>
        <v>0.65403053960950053</v>
      </c>
      <c r="CL20" s="46">
        <f>IFERROR(2*((($M$18)+0.5*($H$18-G17))/($M$18-M17))*0.5*((($P$18-$J$18)-(P17-J17))/(2*($N$18-N17)))*T17, 0)</f>
        <v>0</v>
      </c>
      <c r="CM20" s="42">
        <f t="shared" si="37"/>
        <v>0.94877574808205623</v>
      </c>
      <c r="CN20" s="46">
        <f t="shared" si="52"/>
        <v>29.555555555555557</v>
      </c>
      <c r="CO20" s="46">
        <f t="shared" si="53"/>
        <v>0.36348729160972937</v>
      </c>
      <c r="CP20" s="46">
        <f t="shared" si="54"/>
        <v>0.55555555555555558</v>
      </c>
      <c r="CQ20" s="46">
        <f t="shared" si="55"/>
        <v>0.41651008392834771</v>
      </c>
      <c r="CR20" s="46">
        <f>IFERROR(Q17*CO20*CQ20*($P$18/($M$18+(1-(1-($J$18/$K$18))^2)*0.4*$K$18)), 0)</f>
        <v>0</v>
      </c>
      <c r="CS20" s="46">
        <f>IFERROR((CJ20+CL20+J17)*CM20+CR20, 0)</f>
        <v>3.5882602208327201</v>
      </c>
      <c r="CT20" s="46">
        <f>IFERROR(M17*(1-(0.5*((P17-J17)/(2*N17)))*CK20), 0)</f>
        <v>0.89099491006508325</v>
      </c>
      <c r="CU20" s="46">
        <f>IFERROR(0.5*((($P$18-$J$18)-(P17-J17))/(2*($N$18-N17)))*T17, 0)</f>
        <v>0</v>
      </c>
      <c r="CV20" s="46">
        <f>IFERROR((1-(1-(J17/K17))^2)*0.4*K17, 0)</f>
        <v>0.8</v>
      </c>
      <c r="CW20" s="46">
        <f>IFERROR(Q17*CO20*CQ20, 0)</f>
        <v>0</v>
      </c>
      <c r="CX20" s="46">
        <f>IFERROR((N17-M17)*(1-(1.07*CP20)), 0)</f>
        <v>0.81111111111111089</v>
      </c>
      <c r="CY20" s="46">
        <f>IFERROR(((1-(J17/K17))^2)*0.4*K17, 0)</f>
        <v>0</v>
      </c>
      <c r="CZ20" s="44">
        <f>IFERROR(((CT20+CU20+CV20)*CM20)+CW20+CX20+CY20+U17, 0)</f>
        <v>3.4154860719110598</v>
      </c>
      <c r="DB20">
        <f>(AF18+(1.5*AI18))/AP18</f>
        <v>0.48958333333333331</v>
      </c>
      <c r="DC20">
        <f>(AW18)/(AP18+(0.44*AM18)+AW18)</f>
        <v>0.13149243918474687</v>
      </c>
      <c r="DD20">
        <f>AS18/(AS18+R18)</f>
        <v>0.21875</v>
      </c>
      <c r="DE20">
        <f>AM18/AP18</f>
        <v>0.22916666666666666</v>
      </c>
    </row>
    <row r="21" spans="2:109" x14ac:dyDescent="0.55000000000000004">
      <c r="BF21" t="s">
        <v>139</v>
      </c>
      <c r="BG21">
        <f>((0.5*BH18)-(0.3*BM18)+(0.15*BO18)+(0.05*BW18))</f>
        <v>0.31046185644494551</v>
      </c>
    </row>
    <row r="22" spans="2:109" x14ac:dyDescent="0.55000000000000004">
      <c r="BF22" t="s">
        <v>140</v>
      </c>
      <c r="BG22">
        <f>((0.5*DB20)-(0.3*DC20)+(0.15*DD20)+(0.05*DE20))</f>
        <v>0.2496147682445759</v>
      </c>
    </row>
    <row r="23" spans="2:109" x14ac:dyDescent="0.55000000000000004">
      <c r="BF23" t="s">
        <v>145</v>
      </c>
      <c r="BG23" s="150">
        <f>(BG21-BG22)*100</f>
        <v>6.0847088200369601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T1:Y1"/>
    <mergeCell ref="D1:F1"/>
    <mergeCell ref="G1:I1"/>
    <mergeCell ref="J1:L1"/>
    <mergeCell ref="M1:P1"/>
    <mergeCell ref="Q1:S1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11FF3C-6BEB-4295-9A94-786665FD0A09}">
  <dimension ref="B1:DE23"/>
  <sheetViews>
    <sheetView zoomScale="65" zoomScaleNormal="60" workbookViewId="0">
      <selection activeCell="BG22" sqref="BG22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4.1015625" bestFit="1" customWidth="1"/>
    <col min="6" max="6" width="5.734375" bestFit="1" customWidth="1"/>
    <col min="7" max="7" width="2.9453125" bestFit="1" customWidth="1"/>
    <col min="8" max="8" width="4.1015625" bestFit="1" customWidth="1"/>
    <col min="9" max="9" width="5.734375" bestFit="1" customWidth="1"/>
    <col min="10" max="10" width="2.9453125" bestFit="1" customWidth="1"/>
    <col min="11" max="11" width="4.1015625" bestFit="1" customWidth="1"/>
    <col min="12" max="12" width="5.734375" bestFit="1" customWidth="1"/>
    <col min="13" max="13" width="2.7890625" bestFit="1" customWidth="1"/>
    <col min="14" max="14" width="3.2617187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5234375" bestFit="1" customWidth="1"/>
    <col min="28" max="28" width="10.7890625" bestFit="1" customWidth="1"/>
    <col min="30" max="30" width="10.9453125" bestFit="1" customWidth="1"/>
    <col min="31" max="31" width="7.1015625" customWidth="1"/>
    <col min="32" max="32" width="2.89453125" bestFit="1" customWidth="1"/>
    <col min="33" max="33" width="4.1015625" bestFit="1" customWidth="1"/>
    <col min="34" max="34" width="4.3125" bestFit="1" customWidth="1"/>
    <col min="35" max="35" width="2.89453125" bestFit="1" customWidth="1"/>
    <col min="36" max="36" width="4.1015625" bestFit="1" customWidth="1"/>
    <col min="37" max="37" width="4.3125" bestFit="1" customWidth="1"/>
    <col min="38" max="38" width="2.62890625" bestFit="1" customWidth="1"/>
    <col min="39" max="39" width="3.83984375" bestFit="1" customWidth="1"/>
    <col min="40" max="40" width="4" bestFit="1" customWidth="1"/>
    <col min="41" max="41" width="2.89453125" bestFit="1" customWidth="1"/>
    <col min="42" max="42" width="4.1015625" bestFit="1" customWidth="1"/>
    <col min="43" max="43" width="4.3125" bestFit="1" customWidth="1"/>
    <col min="44" max="44" width="2.8398437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2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2</v>
      </c>
      <c r="O3" s="136">
        <f>IFERROR(M3/N3,0)</f>
        <v>0</v>
      </c>
      <c r="P3" s="17">
        <f>(D3*2)+(G3*3)+(J3)</f>
        <v>0</v>
      </c>
      <c r="Q3" s="15">
        <v>2</v>
      </c>
      <c r="R3" s="16">
        <v>0</v>
      </c>
      <c r="S3" s="17">
        <f>Q3+R3</f>
        <v>2</v>
      </c>
      <c r="T3" s="15">
        <v>0</v>
      </c>
      <c r="U3" s="16">
        <v>1</v>
      </c>
      <c r="V3" s="16">
        <v>0</v>
      </c>
      <c r="W3" s="16">
        <v>1</v>
      </c>
      <c r="X3" s="16">
        <v>0</v>
      </c>
      <c r="Y3" s="16">
        <v>0</v>
      </c>
      <c r="Z3" s="16">
        <v>0</v>
      </c>
      <c r="AA3" s="151">
        <v>7</v>
      </c>
      <c r="AB3" s="60">
        <f>IFERROR($N$18+0.44*$K$18-(1.07*($Q$18/($Q$18+$AT$18))*($N$18-$M$18))+U18, 0)</f>
        <v>60.240571428571428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51.856428571428566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0.1749271137026239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0.33333333333333331</v>
      </c>
      <c r="BN3" s="82">
        <f t="shared" ref="BN3:BN18" si="8">IFERROR(T3/U3, 0)</f>
        <v>0</v>
      </c>
      <c r="BO3" s="81">
        <f t="shared" ref="BO3:BO17" si="9">IFERROR(Q3/(($Q$18+$AT$18)*((5*AA3)/$AA$18)), 0)</f>
        <v>0.2612571428571428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0.11875324675324672</v>
      </c>
      <c r="BR3" s="83">
        <f t="shared" ref="BR3:BR16" si="12">IFERROR($BR$18+0.2*(100*($AR$18/CI5)*(1-CH5)-$BR$18), 0)</f>
        <v>72.504950731196388</v>
      </c>
      <c r="BS3" s="84">
        <f t="shared" ref="BS3:BS16" si="13">IFERROR((CS5/CZ5)*100, 0)</f>
        <v>23.843272449977306</v>
      </c>
      <c r="BT3" s="85">
        <f>BS3-BR3</f>
        <v>-48.661678281219082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-1.1904761904761904E-2</v>
      </c>
      <c r="BV3" s="85">
        <f>IFERROR((D3*2)-(E3*((homedefinitions!$K$15)*2))+(G3*3)-(H3*((homedefinitions!$L$15)*3))+(J3)-(K3*(homedefinitions!$M$15))+S3+T3+V3+W3-U3, 0)</f>
        <v>0.5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4</v>
      </c>
      <c r="E4" s="19">
        <v>4</v>
      </c>
      <c r="F4" s="131">
        <f t="shared" ref="F4:F18" si="15">IFERROR(D4/E4,0)</f>
        <v>1</v>
      </c>
      <c r="G4" s="18">
        <v>0</v>
      </c>
      <c r="H4" s="19">
        <v>1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4</v>
      </c>
      <c r="N4" s="19">
        <f t="shared" si="0"/>
        <v>5</v>
      </c>
      <c r="O4" s="137">
        <f t="shared" ref="O4:O18" si="18">IFERROR(M4/N4,0)</f>
        <v>0.8</v>
      </c>
      <c r="P4" s="20">
        <f t="shared" ref="P4:P17" si="19">(D4*2)+(G4*3)+(J4)</f>
        <v>8</v>
      </c>
      <c r="Q4" s="18">
        <v>0</v>
      </c>
      <c r="R4" s="19">
        <v>7</v>
      </c>
      <c r="S4" s="20">
        <f t="shared" ref="S4:S18" si="20">Q4+R4</f>
        <v>7</v>
      </c>
      <c r="T4" s="18">
        <v>1</v>
      </c>
      <c r="U4" s="19">
        <v>3</v>
      </c>
      <c r="V4" s="19">
        <v>0</v>
      </c>
      <c r="W4" s="19">
        <v>1</v>
      </c>
      <c r="X4" s="19">
        <v>0</v>
      </c>
      <c r="Y4" s="19">
        <v>0</v>
      </c>
      <c r="Z4" s="19">
        <v>1</v>
      </c>
      <c r="AA4" s="152">
        <v>16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0.8</v>
      </c>
      <c r="BI4" s="117">
        <f t="shared" si="3"/>
        <v>0.8</v>
      </c>
      <c r="BJ4" s="118">
        <f t="shared" si="4"/>
        <v>0.2040816326530612</v>
      </c>
      <c r="BK4" s="86">
        <f t="shared" si="5"/>
        <v>0.11766868639331722</v>
      </c>
      <c r="BL4" s="117">
        <f t="shared" si="6"/>
        <v>0.1111111111111111</v>
      </c>
      <c r="BM4" s="119">
        <f t="shared" si="7"/>
        <v>0.33333333333333331</v>
      </c>
      <c r="BN4" s="87">
        <f t="shared" si="8"/>
        <v>0.33333333333333331</v>
      </c>
      <c r="BO4" s="86">
        <f t="shared" si="9"/>
        <v>0</v>
      </c>
      <c r="BP4" s="117">
        <f t="shared" si="10"/>
        <v>0.33337499999999992</v>
      </c>
      <c r="BQ4" s="120">
        <f t="shared" si="11"/>
        <v>0.18184090909090905</v>
      </c>
      <c r="BR4" s="88">
        <f t="shared" si="12"/>
        <v>47.458296819253</v>
      </c>
      <c r="BS4" s="89">
        <f t="shared" si="13"/>
        <v>97.148940291857556</v>
      </c>
      <c r="BT4" s="90">
        <f t="shared" ref="BT4:BT18" si="27">BS4-BR4</f>
        <v>49.690643472604556</v>
      </c>
      <c r="BU4" s="86">
        <f t="shared" si="14"/>
        <v>0.15476190476190477</v>
      </c>
      <c r="BV4" s="85">
        <f>IFERROR((D4*2)-(E4*((homedefinitions!$K$15)*2))+(G4*3)-(H4*((homedefinitions!$L$15)*3))+(J4)-(K4*(homedefinitions!$M$15))+S4+T4+V4+W4-U4, 0)</f>
        <v>10.16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1</v>
      </c>
      <c r="E5" s="16">
        <v>2</v>
      </c>
      <c r="F5" s="130">
        <f t="shared" si="15"/>
        <v>0.5</v>
      </c>
      <c r="G5" s="15">
        <v>1</v>
      </c>
      <c r="H5" s="16">
        <v>2</v>
      </c>
      <c r="I5" s="133">
        <f t="shared" si="16"/>
        <v>0.5</v>
      </c>
      <c r="J5" s="33">
        <v>0</v>
      </c>
      <c r="K5" s="33">
        <v>0</v>
      </c>
      <c r="L5" s="31">
        <f t="shared" si="17"/>
        <v>0</v>
      </c>
      <c r="M5" s="21">
        <f t="shared" si="0"/>
        <v>2</v>
      </c>
      <c r="N5" s="16">
        <f t="shared" si="0"/>
        <v>4</v>
      </c>
      <c r="O5" s="136">
        <f t="shared" si="18"/>
        <v>0.5</v>
      </c>
      <c r="P5" s="17">
        <f t="shared" si="19"/>
        <v>5</v>
      </c>
      <c r="Q5" s="15">
        <v>1</v>
      </c>
      <c r="R5" s="16">
        <v>0</v>
      </c>
      <c r="S5" s="17">
        <f t="shared" si="20"/>
        <v>1</v>
      </c>
      <c r="T5" s="15">
        <v>0</v>
      </c>
      <c r="U5" s="16">
        <v>1</v>
      </c>
      <c r="V5" s="16">
        <v>1</v>
      </c>
      <c r="W5" s="16">
        <v>0</v>
      </c>
      <c r="X5" s="16">
        <v>0</v>
      </c>
      <c r="Y5" s="16">
        <v>0</v>
      </c>
      <c r="Z5" s="16">
        <v>0</v>
      </c>
      <c r="AA5" s="151">
        <v>15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0.625</v>
      </c>
      <c r="BI5" s="113">
        <f t="shared" si="3"/>
        <v>0.625</v>
      </c>
      <c r="BJ5" s="114">
        <f t="shared" si="4"/>
        <v>0.1360544217687075</v>
      </c>
      <c r="BK5" s="81">
        <f t="shared" si="5"/>
        <v>0</v>
      </c>
      <c r="BL5" s="113">
        <f t="shared" si="6"/>
        <v>0</v>
      </c>
      <c r="BM5" s="115">
        <f t="shared" si="7"/>
        <v>0.2</v>
      </c>
      <c r="BN5" s="82">
        <f t="shared" si="8"/>
        <v>0</v>
      </c>
      <c r="BO5" s="81">
        <f t="shared" si="9"/>
        <v>6.0959999999999986E-2</v>
      </c>
      <c r="BP5" s="113">
        <f t="shared" si="10"/>
        <v>0</v>
      </c>
      <c r="BQ5" s="116">
        <f t="shared" si="11"/>
        <v>2.7709090909090902E-2</v>
      </c>
      <c r="BR5" s="83">
        <f t="shared" si="12"/>
        <v>89.910587976985994</v>
      </c>
      <c r="BS5" s="84">
        <f t="shared" si="13"/>
        <v>113.52588921111146</v>
      </c>
      <c r="BT5" s="85">
        <f t="shared" si="27"/>
        <v>23.615301234125468</v>
      </c>
      <c r="BU5" s="81">
        <f t="shared" si="14"/>
        <v>3.5714285714285712E-2</v>
      </c>
      <c r="BV5" s="85">
        <f>IFERROR((D5*2)-(E5*((homedefinitions!$K$15)*2))+(G5*3)-(H5*((homedefinitions!$L$15)*3))+(J5)-(K5*(homedefinitions!$M$15))+S5+T5+V5+W5-U5, 0)</f>
        <v>2.82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1</v>
      </c>
      <c r="CA5" s="39">
        <f>IFERROR(($AS$18/($AS$18+$R$18)), 0)</f>
        <v>0.35714285714285715</v>
      </c>
      <c r="CB5" s="45">
        <f>IFERROR(($AQ$18*(1-CA5))/($AQ$18*(1-CA5)+(CA5*(1-$AQ$18))), 0)</f>
        <v>0.4247787610619469</v>
      </c>
      <c r="CC5" s="45">
        <f t="shared" ref="CC5:CC18" si="30">IFERROR(((($AP$18-$AO$18-$V$18)*CB5*(1-1.07*CA5))/$AA$18)*AA3, 0)</f>
        <v>0.4133111679624118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0</v>
      </c>
      <c r="CF5" s="45">
        <f>IFERROR(CC5+CE5+CD5, 0)</f>
        <v>0.4133111679624118</v>
      </c>
      <c r="CG5" s="45">
        <f>IFERROR(BZ5+CF5, 0)</f>
        <v>1.4133111679624117</v>
      </c>
      <c r="CH5" s="45">
        <f t="shared" ref="CH5:CH18" si="33">IFERROR(CG5/($BD$3*(AA3/$BC$18)),0)</f>
        <v>0.62295565193456082</v>
      </c>
      <c r="CI5" s="51">
        <f>IFERROR($AO$18+(1-((1-$AN$18)^2))*0.4*$AM$18, 0)</f>
        <v>16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0.53592300962379713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0.92225696904762888</v>
      </c>
      <c r="CN5" s="45">
        <f>IFERROR($M$18+(1-(1-($J$18/$K$18))^2)*$K$18*0.4, 0)</f>
        <v>27.560000000000002</v>
      </c>
      <c r="CO5" s="45">
        <f>IFERROR(((1-CP5)*CQ5)/((1-CP5)*CQ5+(1-CQ5)*CP5), 0)</f>
        <v>0.33861409037032764</v>
      </c>
      <c r="CP5" s="45">
        <f>IFERROR($Q$18/($Q$18+$AT$18), 0)</f>
        <v>0.51428571428571423</v>
      </c>
      <c r="CQ5" s="45">
        <f>IFERROR(CN5/($N$18+0.44*$K$18+$U$18), 0)</f>
        <v>0.35153061224489796</v>
      </c>
      <c r="CR5" s="45">
        <f t="shared" ref="CR5:CR18" si="38">IFERROR(Q3*CO5*CQ5*($P$18/($M$18+(1-(1-($J$18/$K$18))^2)*0.4*$K$18)), 0)</f>
        <v>0.50964875846554414</v>
      </c>
      <c r="CS5" s="45">
        <f t="shared" ref="CS5:CS18" si="39">IFERROR((CJ5+CL5+J3)*CM5+CR5, 0)</f>
        <v>0.50964875846554414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0.23806643700526095</v>
      </c>
      <c r="CX5" s="45">
        <f t="shared" ref="CX5:CX18" si="44">IFERROR((N3-M3)*(1-(1.07*CP5)), 0)</f>
        <v>0.89942857142857147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2.1374950084338327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0</v>
      </c>
      <c r="H6" s="19">
        <v>2</v>
      </c>
      <c r="I6" s="134">
        <f t="shared" si="16"/>
        <v>0</v>
      </c>
      <c r="J6" s="34">
        <v>0</v>
      </c>
      <c r="K6" s="34">
        <v>0</v>
      </c>
      <c r="L6" s="32">
        <f t="shared" si="17"/>
        <v>0</v>
      </c>
      <c r="M6" s="22">
        <f t="shared" si="0"/>
        <v>0</v>
      </c>
      <c r="N6" s="19">
        <f t="shared" si="0"/>
        <v>2</v>
      </c>
      <c r="O6" s="137">
        <f t="shared" si="18"/>
        <v>0</v>
      </c>
      <c r="P6" s="20">
        <f t="shared" si="19"/>
        <v>0</v>
      </c>
      <c r="Q6" s="18">
        <v>0</v>
      </c>
      <c r="R6" s="19">
        <v>2</v>
      </c>
      <c r="S6" s="20">
        <f t="shared" si="20"/>
        <v>2</v>
      </c>
      <c r="T6" s="18">
        <v>2</v>
      </c>
      <c r="U6" s="19">
        <v>0</v>
      </c>
      <c r="V6" s="19">
        <v>1</v>
      </c>
      <c r="W6" s="19">
        <v>1</v>
      </c>
      <c r="X6" s="19">
        <v>0</v>
      </c>
      <c r="Y6" s="19">
        <v>0</v>
      </c>
      <c r="Z6" s="19">
        <v>1</v>
      </c>
      <c r="AA6" s="152">
        <v>10.66</v>
      </c>
      <c r="AB6" s="60">
        <f>IFERROR((AB3/32)*40, 0)</f>
        <v>75.300714285714292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64.820535714285711</v>
      </c>
      <c r="BF6" s="67">
        <v>3</v>
      </c>
      <c r="BG6" s="68" t="s">
        <v>20</v>
      </c>
      <c r="BH6" s="86">
        <f t="shared" si="2"/>
        <v>0</v>
      </c>
      <c r="BI6" s="117">
        <f t="shared" si="3"/>
        <v>0</v>
      </c>
      <c r="BJ6" s="118">
        <f t="shared" si="4"/>
        <v>7.6578473791017343E-2</v>
      </c>
      <c r="BK6" s="86">
        <f t="shared" si="5"/>
        <v>0.24018011257035646</v>
      </c>
      <c r="BL6" s="117">
        <f t="shared" si="6"/>
        <v>0.5</v>
      </c>
      <c r="BM6" s="119">
        <f t="shared" si="7"/>
        <v>0</v>
      </c>
      <c r="BN6" s="87">
        <f t="shared" si="8"/>
        <v>0</v>
      </c>
      <c r="BO6" s="86">
        <f t="shared" si="9"/>
        <v>0</v>
      </c>
      <c r="BP6" s="117">
        <f t="shared" si="10"/>
        <v>0.14296435272045024</v>
      </c>
      <c r="BQ6" s="120">
        <f t="shared" si="11"/>
        <v>7.7980556029336512E-2</v>
      </c>
      <c r="BR6" s="88">
        <f t="shared" si="12"/>
        <v>59.017817900368826</v>
      </c>
      <c r="BS6" s="89">
        <f t="shared" si="13"/>
        <v>91.093041822704961</v>
      </c>
      <c r="BT6" s="90">
        <f t="shared" si="27"/>
        <v>32.075223922336136</v>
      </c>
      <c r="BU6" s="86">
        <f t="shared" si="14"/>
        <v>4.1666666666666664E-2</v>
      </c>
      <c r="BV6" s="85">
        <f>IFERROR((D6*2)-(E6*((homedefinitions!$K$15)*2))+(G6*3)-(H6*((homedefinitions!$L$15)*3))+(J6)-(K6*(homedefinitions!$M$15))+S6+T6+V6+W6-U6, 0)</f>
        <v>4.32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5.0265486725663715</v>
      </c>
      <c r="CA6" s="39">
        <f t="shared" ref="CA6:CA20" si="47">IFERROR(($AS$18/($AS$18+$R$18)), 0)</f>
        <v>0.35714285714285715</v>
      </c>
      <c r="CB6" s="45">
        <f t="shared" ref="CB6:CB20" si="48">IFERROR(($AQ$18*(1-CA6))/($AQ$18*(1-CA6)+(CA6*(1-$AQ$18))), 0)</f>
        <v>0.4247787610619469</v>
      </c>
      <c r="CC6" s="45">
        <f t="shared" si="30"/>
        <v>0.94471124105694126</v>
      </c>
      <c r="CD6" s="45">
        <f t="shared" si="31"/>
        <v>0.14545454545454548</v>
      </c>
      <c r="CE6" s="36">
        <f t="shared" si="32"/>
        <v>0</v>
      </c>
      <c r="CF6" s="45">
        <f t="shared" ref="CF6:CF20" si="49">IFERROR(CC6+CE6+CD6, 0)</f>
        <v>1.0901657865114867</v>
      </c>
      <c r="CG6" s="45">
        <f t="shared" ref="CG6:CG20" si="50">IFERROR(BZ6+CF6, 0)</f>
        <v>6.1167144590778584</v>
      </c>
      <c r="CH6" s="45">
        <f t="shared" si="33"/>
        <v>1.1795479610888584</v>
      </c>
      <c r="CI6" s="51">
        <f t="shared" ref="CI6:CI20" si="51">IFERROR($AO$18+(1-((1-$AN$18)^2))*0.4*$AM$18, 0)</f>
        <v>16</v>
      </c>
      <c r="CJ6" s="47">
        <f t="shared" si="34"/>
        <v>6.0891285359728293</v>
      </c>
      <c r="CK6" s="45">
        <f t="shared" si="35"/>
        <v>0.59714733250849095</v>
      </c>
      <c r="CL6" s="45">
        <f t="shared" si="36"/>
        <v>0.71787960467205758</v>
      </c>
      <c r="CM6" s="36">
        <f t="shared" si="37"/>
        <v>0.92225696904762888</v>
      </c>
      <c r="CN6" s="45">
        <f t="shared" ref="CN6:CN20" si="52">IFERROR($M$18+(1-(1-($J$18/$K$18))^2)*$K$18*0.4, 0)</f>
        <v>27.560000000000002</v>
      </c>
      <c r="CO6" s="45">
        <f t="shared" ref="CO6:CO20" si="53">IFERROR(((1-CP6)*CQ6)/((1-CP6)*CQ6+(1-CQ6)*CP6), 0)</f>
        <v>0.33861409037032764</v>
      </c>
      <c r="CP6" s="45">
        <f t="shared" ref="CP6:CP20" si="54">IFERROR($Q$18/($Q$18+$AT$18), 0)</f>
        <v>0.51428571428571423</v>
      </c>
      <c r="CQ6" s="45">
        <f t="shared" ref="CQ6:CQ20" si="55">IFERROR(CN6/($N$18+0.44*$K$18+$U$18), 0)</f>
        <v>0.35153061224489796</v>
      </c>
      <c r="CR6" s="45">
        <f t="shared" si="38"/>
        <v>0</v>
      </c>
      <c r="CS6" s="45">
        <f t="shared" si="39"/>
        <v>6.277810696073689</v>
      </c>
      <c r="CT6" s="45">
        <f t="shared" si="40"/>
        <v>3.0445642679864147</v>
      </c>
      <c r="CU6" s="45">
        <f t="shared" si="41"/>
        <v>0.22169811320754718</v>
      </c>
      <c r="CV6" s="45">
        <f t="shared" si="42"/>
        <v>0</v>
      </c>
      <c r="CW6" s="45">
        <f t="shared" si="43"/>
        <v>0</v>
      </c>
      <c r="CX6" s="45">
        <f t="shared" si="44"/>
        <v>0.44971428571428573</v>
      </c>
      <c r="CY6" s="45">
        <f t="shared" si="45"/>
        <v>0</v>
      </c>
      <c r="CZ6" s="43">
        <f t="shared" si="46"/>
        <v>6.4620475295085207</v>
      </c>
    </row>
    <row r="7" spans="2:104" ht="23.1" x14ac:dyDescent="0.85">
      <c r="B7" s="11">
        <v>4</v>
      </c>
      <c r="C7" s="11" t="s">
        <v>21</v>
      </c>
      <c r="D7" s="15">
        <v>2</v>
      </c>
      <c r="E7" s="16">
        <v>5</v>
      </c>
      <c r="F7" s="130">
        <f t="shared" si="15"/>
        <v>0.4</v>
      </c>
      <c r="G7" s="15">
        <v>1</v>
      </c>
      <c r="H7" s="16">
        <v>3</v>
      </c>
      <c r="I7" s="133">
        <f t="shared" si="16"/>
        <v>0.33333333333333331</v>
      </c>
      <c r="J7" s="33">
        <v>0</v>
      </c>
      <c r="K7" s="33">
        <v>0</v>
      </c>
      <c r="L7" s="31">
        <f t="shared" si="17"/>
        <v>0</v>
      </c>
      <c r="M7" s="21">
        <f t="shared" si="0"/>
        <v>3</v>
      </c>
      <c r="N7" s="16">
        <f t="shared" si="0"/>
        <v>8</v>
      </c>
      <c r="O7" s="136">
        <f t="shared" si="18"/>
        <v>0.375</v>
      </c>
      <c r="P7" s="17">
        <f t="shared" si="19"/>
        <v>7</v>
      </c>
      <c r="Q7" s="15">
        <v>2</v>
      </c>
      <c r="R7" s="16">
        <v>1</v>
      </c>
      <c r="S7" s="17">
        <f t="shared" si="20"/>
        <v>3</v>
      </c>
      <c r="T7" s="15">
        <v>1</v>
      </c>
      <c r="U7" s="16">
        <v>1</v>
      </c>
      <c r="V7" s="16">
        <v>0</v>
      </c>
      <c r="W7" s="16">
        <v>0</v>
      </c>
      <c r="X7" s="16">
        <v>0</v>
      </c>
      <c r="Y7" s="16">
        <v>0</v>
      </c>
      <c r="Z7" s="16">
        <v>1</v>
      </c>
      <c r="AA7" s="151">
        <v>17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0.4375</v>
      </c>
      <c r="BI7" s="113">
        <f t="shared" si="3"/>
        <v>0.4375</v>
      </c>
      <c r="BJ7" s="114">
        <f t="shared" si="4"/>
        <v>0.21608643457382951</v>
      </c>
      <c r="BK7" s="81">
        <f t="shared" si="5"/>
        <v>9.7280143956618478E-2</v>
      </c>
      <c r="BL7" s="113">
        <f t="shared" si="6"/>
        <v>0.1</v>
      </c>
      <c r="BM7" s="115">
        <f t="shared" si="7"/>
        <v>0.1</v>
      </c>
      <c r="BN7" s="82">
        <f t="shared" si="8"/>
        <v>1</v>
      </c>
      <c r="BO7" s="81">
        <f t="shared" si="9"/>
        <v>0.10757647058823529</v>
      </c>
      <c r="BP7" s="113">
        <f t="shared" si="10"/>
        <v>4.4823529411764707E-2</v>
      </c>
      <c r="BQ7" s="116">
        <f t="shared" si="11"/>
        <v>7.3347593582887699E-2</v>
      </c>
      <c r="BR7" s="83">
        <f t="shared" si="12"/>
        <v>86.453925958794414</v>
      </c>
      <c r="BS7" s="84">
        <f t="shared" si="13"/>
        <v>111.6184310887574</v>
      </c>
      <c r="BT7" s="85">
        <f t="shared" si="27"/>
        <v>25.16450512996299</v>
      </c>
      <c r="BU7" s="81">
        <f t="shared" si="14"/>
        <v>4.7619047619047616E-2</v>
      </c>
      <c r="BV7" s="85">
        <f>IFERROR((D7*2)-(E7*((homedefinitions!$K$15)*2))+(G7*3)-(H7*((homedefinitions!$L$15)*3))+(J7)-(K7*(homedefinitions!$M$15))+S7+T7+V7+W7-U7, 0)</f>
        <v>3.7299999999999995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0.2624525916561315</v>
      </c>
      <c r="CA7" s="39">
        <f t="shared" si="47"/>
        <v>0.35714285714285715</v>
      </c>
      <c r="CB7" s="45">
        <f t="shared" si="48"/>
        <v>0.4247787610619469</v>
      </c>
      <c r="CC7" s="45">
        <f t="shared" si="30"/>
        <v>0.88566678849088243</v>
      </c>
      <c r="CD7" s="45">
        <f t="shared" si="31"/>
        <v>0</v>
      </c>
      <c r="CE7" s="36">
        <f t="shared" si="32"/>
        <v>0</v>
      </c>
      <c r="CF7" s="45">
        <f t="shared" si="49"/>
        <v>0.88566678849088243</v>
      </c>
      <c r="CG7" s="45">
        <f t="shared" si="50"/>
        <v>1.148119380147014</v>
      </c>
      <c r="CH7" s="45">
        <f t="shared" si="33"/>
        <v>0.23616371313923623</v>
      </c>
      <c r="CI7" s="51">
        <f t="shared" si="51"/>
        <v>16</v>
      </c>
      <c r="CJ7" s="47">
        <f t="shared" si="34"/>
        <v>4.045336799305975</v>
      </c>
      <c r="CK7" s="45">
        <f t="shared" si="35"/>
        <v>0.6109844484441761</v>
      </c>
      <c r="CL7" s="45">
        <f t="shared" si="36"/>
        <v>0</v>
      </c>
      <c r="CM7" s="36">
        <f t="shared" si="37"/>
        <v>0.92225696904762888</v>
      </c>
      <c r="CN7" s="45">
        <f t="shared" si="52"/>
        <v>27.560000000000002</v>
      </c>
      <c r="CO7" s="45">
        <f t="shared" si="53"/>
        <v>0.33861409037032764</v>
      </c>
      <c r="CP7" s="45">
        <f t="shared" si="54"/>
        <v>0.51428571428571423</v>
      </c>
      <c r="CQ7" s="45">
        <f t="shared" si="55"/>
        <v>0.35153061224489796</v>
      </c>
      <c r="CR7" s="45">
        <f t="shared" si="38"/>
        <v>0.25482437923277207</v>
      </c>
      <c r="CS7" s="45">
        <f t="shared" si="39"/>
        <v>3.9856644345375365</v>
      </c>
      <c r="CT7" s="45">
        <f t="shared" si="40"/>
        <v>1.6181347197223899</v>
      </c>
      <c r="CU7" s="45">
        <f t="shared" si="41"/>
        <v>0</v>
      </c>
      <c r="CV7" s="45">
        <f t="shared" si="42"/>
        <v>0</v>
      </c>
      <c r="CW7" s="45">
        <f t="shared" si="43"/>
        <v>0.11903321850263048</v>
      </c>
      <c r="CX7" s="45">
        <f t="shared" si="44"/>
        <v>0.89942857142857147</v>
      </c>
      <c r="CY7" s="45">
        <f t="shared" si="45"/>
        <v>0</v>
      </c>
      <c r="CZ7" s="43">
        <f t="shared" si="46"/>
        <v>3.5107978120531076</v>
      </c>
    </row>
    <row r="8" spans="2:104" ht="23.1" x14ac:dyDescent="0.85">
      <c r="B8" s="11">
        <v>5</v>
      </c>
      <c r="C8" s="11" t="s">
        <v>22</v>
      </c>
      <c r="D8" s="18">
        <v>4</v>
      </c>
      <c r="E8" s="19">
        <v>7</v>
      </c>
      <c r="F8" s="131">
        <f t="shared" si="15"/>
        <v>0.5714285714285714</v>
      </c>
      <c r="G8" s="18">
        <v>0</v>
      </c>
      <c r="H8" s="19">
        <v>2</v>
      </c>
      <c r="I8" s="134">
        <f t="shared" si="16"/>
        <v>0</v>
      </c>
      <c r="J8" s="34">
        <v>3</v>
      </c>
      <c r="K8" s="34">
        <v>4</v>
      </c>
      <c r="L8" s="32">
        <f t="shared" si="17"/>
        <v>0.75</v>
      </c>
      <c r="M8" s="22">
        <f t="shared" si="0"/>
        <v>4</v>
      </c>
      <c r="N8" s="19">
        <f t="shared" si="0"/>
        <v>9</v>
      </c>
      <c r="O8" s="137">
        <f t="shared" si="18"/>
        <v>0.44444444444444442</v>
      </c>
      <c r="P8" s="20">
        <f t="shared" si="19"/>
        <v>11</v>
      </c>
      <c r="Q8" s="18">
        <v>2</v>
      </c>
      <c r="R8" s="19">
        <v>2</v>
      </c>
      <c r="S8" s="20">
        <f t="shared" si="20"/>
        <v>4</v>
      </c>
      <c r="T8" s="18">
        <v>2</v>
      </c>
      <c r="U8" s="19">
        <v>1</v>
      </c>
      <c r="V8" s="19">
        <v>0</v>
      </c>
      <c r="W8" s="19">
        <v>2</v>
      </c>
      <c r="X8" s="19">
        <v>0</v>
      </c>
      <c r="Y8" s="19">
        <v>3</v>
      </c>
      <c r="Z8" s="19">
        <v>0</v>
      </c>
      <c r="AA8" s="152">
        <v>17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0.44444444444444442</v>
      </c>
      <c r="BI8" s="117">
        <f t="shared" si="3"/>
        <v>0.51115241635687736</v>
      </c>
      <c r="BJ8" s="118">
        <f t="shared" si="4"/>
        <v>0.28235294117647053</v>
      </c>
      <c r="BK8" s="86">
        <f t="shared" si="5"/>
        <v>0.21552676238450555</v>
      </c>
      <c r="BL8" s="117">
        <f t="shared" si="6"/>
        <v>0.14534883720930233</v>
      </c>
      <c r="BM8" s="119">
        <f t="shared" si="7"/>
        <v>7.2674418604651167E-2</v>
      </c>
      <c r="BN8" s="87">
        <f t="shared" si="8"/>
        <v>2</v>
      </c>
      <c r="BO8" s="86">
        <f t="shared" si="9"/>
        <v>0.10757647058823529</v>
      </c>
      <c r="BP8" s="117">
        <f t="shared" si="10"/>
        <v>8.9647058823529413E-2</v>
      </c>
      <c r="BQ8" s="120">
        <f t="shared" si="11"/>
        <v>9.779679144385027E-2</v>
      </c>
      <c r="BR8" s="88">
        <f t="shared" si="12"/>
        <v>66.609179863350093</v>
      </c>
      <c r="BS8" s="89">
        <f t="shared" si="13"/>
        <v>129.53719701843792</v>
      </c>
      <c r="BT8" s="90">
        <f t="shared" si="27"/>
        <v>62.928017155087829</v>
      </c>
      <c r="BU8" s="86">
        <f t="shared" si="14"/>
        <v>0.13095238095238096</v>
      </c>
      <c r="BV8" s="85">
        <f>IFERROR((D8*2)-(E8*((homedefinitions!$K$15)*2))+(G8*3)-(H8*((homedefinitions!$L$15)*3))+(J8)-(K8*(homedefinitions!$M$15))+S8+T8+V8+W8-U8, 0)</f>
        <v>8.4700000000000006</v>
      </c>
      <c r="BW8" s="85">
        <f t="shared" si="28"/>
        <v>0.44444444444444442</v>
      </c>
      <c r="BX8" s="26">
        <v>3</v>
      </c>
      <c r="BY8" s="25" t="s">
        <v>20</v>
      </c>
      <c r="BZ8" s="47">
        <f t="shared" si="29"/>
        <v>2.4128950695322375</v>
      </c>
      <c r="CA8" s="39">
        <f t="shared" si="47"/>
        <v>0.35714285714285715</v>
      </c>
      <c r="CB8" s="45">
        <f t="shared" si="48"/>
        <v>0.4247787610619469</v>
      </c>
      <c r="CC8" s="45">
        <f t="shared" si="30"/>
        <v>0.62941386435418711</v>
      </c>
      <c r="CD8" s="45">
        <f t="shared" si="31"/>
        <v>0.14545454545454548</v>
      </c>
      <c r="CE8" s="36">
        <f t="shared" si="32"/>
        <v>0</v>
      </c>
      <c r="CF8" s="45">
        <f t="shared" si="49"/>
        <v>0.77486840980873262</v>
      </c>
      <c r="CG8" s="45">
        <f t="shared" si="50"/>
        <v>3.1877634793409699</v>
      </c>
      <c r="CH8" s="45">
        <f t="shared" si="33"/>
        <v>0.92266971484184013</v>
      </c>
      <c r="CI8" s="51">
        <f t="shared" si="51"/>
        <v>16</v>
      </c>
      <c r="CJ8" s="47">
        <f t="shared" si="34"/>
        <v>0</v>
      </c>
      <c r="CK8" s="45">
        <f t="shared" si="35"/>
        <v>0.35369115352138208</v>
      </c>
      <c r="CL8" s="45">
        <f t="shared" si="36"/>
        <v>1.3357142857142859</v>
      </c>
      <c r="CM8" s="36">
        <f t="shared" si="37"/>
        <v>0.92225696904762888</v>
      </c>
      <c r="CN8" s="45">
        <f t="shared" si="52"/>
        <v>27.560000000000002</v>
      </c>
      <c r="CO8" s="45">
        <f t="shared" si="53"/>
        <v>0.33861409037032764</v>
      </c>
      <c r="CP8" s="45">
        <f t="shared" si="54"/>
        <v>0.51428571428571423</v>
      </c>
      <c r="CQ8" s="45">
        <f t="shared" si="55"/>
        <v>0.35153061224489796</v>
      </c>
      <c r="CR8" s="45">
        <f t="shared" si="38"/>
        <v>0</v>
      </c>
      <c r="CS8" s="45">
        <f t="shared" si="39"/>
        <v>1.2318718086564759</v>
      </c>
      <c r="CT8" s="45">
        <f t="shared" si="40"/>
        <v>0</v>
      </c>
      <c r="CU8" s="45">
        <f t="shared" si="41"/>
        <v>0.49107142857142855</v>
      </c>
      <c r="CV8" s="45">
        <f t="shared" si="42"/>
        <v>0</v>
      </c>
      <c r="CW8" s="45">
        <f t="shared" si="43"/>
        <v>0</v>
      </c>
      <c r="CX8" s="45">
        <f t="shared" si="44"/>
        <v>0.89942857142857147</v>
      </c>
      <c r="CY8" s="45">
        <f t="shared" si="45"/>
        <v>0</v>
      </c>
      <c r="CZ8" s="43">
        <f t="shared" si="46"/>
        <v>1.3523226187287463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1</v>
      </c>
      <c r="F9" s="130">
        <f t="shared" si="15"/>
        <v>0</v>
      </c>
      <c r="G9" s="15">
        <v>0</v>
      </c>
      <c r="H9" s="16">
        <v>1</v>
      </c>
      <c r="I9" s="133">
        <f t="shared" si="16"/>
        <v>0</v>
      </c>
      <c r="J9" s="33">
        <v>0</v>
      </c>
      <c r="K9" s="33">
        <v>0</v>
      </c>
      <c r="L9" s="31">
        <f t="shared" si="17"/>
        <v>0</v>
      </c>
      <c r="M9" s="21">
        <f t="shared" si="0"/>
        <v>0</v>
      </c>
      <c r="N9" s="16">
        <f t="shared" si="0"/>
        <v>2</v>
      </c>
      <c r="O9" s="136">
        <f t="shared" si="18"/>
        <v>0</v>
      </c>
      <c r="P9" s="17">
        <f t="shared" si="19"/>
        <v>0</v>
      </c>
      <c r="Q9" s="15">
        <v>0</v>
      </c>
      <c r="R9" s="16">
        <v>1</v>
      </c>
      <c r="S9" s="17">
        <f t="shared" si="20"/>
        <v>1</v>
      </c>
      <c r="T9" s="15">
        <v>1</v>
      </c>
      <c r="U9" s="16">
        <v>1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7.5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0.16326530612244897</v>
      </c>
      <c r="BK9" s="81">
        <f t="shared" si="5"/>
        <v>0.17068799999999998</v>
      </c>
      <c r="BL9" s="113">
        <f t="shared" si="6"/>
        <v>0.25</v>
      </c>
      <c r="BM9" s="115">
        <f t="shared" si="7"/>
        <v>0.25</v>
      </c>
      <c r="BN9" s="82">
        <f t="shared" si="8"/>
        <v>1</v>
      </c>
      <c r="BO9" s="81">
        <f t="shared" si="9"/>
        <v>0</v>
      </c>
      <c r="BP9" s="113">
        <f t="shared" si="10"/>
        <v>0.10159999999999998</v>
      </c>
      <c r="BQ9" s="116">
        <f t="shared" si="11"/>
        <v>5.5418181818181804E-2</v>
      </c>
      <c r="BR9" s="83">
        <f t="shared" si="12"/>
        <v>81.691064243328185</v>
      </c>
      <c r="BS9" s="84">
        <f t="shared" si="13"/>
        <v>28.973280739198092</v>
      </c>
      <c r="BT9" s="85">
        <f t="shared" si="27"/>
        <v>-52.717783504130097</v>
      </c>
      <c r="BU9" s="81">
        <f t="shared" si="14"/>
        <v>-1.1904761904761904E-2</v>
      </c>
      <c r="BV9" s="85">
        <f>IFERROR((D9*2)-(E9*((homedefinitions!$K$15)*2))+(G9*3)-(H9*((homedefinitions!$L$15)*3))+(J9)-(K9*(homedefinitions!$M$15))+S9+T9+V9+W9-U9, 0)</f>
        <v>-0.59000000000000008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0.5752212389380531</v>
      </c>
      <c r="CA9" s="39">
        <f t="shared" si="47"/>
        <v>0.35714285714285715</v>
      </c>
      <c r="CB9" s="45">
        <f t="shared" si="48"/>
        <v>0.4247787610619469</v>
      </c>
      <c r="CC9" s="45">
        <f t="shared" si="30"/>
        <v>1.0037556936230001</v>
      </c>
      <c r="CD9" s="45">
        <f t="shared" si="31"/>
        <v>0.14545454545454548</v>
      </c>
      <c r="CE9" s="36">
        <f t="shared" si="32"/>
        <v>0</v>
      </c>
      <c r="CF9" s="45">
        <f t="shared" si="49"/>
        <v>1.1492102390775456</v>
      </c>
      <c r="CG9" s="45">
        <f t="shared" si="50"/>
        <v>1.7244314780155987</v>
      </c>
      <c r="CH9" s="45">
        <f t="shared" si="33"/>
        <v>0.31297842465460485</v>
      </c>
      <c r="CI9" s="51">
        <f t="shared" si="51"/>
        <v>16</v>
      </c>
      <c r="CJ9" s="47">
        <f t="shared" si="34"/>
        <v>6.1425186063449635</v>
      </c>
      <c r="CK9" s="45">
        <f t="shared" si="35"/>
        <v>0.55998784891757469</v>
      </c>
      <c r="CL9" s="45">
        <f t="shared" si="36"/>
        <v>0.73090909090909084</v>
      </c>
      <c r="CM9" s="36">
        <f t="shared" si="37"/>
        <v>0.92225696904762888</v>
      </c>
      <c r="CN9" s="45">
        <f t="shared" si="52"/>
        <v>27.560000000000002</v>
      </c>
      <c r="CO9" s="45">
        <f t="shared" si="53"/>
        <v>0.33861409037032764</v>
      </c>
      <c r="CP9" s="45">
        <f t="shared" si="54"/>
        <v>0.51428571428571423</v>
      </c>
      <c r="CQ9" s="45">
        <f t="shared" si="55"/>
        <v>0.35153061224489796</v>
      </c>
      <c r="CR9" s="45">
        <f t="shared" si="38"/>
        <v>0.50964875846554414</v>
      </c>
      <c r="CS9" s="45">
        <f t="shared" si="39"/>
        <v>6.8487153535030911</v>
      </c>
      <c r="CT9" s="45">
        <f t="shared" si="40"/>
        <v>2.6325079741478414</v>
      </c>
      <c r="CU9" s="45">
        <f t="shared" si="41"/>
        <v>0.24</v>
      </c>
      <c r="CV9" s="45">
        <f t="shared" si="42"/>
        <v>0</v>
      </c>
      <c r="CW9" s="45">
        <f t="shared" si="43"/>
        <v>0.23806643700526095</v>
      </c>
      <c r="CX9" s="45">
        <f t="shared" si="44"/>
        <v>2.2485714285714287</v>
      </c>
      <c r="CY9" s="45">
        <f t="shared" si="45"/>
        <v>0</v>
      </c>
      <c r="CZ9" s="43">
        <f t="shared" si="46"/>
        <v>6.1358283633794226</v>
      </c>
    </row>
    <row r="10" spans="2:104" ht="23.1" x14ac:dyDescent="0.85">
      <c r="B10" s="11">
        <v>11</v>
      </c>
      <c r="C10" s="11" t="s">
        <v>24</v>
      </c>
      <c r="D10" s="18">
        <v>2</v>
      </c>
      <c r="E10" s="19">
        <v>3</v>
      </c>
      <c r="F10" s="131">
        <f t="shared" si="15"/>
        <v>0.66666666666666663</v>
      </c>
      <c r="G10" s="18">
        <v>0</v>
      </c>
      <c r="H10" s="19">
        <v>0</v>
      </c>
      <c r="I10" s="134">
        <f t="shared" si="16"/>
        <v>0</v>
      </c>
      <c r="J10" s="34">
        <v>1</v>
      </c>
      <c r="K10" s="34">
        <v>2</v>
      </c>
      <c r="L10" s="32">
        <f t="shared" si="17"/>
        <v>0.5</v>
      </c>
      <c r="M10" s="22">
        <f t="shared" si="0"/>
        <v>2</v>
      </c>
      <c r="N10" s="19">
        <f t="shared" si="0"/>
        <v>3</v>
      </c>
      <c r="O10" s="137">
        <f t="shared" si="18"/>
        <v>0.66666666666666663</v>
      </c>
      <c r="P10" s="20">
        <f t="shared" si="19"/>
        <v>5</v>
      </c>
      <c r="Q10" s="18">
        <v>0</v>
      </c>
      <c r="R10" s="19">
        <v>3</v>
      </c>
      <c r="S10" s="20">
        <f t="shared" si="20"/>
        <v>3</v>
      </c>
      <c r="T10" s="18">
        <v>2</v>
      </c>
      <c r="U10" s="19">
        <v>5</v>
      </c>
      <c r="V10" s="19">
        <v>0</v>
      </c>
      <c r="W10" s="19">
        <v>0</v>
      </c>
      <c r="X10" s="19">
        <v>0</v>
      </c>
      <c r="Y10" s="19">
        <v>1</v>
      </c>
      <c r="Z10" s="19">
        <v>0</v>
      </c>
      <c r="AA10" s="152">
        <v>11.66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0.66666666666666663</v>
      </c>
      <c r="BI10" s="117">
        <f t="shared" si="3"/>
        <v>0.64432989690721654</v>
      </c>
      <c r="BJ10" s="118">
        <f t="shared" si="4"/>
        <v>0.31084818146812748</v>
      </c>
      <c r="BK10" s="86">
        <f t="shared" si="5"/>
        <v>0.28136374026339389</v>
      </c>
      <c r="BL10" s="117">
        <f t="shared" si="6"/>
        <v>0.18382352941176472</v>
      </c>
      <c r="BM10" s="119">
        <f t="shared" si="7"/>
        <v>0.4595588235294118</v>
      </c>
      <c r="BN10" s="87">
        <f t="shared" si="8"/>
        <v>0.4</v>
      </c>
      <c r="BO10" s="86">
        <f t="shared" si="9"/>
        <v>0</v>
      </c>
      <c r="BP10" s="117">
        <f t="shared" si="10"/>
        <v>0.19605488850771866</v>
      </c>
      <c r="BQ10" s="120">
        <f t="shared" si="11"/>
        <v>0.10693903009511928</v>
      </c>
      <c r="BR10" s="88">
        <f t="shared" si="12"/>
        <v>71.791085205726404</v>
      </c>
      <c r="BS10" s="89">
        <f t="shared" si="13"/>
        <v>65.143838981182626</v>
      </c>
      <c r="BT10" s="90">
        <f t="shared" si="27"/>
        <v>-6.6472462245437782</v>
      </c>
      <c r="BU10" s="86">
        <f t="shared" si="14"/>
        <v>3.5714285714285712E-2</v>
      </c>
      <c r="BV10" s="85">
        <f>IFERROR((D10*2)-(E10*((homedefinitions!$K$15)*2))+(G10*3)-(H10*((homedefinitions!$L$15)*3))+(J10)-(K10*(homedefinitions!$M$15))+S10+T10+V10+W10-U10, 0)</f>
        <v>1.4500000000000002</v>
      </c>
      <c r="BW10" s="85">
        <f t="shared" si="28"/>
        <v>0.66666666666666663</v>
      </c>
      <c r="BX10" s="26">
        <v>5</v>
      </c>
      <c r="BY10" s="25" t="s">
        <v>22</v>
      </c>
      <c r="BZ10" s="47">
        <f t="shared" si="29"/>
        <v>3.1504424778761062</v>
      </c>
      <c r="CA10" s="39">
        <f t="shared" si="47"/>
        <v>0.35714285714285715</v>
      </c>
      <c r="CB10" s="45">
        <f t="shared" si="48"/>
        <v>0.4247787610619469</v>
      </c>
      <c r="CC10" s="45">
        <f t="shared" si="30"/>
        <v>1.0037556936230001</v>
      </c>
      <c r="CD10" s="45">
        <f t="shared" si="31"/>
        <v>0</v>
      </c>
      <c r="CE10" s="36">
        <f t="shared" si="32"/>
        <v>0</v>
      </c>
      <c r="CF10" s="45">
        <f t="shared" si="49"/>
        <v>1.0037556936230001</v>
      </c>
      <c r="CG10" s="45">
        <f t="shared" si="50"/>
        <v>4.1541981714991065</v>
      </c>
      <c r="CH10" s="45">
        <f t="shared" si="33"/>
        <v>0.7539727823311454</v>
      </c>
      <c r="CI10" s="51">
        <f t="shared" si="51"/>
        <v>16</v>
      </c>
      <c r="CJ10" s="47">
        <f t="shared" si="34"/>
        <v>7.0857459183317264</v>
      </c>
      <c r="CK10" s="45">
        <f t="shared" si="35"/>
        <v>0.51426792093840412</v>
      </c>
      <c r="CL10" s="45">
        <f t="shared" si="36"/>
        <v>1.5529640427599611</v>
      </c>
      <c r="CM10" s="36">
        <f t="shared" si="37"/>
        <v>0.92225696904762888</v>
      </c>
      <c r="CN10" s="45">
        <f t="shared" si="52"/>
        <v>27.560000000000002</v>
      </c>
      <c r="CO10" s="45">
        <f t="shared" si="53"/>
        <v>0.33861409037032764</v>
      </c>
      <c r="CP10" s="45">
        <f t="shared" si="54"/>
        <v>0.51428571428571423</v>
      </c>
      <c r="CQ10" s="45">
        <f t="shared" si="55"/>
        <v>0.35153061224489796</v>
      </c>
      <c r="CR10" s="45">
        <f t="shared" si="38"/>
        <v>0.50964875846554414</v>
      </c>
      <c r="CS10" s="45">
        <f t="shared" si="39"/>
        <v>11.243530130806413</v>
      </c>
      <c r="CT10" s="45">
        <f t="shared" si="40"/>
        <v>3.5428729591658632</v>
      </c>
      <c r="CU10" s="45">
        <f t="shared" si="41"/>
        <v>0.47959183673469385</v>
      </c>
      <c r="CV10" s="45">
        <f t="shared" si="42"/>
        <v>1.5</v>
      </c>
      <c r="CW10" s="45">
        <f t="shared" si="43"/>
        <v>0.23806643700526095</v>
      </c>
      <c r="CX10" s="45">
        <f t="shared" si="44"/>
        <v>2.2485714285714287</v>
      </c>
      <c r="CY10" s="45">
        <f t="shared" si="45"/>
        <v>0.1</v>
      </c>
      <c r="CZ10" s="43">
        <f t="shared" si="46"/>
        <v>8.67976950991617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1</v>
      </c>
      <c r="H11" s="16">
        <v>1</v>
      </c>
      <c r="I11" s="133">
        <f t="shared" si="16"/>
        <v>1</v>
      </c>
      <c r="J11" s="33">
        <v>0</v>
      </c>
      <c r="K11" s="33">
        <v>0</v>
      </c>
      <c r="L11" s="31">
        <f t="shared" si="17"/>
        <v>0</v>
      </c>
      <c r="M11" s="21">
        <f t="shared" si="0"/>
        <v>1</v>
      </c>
      <c r="N11" s="16">
        <f t="shared" si="0"/>
        <v>1</v>
      </c>
      <c r="O11" s="136">
        <f t="shared" si="18"/>
        <v>1</v>
      </c>
      <c r="P11" s="17">
        <f t="shared" si="19"/>
        <v>3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1</v>
      </c>
      <c r="X11" s="16">
        <v>0</v>
      </c>
      <c r="Y11" s="16">
        <v>0</v>
      </c>
      <c r="Z11" s="16">
        <v>1</v>
      </c>
      <c r="AA11" s="151">
        <v>4.7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1.5</v>
      </c>
      <c r="BI11" s="113">
        <f t="shared" si="3"/>
        <v>1.5</v>
      </c>
      <c r="BJ11" s="114">
        <f t="shared" si="4"/>
        <v>8.6843247937472862E-2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58.501528791494927</v>
      </c>
      <c r="BS11" s="84">
        <f t="shared" si="13"/>
        <v>300</v>
      </c>
      <c r="BT11" s="85">
        <f t="shared" si="27"/>
        <v>241.49847120850507</v>
      </c>
      <c r="BU11" s="81">
        <f t="shared" si="14"/>
        <v>4.7619047619047616E-2</v>
      </c>
      <c r="BV11" s="85">
        <f>IFERROR((D11*2)-(E11*((homedefinitions!$K$15)*2))+(G11*3)-(H11*((homedefinitions!$L$15)*3))+(J11)-(K11*(homedefinitions!$M$15))+S11+T11+V11+W11-U11, 0)</f>
        <v>3.16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0.5752212389380531</v>
      </c>
      <c r="CA11" s="39">
        <f t="shared" si="47"/>
        <v>0.35714285714285715</v>
      </c>
      <c r="CB11" s="45">
        <f t="shared" si="48"/>
        <v>0.4247787610619469</v>
      </c>
      <c r="CC11" s="45">
        <f t="shared" si="30"/>
        <v>0.44283339424544121</v>
      </c>
      <c r="CD11" s="45">
        <f t="shared" si="31"/>
        <v>0</v>
      </c>
      <c r="CE11" s="36">
        <f t="shared" si="32"/>
        <v>0</v>
      </c>
      <c r="CF11" s="45">
        <f t="shared" si="49"/>
        <v>0.44283339424544121</v>
      </c>
      <c r="CG11" s="45">
        <f t="shared" si="50"/>
        <v>1.0180546331834943</v>
      </c>
      <c r="CH11" s="45">
        <f t="shared" si="33"/>
        <v>0.41881979610940973</v>
      </c>
      <c r="CI11" s="51">
        <f t="shared" si="51"/>
        <v>16</v>
      </c>
      <c r="CJ11" s="47">
        <f t="shared" si="34"/>
        <v>0</v>
      </c>
      <c r="CK11" s="45">
        <f t="shared" si="35"/>
        <v>0.39568620322459702</v>
      </c>
      <c r="CL11" s="45">
        <f t="shared" si="36"/>
        <v>0.66785714285714293</v>
      </c>
      <c r="CM11" s="36">
        <f t="shared" si="37"/>
        <v>0.92225696904762888</v>
      </c>
      <c r="CN11" s="45">
        <f t="shared" si="52"/>
        <v>27.560000000000002</v>
      </c>
      <c r="CO11" s="45">
        <f t="shared" si="53"/>
        <v>0.33861409037032764</v>
      </c>
      <c r="CP11" s="45">
        <f t="shared" si="54"/>
        <v>0.51428571428571423</v>
      </c>
      <c r="CQ11" s="45">
        <f t="shared" si="55"/>
        <v>0.35153061224489796</v>
      </c>
      <c r="CR11" s="45">
        <f t="shared" si="38"/>
        <v>0</v>
      </c>
      <c r="CS11" s="45">
        <f t="shared" si="39"/>
        <v>0.61593590432823797</v>
      </c>
      <c r="CT11" s="45">
        <f t="shared" si="40"/>
        <v>0</v>
      </c>
      <c r="CU11" s="45">
        <f t="shared" si="41"/>
        <v>0.24553571428571427</v>
      </c>
      <c r="CV11" s="45">
        <f t="shared" si="42"/>
        <v>0</v>
      </c>
      <c r="CW11" s="45">
        <f t="shared" si="43"/>
        <v>0</v>
      </c>
      <c r="CX11" s="45">
        <f t="shared" si="44"/>
        <v>0.89942857142857147</v>
      </c>
      <c r="CY11" s="45">
        <f t="shared" si="45"/>
        <v>0</v>
      </c>
      <c r="CZ11" s="43">
        <f t="shared" si="46"/>
        <v>2.125875595078659</v>
      </c>
    </row>
    <row r="12" spans="2:104" ht="23.1" x14ac:dyDescent="0.85">
      <c r="B12" s="11">
        <v>24</v>
      </c>
      <c r="C12" s="11" t="s">
        <v>26</v>
      </c>
      <c r="D12" s="18">
        <v>1</v>
      </c>
      <c r="E12" s="19">
        <v>2</v>
      </c>
      <c r="F12" s="131">
        <f t="shared" si="15"/>
        <v>0.5</v>
      </c>
      <c r="G12" s="18">
        <v>2</v>
      </c>
      <c r="H12" s="19">
        <v>2</v>
      </c>
      <c r="I12" s="134">
        <f t="shared" si="16"/>
        <v>1</v>
      </c>
      <c r="J12" s="34">
        <v>0</v>
      </c>
      <c r="K12" s="34">
        <v>0</v>
      </c>
      <c r="L12" s="32">
        <f t="shared" si="17"/>
        <v>0</v>
      </c>
      <c r="M12" s="22">
        <f t="shared" si="0"/>
        <v>3</v>
      </c>
      <c r="N12" s="19">
        <f t="shared" si="0"/>
        <v>4</v>
      </c>
      <c r="O12" s="137">
        <f t="shared" si="18"/>
        <v>0.75</v>
      </c>
      <c r="P12" s="20">
        <f t="shared" si="19"/>
        <v>8</v>
      </c>
      <c r="Q12" s="18">
        <v>1</v>
      </c>
      <c r="R12" s="19">
        <v>2</v>
      </c>
      <c r="S12" s="20">
        <f t="shared" si="20"/>
        <v>3</v>
      </c>
      <c r="T12" s="18">
        <v>1</v>
      </c>
      <c r="U12" s="19">
        <v>1</v>
      </c>
      <c r="V12" s="19">
        <v>0</v>
      </c>
      <c r="W12" s="19">
        <v>2</v>
      </c>
      <c r="X12" s="19">
        <v>0</v>
      </c>
      <c r="Y12" s="19">
        <v>0</v>
      </c>
      <c r="Z12" s="19">
        <v>2</v>
      </c>
      <c r="AA12" s="152">
        <v>10.5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1</v>
      </c>
      <c r="BI12" s="117">
        <f t="shared" si="3"/>
        <v>1</v>
      </c>
      <c r="BJ12" s="118">
        <f t="shared" si="4"/>
        <v>0.1943634596695821</v>
      </c>
      <c r="BK12" s="86">
        <f t="shared" si="5"/>
        <v>0.19223007063572142</v>
      </c>
      <c r="BL12" s="117">
        <f t="shared" si="6"/>
        <v>0.16666666666666666</v>
      </c>
      <c r="BM12" s="119">
        <f t="shared" si="7"/>
        <v>0.16666666666666666</v>
      </c>
      <c r="BN12" s="87">
        <f t="shared" si="8"/>
        <v>1</v>
      </c>
      <c r="BO12" s="86">
        <f t="shared" si="9"/>
        <v>8.7085714285714266E-2</v>
      </c>
      <c r="BP12" s="117">
        <f t="shared" si="10"/>
        <v>0.14514285714285713</v>
      </c>
      <c r="BQ12" s="120">
        <f t="shared" si="11"/>
        <v>0.11875324675324674</v>
      </c>
      <c r="BR12" s="88">
        <f t="shared" si="12"/>
        <v>46.833832588607791</v>
      </c>
      <c r="BS12" s="89">
        <f t="shared" si="13"/>
        <v>162.42356187574885</v>
      </c>
      <c r="BT12" s="90">
        <f t="shared" si="27"/>
        <v>115.58972928714105</v>
      </c>
      <c r="BU12" s="86">
        <f t="shared" si="14"/>
        <v>0.13690476190476192</v>
      </c>
      <c r="BV12" s="85">
        <f>IFERROR((D12*2)-(E12*((homedefinitions!$K$15)*2))+(G12*3)-(H12*((homedefinitions!$L$15)*3))+(J12)-(K12*(homedefinitions!$M$15))+S12+T12+V12+W12-U12, 0)</f>
        <v>9.82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1.7256637168141593</v>
      </c>
      <c r="CA12" s="39">
        <f t="shared" si="47"/>
        <v>0.35714285714285715</v>
      </c>
      <c r="CB12" s="45">
        <f t="shared" si="48"/>
        <v>0.4247787610619469</v>
      </c>
      <c r="CC12" s="45">
        <f t="shared" si="30"/>
        <v>0.68845831692024595</v>
      </c>
      <c r="CD12" s="45">
        <f t="shared" si="31"/>
        <v>0</v>
      </c>
      <c r="CE12" s="36">
        <f t="shared" si="32"/>
        <v>0</v>
      </c>
      <c r="CF12" s="45">
        <f t="shared" si="49"/>
        <v>0.68845831692024595</v>
      </c>
      <c r="CG12" s="45">
        <f t="shared" si="50"/>
        <v>2.4141220337344054</v>
      </c>
      <c r="CH12" s="45">
        <f t="shared" si="33"/>
        <v>0.63881933027833837</v>
      </c>
      <c r="CI12" s="51">
        <f t="shared" si="51"/>
        <v>16</v>
      </c>
      <c r="CJ12" s="47">
        <f t="shared" si="34"/>
        <v>3.4300718529900793</v>
      </c>
      <c r="CK12" s="45">
        <f t="shared" si="35"/>
        <v>0.42744611025744056</v>
      </c>
      <c r="CL12" s="45">
        <f t="shared" si="36"/>
        <v>1.3707509881422923</v>
      </c>
      <c r="CM12" s="36">
        <f t="shared" si="37"/>
        <v>0.92225696904762888</v>
      </c>
      <c r="CN12" s="45">
        <f t="shared" si="52"/>
        <v>27.560000000000002</v>
      </c>
      <c r="CO12" s="45">
        <f t="shared" si="53"/>
        <v>0.33861409037032764</v>
      </c>
      <c r="CP12" s="45">
        <f t="shared" si="54"/>
        <v>0.51428571428571423</v>
      </c>
      <c r="CQ12" s="45">
        <f t="shared" si="55"/>
        <v>0.35153061224489796</v>
      </c>
      <c r="CR12" s="45">
        <f t="shared" si="38"/>
        <v>0</v>
      </c>
      <c r="CS12" s="45">
        <f t="shared" si="39"/>
        <v>5.3498492914449969</v>
      </c>
      <c r="CT12" s="45">
        <f t="shared" si="40"/>
        <v>1.7150359264950397</v>
      </c>
      <c r="CU12" s="45">
        <f t="shared" si="41"/>
        <v>0.46363636363636362</v>
      </c>
      <c r="CV12" s="45">
        <f t="shared" si="42"/>
        <v>0.60000000000000009</v>
      </c>
      <c r="CW12" s="45">
        <f t="shared" si="43"/>
        <v>0</v>
      </c>
      <c r="CX12" s="45">
        <f t="shared" si="44"/>
        <v>0.44971428571428573</v>
      </c>
      <c r="CY12" s="45">
        <f t="shared" si="45"/>
        <v>0.2</v>
      </c>
      <c r="CZ12" s="43">
        <f t="shared" si="46"/>
        <v>8.2123641699875076</v>
      </c>
    </row>
    <row r="13" spans="2:104" ht="23.1" x14ac:dyDescent="0.85">
      <c r="B13" s="11">
        <v>30</v>
      </c>
      <c r="C13" s="11" t="s">
        <v>27</v>
      </c>
      <c r="D13" s="15">
        <v>3</v>
      </c>
      <c r="E13" s="16">
        <v>7</v>
      </c>
      <c r="F13" s="130">
        <f t="shared" si="15"/>
        <v>0.42857142857142855</v>
      </c>
      <c r="G13" s="15">
        <v>0</v>
      </c>
      <c r="H13" s="16">
        <v>2</v>
      </c>
      <c r="I13" s="133">
        <f t="shared" si="16"/>
        <v>0</v>
      </c>
      <c r="J13" s="33">
        <v>0</v>
      </c>
      <c r="K13" s="33">
        <v>2</v>
      </c>
      <c r="L13" s="31">
        <f t="shared" si="17"/>
        <v>0</v>
      </c>
      <c r="M13" s="21">
        <f t="shared" si="0"/>
        <v>3</v>
      </c>
      <c r="N13" s="16">
        <f t="shared" si="0"/>
        <v>9</v>
      </c>
      <c r="O13" s="136">
        <f t="shared" si="18"/>
        <v>0.33333333333333331</v>
      </c>
      <c r="P13" s="17">
        <f t="shared" si="19"/>
        <v>6</v>
      </c>
      <c r="Q13" s="15">
        <v>5</v>
      </c>
      <c r="R13" s="16">
        <v>4</v>
      </c>
      <c r="S13" s="17">
        <f t="shared" si="20"/>
        <v>9</v>
      </c>
      <c r="T13" s="15">
        <v>2</v>
      </c>
      <c r="U13" s="16">
        <v>0</v>
      </c>
      <c r="V13" s="16">
        <v>1</v>
      </c>
      <c r="W13" s="16">
        <v>0</v>
      </c>
      <c r="X13" s="16">
        <v>0</v>
      </c>
      <c r="Y13" s="16">
        <v>1</v>
      </c>
      <c r="Z13" s="16">
        <v>2</v>
      </c>
      <c r="AA13" s="151">
        <v>15.5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0.33333333333333331</v>
      </c>
      <c r="BI13" s="113">
        <f t="shared" si="3"/>
        <v>0.30364372469635625</v>
      </c>
      <c r="BJ13" s="114">
        <f t="shared" si="4"/>
        <v>0.26017116524028966</v>
      </c>
      <c r="BK13" s="81">
        <f t="shared" si="5"/>
        <v>0.21959051487539791</v>
      </c>
      <c r="BL13" s="113">
        <f t="shared" si="6"/>
        <v>0.16835016835016833</v>
      </c>
      <c r="BM13" s="115">
        <f t="shared" si="7"/>
        <v>0</v>
      </c>
      <c r="BN13" s="82">
        <f t="shared" si="8"/>
        <v>0</v>
      </c>
      <c r="BO13" s="81">
        <f t="shared" si="9"/>
        <v>0.29496774193548381</v>
      </c>
      <c r="BP13" s="113">
        <f t="shared" si="10"/>
        <v>0.19664516129032253</v>
      </c>
      <c r="BQ13" s="116">
        <f t="shared" si="11"/>
        <v>0.24133724340175949</v>
      </c>
      <c r="BR13" s="83">
        <f t="shared" si="12"/>
        <v>66.772350562759215</v>
      </c>
      <c r="BS13" s="84">
        <f t="shared" si="13"/>
        <v>109.68597334524401</v>
      </c>
      <c r="BT13" s="85">
        <f t="shared" si="27"/>
        <v>42.913622782484794</v>
      </c>
      <c r="BU13" s="81">
        <f t="shared" si="14"/>
        <v>8.3333333333333329E-2</v>
      </c>
      <c r="BV13" s="85">
        <f>IFERROR((D13*2)-(E13*((homedefinitions!$K$15)*2))+(G13*3)-(H13*((homedefinitions!$L$15)*3))+(J13)-(K13*(homedefinitions!$M$15))+S13+T13+V13+W13-U13, 0)</f>
        <v>9.77</v>
      </c>
      <c r="BW13" s="85">
        <f t="shared" si="28"/>
        <v>0.22222222222222221</v>
      </c>
      <c r="BX13" s="26">
        <v>12</v>
      </c>
      <c r="BY13" s="25" t="s">
        <v>25</v>
      </c>
      <c r="BZ13" s="47">
        <f t="shared" si="29"/>
        <v>1</v>
      </c>
      <c r="CA13" s="39">
        <f t="shared" si="47"/>
        <v>0.35714285714285715</v>
      </c>
      <c r="CB13" s="45">
        <f t="shared" si="48"/>
        <v>0.4247787610619469</v>
      </c>
      <c r="CC13" s="45">
        <f t="shared" si="30"/>
        <v>0.27750892706047653</v>
      </c>
      <c r="CD13" s="45">
        <f t="shared" si="31"/>
        <v>0.14545454545454548</v>
      </c>
      <c r="CE13" s="36">
        <f t="shared" si="32"/>
        <v>0</v>
      </c>
      <c r="CF13" s="45">
        <f t="shared" si="49"/>
        <v>0.42296347251502198</v>
      </c>
      <c r="CG13" s="45">
        <f t="shared" si="50"/>
        <v>1.422963472515022</v>
      </c>
      <c r="CH13" s="45">
        <f t="shared" si="33"/>
        <v>0.934142806150149</v>
      </c>
      <c r="CI13" s="51">
        <f t="shared" si="51"/>
        <v>16</v>
      </c>
      <c r="CJ13" s="47">
        <f t="shared" si="34"/>
        <v>1.4322937169229815</v>
      </c>
      <c r="CK13" s="45">
        <f t="shared" si="35"/>
        <v>0.69675834803423042</v>
      </c>
      <c r="CL13" s="45">
        <f t="shared" si="36"/>
        <v>0</v>
      </c>
      <c r="CM13" s="36">
        <f t="shared" si="37"/>
        <v>0.92225696904762888</v>
      </c>
      <c r="CN13" s="45">
        <f t="shared" si="52"/>
        <v>27.560000000000002</v>
      </c>
      <c r="CO13" s="45">
        <f t="shared" si="53"/>
        <v>0.33861409037032764</v>
      </c>
      <c r="CP13" s="45">
        <f t="shared" si="54"/>
        <v>0.51428571428571423</v>
      </c>
      <c r="CQ13" s="45">
        <f t="shared" si="55"/>
        <v>0.35153061224489796</v>
      </c>
      <c r="CR13" s="45">
        <f t="shared" si="38"/>
        <v>0</v>
      </c>
      <c r="CS13" s="45">
        <f t="shared" si="39"/>
        <v>1.3209428621553514</v>
      </c>
      <c r="CT13" s="45">
        <f t="shared" si="40"/>
        <v>0.47743123897432715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0.44031428738511713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1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1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2.5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0.16326530612244897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92.339934684143401</v>
      </c>
      <c r="BS14" s="89">
        <f t="shared" si="13"/>
        <v>0</v>
      </c>
      <c r="BT14" s="90">
        <f t="shared" si="27"/>
        <v>-92.339934684143401</v>
      </c>
      <c r="BU14" s="86">
        <f t="shared" si="14"/>
        <v>-1.1904761904761904E-2</v>
      </c>
      <c r="BV14" s="85">
        <f>IFERROR((D14*2)-(E14*((homedefinitions!$K$15)*2))+(G14*3)-(H14*((homedefinitions!$L$15)*3))+(J14)-(K14*(homedefinitions!$M$15))+S14+T14+V14+W14-U14, 0)</f>
        <v>-0.84000000000000008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3.1504424778761062</v>
      </c>
      <c r="CA14" s="39">
        <f t="shared" si="47"/>
        <v>0.35714285714285715</v>
      </c>
      <c r="CB14" s="45">
        <f t="shared" si="48"/>
        <v>0.4247787610619469</v>
      </c>
      <c r="CC14" s="45">
        <f t="shared" si="30"/>
        <v>0.61996675194361772</v>
      </c>
      <c r="CD14" s="45">
        <f t="shared" si="31"/>
        <v>0.29090909090909095</v>
      </c>
      <c r="CE14" s="36">
        <f t="shared" si="32"/>
        <v>0</v>
      </c>
      <c r="CF14" s="45">
        <f t="shared" si="49"/>
        <v>0.91087584285270862</v>
      </c>
      <c r="CG14" s="45">
        <f t="shared" si="50"/>
        <v>4.061318320728815</v>
      </c>
      <c r="CH14" s="45">
        <f t="shared" si="33"/>
        <v>1.1934249439920852</v>
      </c>
      <c r="CI14" s="51">
        <f t="shared" si="51"/>
        <v>16</v>
      </c>
      <c r="CJ14" s="47">
        <f t="shared" si="34"/>
        <v>5.5949805467051235</v>
      </c>
      <c r="CK14" s="45">
        <f t="shared" si="35"/>
        <v>0.60125486332371925</v>
      </c>
      <c r="CL14" s="45">
        <f t="shared" si="36"/>
        <v>0.65277777777777779</v>
      </c>
      <c r="CM14" s="36">
        <f t="shared" si="37"/>
        <v>0.92225696904762888</v>
      </c>
      <c r="CN14" s="45">
        <f t="shared" si="52"/>
        <v>27.560000000000002</v>
      </c>
      <c r="CO14" s="45">
        <f t="shared" si="53"/>
        <v>0.33861409037032764</v>
      </c>
      <c r="CP14" s="45">
        <f t="shared" si="54"/>
        <v>0.51428571428571423</v>
      </c>
      <c r="CQ14" s="45">
        <f t="shared" si="55"/>
        <v>0.35153061224489796</v>
      </c>
      <c r="CR14" s="45">
        <f t="shared" si="38"/>
        <v>0.25482437923277207</v>
      </c>
      <c r="CS14" s="45">
        <f t="shared" si="39"/>
        <v>6.0168630349124648</v>
      </c>
      <c r="CT14" s="45">
        <f t="shared" si="40"/>
        <v>2.0981177050144213</v>
      </c>
      <c r="CU14" s="45">
        <f t="shared" si="41"/>
        <v>0.21759259259259259</v>
      </c>
      <c r="CV14" s="45">
        <f t="shared" si="42"/>
        <v>0</v>
      </c>
      <c r="CW14" s="45">
        <f t="shared" si="43"/>
        <v>0.11903321850263048</v>
      </c>
      <c r="CX14" s="45">
        <f t="shared" si="44"/>
        <v>0.44971428571428573</v>
      </c>
      <c r="CY14" s="45">
        <f t="shared" si="45"/>
        <v>0</v>
      </c>
      <c r="CZ14" s="43">
        <f t="shared" si="46"/>
        <v>3.7044274644803434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3</v>
      </c>
      <c r="F15" s="130">
        <f t="shared" si="15"/>
        <v>0</v>
      </c>
      <c r="G15" s="15">
        <v>0</v>
      </c>
      <c r="H15" s="16">
        <v>1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4</v>
      </c>
      <c r="O15" s="136">
        <f t="shared" si="18"/>
        <v>0</v>
      </c>
      <c r="P15" s="17">
        <f t="shared" si="19"/>
        <v>0</v>
      </c>
      <c r="Q15" s="15">
        <v>4</v>
      </c>
      <c r="R15" s="16">
        <v>1</v>
      </c>
      <c r="S15" s="17">
        <f t="shared" si="20"/>
        <v>5</v>
      </c>
      <c r="T15" s="15">
        <v>0</v>
      </c>
      <c r="U15" s="16">
        <v>0</v>
      </c>
      <c r="V15" s="16">
        <v>0</v>
      </c>
      <c r="W15" s="16">
        <v>1</v>
      </c>
      <c r="X15" s="16">
        <v>0</v>
      </c>
      <c r="Y15" s="16">
        <v>0</v>
      </c>
      <c r="Z15" s="16">
        <v>1</v>
      </c>
      <c r="AA15" s="151">
        <v>7.5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0.21768707482993196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0.48767999999999989</v>
      </c>
      <c r="BP15" s="113">
        <f t="shared" si="10"/>
        <v>0.10159999999999998</v>
      </c>
      <c r="BQ15" s="116">
        <f t="shared" si="11"/>
        <v>0.27709090909090905</v>
      </c>
      <c r="BR15" s="83">
        <f t="shared" si="12"/>
        <v>60.485663217268474</v>
      </c>
      <c r="BS15" s="84">
        <f t="shared" si="13"/>
        <v>44.80448306909561</v>
      </c>
      <c r="BT15" s="85">
        <f t="shared" si="27"/>
        <v>-15.681180148172864</v>
      </c>
      <c r="BU15" s="81">
        <f t="shared" si="14"/>
        <v>0</v>
      </c>
      <c r="BV15" s="85">
        <f>IFERROR((D15*2)-(E15*((homedefinitions!$K$15)*2))+(G15*3)-(H15*((homedefinitions!$L$15)*3))+(J15)-(K15*(homedefinitions!$M$15))+S15+T15+V15+W15-U15, 0)</f>
        <v>2.91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2.5633375474083437</v>
      </c>
      <c r="CA15" s="39">
        <f t="shared" si="47"/>
        <v>0.35714285714285715</v>
      </c>
      <c r="CB15" s="45">
        <f t="shared" si="48"/>
        <v>0.4247787610619469</v>
      </c>
      <c r="CC15" s="45">
        <f t="shared" si="30"/>
        <v>0.9151890147739119</v>
      </c>
      <c r="CD15" s="45">
        <f t="shared" si="31"/>
        <v>0.29090909090909095</v>
      </c>
      <c r="CE15" s="36">
        <f t="shared" si="32"/>
        <v>0</v>
      </c>
      <c r="CF15" s="45">
        <f t="shared" si="49"/>
        <v>1.2060981056830029</v>
      </c>
      <c r="CG15" s="45">
        <f t="shared" si="50"/>
        <v>3.7694356530913469</v>
      </c>
      <c r="CH15" s="45">
        <f t="shared" si="33"/>
        <v>0.75034676678872025</v>
      </c>
      <c r="CI15" s="51">
        <f t="shared" si="51"/>
        <v>16</v>
      </c>
      <c r="CJ15" s="47">
        <f t="shared" si="34"/>
        <v>5.5138241097566176</v>
      </c>
      <c r="CK15" s="45">
        <f t="shared" si="35"/>
        <v>0.48617589024338259</v>
      </c>
      <c r="CL15" s="45">
        <f t="shared" si="36"/>
        <v>1.5454545454545454</v>
      </c>
      <c r="CM15" s="36">
        <f t="shared" si="37"/>
        <v>0.92225696904762888</v>
      </c>
      <c r="CN15" s="45">
        <f t="shared" si="52"/>
        <v>27.560000000000002</v>
      </c>
      <c r="CO15" s="45">
        <f t="shared" si="53"/>
        <v>0.33861409037032764</v>
      </c>
      <c r="CP15" s="45">
        <f t="shared" si="54"/>
        <v>0.51428571428571423</v>
      </c>
      <c r="CQ15" s="45">
        <f t="shared" si="55"/>
        <v>0.35153061224489796</v>
      </c>
      <c r="CR15" s="45">
        <f t="shared" si="38"/>
        <v>1.2741218961638605</v>
      </c>
      <c r="CS15" s="45">
        <f t="shared" si="39"/>
        <v>7.7845908323815287</v>
      </c>
      <c r="CT15" s="45">
        <f t="shared" si="40"/>
        <v>2.7569120548783088</v>
      </c>
      <c r="CU15" s="45">
        <f t="shared" si="41"/>
        <v>0.5</v>
      </c>
      <c r="CV15" s="45">
        <f t="shared" si="42"/>
        <v>0</v>
      </c>
      <c r="CW15" s="45">
        <f t="shared" si="43"/>
        <v>0.59516609251315244</v>
      </c>
      <c r="CX15" s="45">
        <f t="shared" si="44"/>
        <v>2.6982857142857144</v>
      </c>
      <c r="CY15" s="45">
        <f t="shared" si="45"/>
        <v>0.8</v>
      </c>
      <c r="CZ15" s="43">
        <f t="shared" si="46"/>
        <v>7.0971616469856205</v>
      </c>
    </row>
    <row r="16" spans="2:104" ht="23.1" x14ac:dyDescent="0.85">
      <c r="B16" s="12">
        <v>34</v>
      </c>
      <c r="C16" s="12" t="s">
        <v>30</v>
      </c>
      <c r="D16" s="18">
        <v>3</v>
      </c>
      <c r="E16" s="19">
        <v>3</v>
      </c>
      <c r="F16" s="131">
        <f t="shared" si="15"/>
        <v>1</v>
      </c>
      <c r="G16" s="18">
        <v>0</v>
      </c>
      <c r="H16" s="19">
        <v>0</v>
      </c>
      <c r="I16" s="134">
        <f t="shared" si="16"/>
        <v>0</v>
      </c>
      <c r="J16" s="34">
        <v>0</v>
      </c>
      <c r="K16" s="34">
        <v>0</v>
      </c>
      <c r="L16" s="32">
        <f t="shared" si="17"/>
        <v>0</v>
      </c>
      <c r="M16" s="22">
        <f t="shared" si="0"/>
        <v>3</v>
      </c>
      <c r="N16" s="19">
        <f t="shared" si="0"/>
        <v>3</v>
      </c>
      <c r="O16" s="137">
        <f t="shared" si="18"/>
        <v>1</v>
      </c>
      <c r="P16" s="20">
        <f t="shared" si="19"/>
        <v>6</v>
      </c>
      <c r="Q16" s="18">
        <v>0</v>
      </c>
      <c r="R16" s="19">
        <v>3</v>
      </c>
      <c r="S16" s="20">
        <f t="shared" si="20"/>
        <v>3</v>
      </c>
      <c r="T16" s="18">
        <v>1</v>
      </c>
      <c r="U16" s="19">
        <v>1</v>
      </c>
      <c r="V16" s="19">
        <v>0</v>
      </c>
      <c r="W16" s="19">
        <v>1</v>
      </c>
      <c r="X16" s="19">
        <v>0</v>
      </c>
      <c r="Y16" s="19">
        <v>0</v>
      </c>
      <c r="Z16" s="19">
        <v>1</v>
      </c>
      <c r="AA16" s="152">
        <v>9.5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1</v>
      </c>
      <c r="BI16" s="117">
        <f t="shared" si="3"/>
        <v>1</v>
      </c>
      <c r="BJ16" s="118">
        <f t="shared" si="4"/>
        <v>0.1718582169709989</v>
      </c>
      <c r="BK16" s="86">
        <f t="shared" si="5"/>
        <v>0.22619586113309961</v>
      </c>
      <c r="BL16" s="117">
        <f t="shared" si="6"/>
        <v>0.2</v>
      </c>
      <c r="BM16" s="119">
        <f t="shared" si="7"/>
        <v>0.2</v>
      </c>
      <c r="BN16" s="87">
        <f t="shared" si="8"/>
        <v>1</v>
      </c>
      <c r="BO16" s="86">
        <f t="shared" si="9"/>
        <v>0</v>
      </c>
      <c r="BP16" s="117">
        <f t="shared" si="10"/>
        <v>0.24063157894736842</v>
      </c>
      <c r="BQ16" s="120">
        <f t="shared" si="11"/>
        <v>0.1312535885167464</v>
      </c>
      <c r="BR16" s="88">
        <f t="shared" si="12"/>
        <v>50.377819672165501</v>
      </c>
      <c r="BS16" s="89">
        <f t="shared" si="13"/>
        <v>143.05111132416809</v>
      </c>
      <c r="BT16" s="90">
        <f t="shared" si="27"/>
        <v>92.67329165200259</v>
      </c>
      <c r="BU16" s="86">
        <f t="shared" si="14"/>
        <v>0.11904761904761904</v>
      </c>
      <c r="BV16" s="85">
        <f>IFERROR((D16*2)-(E16*((homedefinitions!$K$15)*2))+(G16*3)-(H16*((homedefinitions!$L$15)*3))+(J16)-(K16*(homedefinitions!$M$15))+S16+T16+V16+W16-U16, 0)</f>
        <v>7.75</v>
      </c>
      <c r="BW16" s="85">
        <f t="shared" si="28"/>
        <v>0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0.35714285714285715</v>
      </c>
      <c r="CB16" s="45">
        <f t="shared" si="48"/>
        <v>0.4247787610619469</v>
      </c>
      <c r="CC16" s="45">
        <f t="shared" si="30"/>
        <v>0.14761113141514706</v>
      </c>
      <c r="CD16" s="45">
        <f t="shared" si="31"/>
        <v>0</v>
      </c>
      <c r="CE16" s="36">
        <f t="shared" si="32"/>
        <v>0</v>
      </c>
      <c r="CF16" s="45">
        <f t="shared" si="49"/>
        <v>0.14761113141514706</v>
      </c>
      <c r="CG16" s="45">
        <f t="shared" si="50"/>
        <v>0.14761113141514706</v>
      </c>
      <c r="CH16" s="45">
        <f t="shared" si="33"/>
        <v>0.18217823075796055</v>
      </c>
      <c r="CI16" s="51">
        <f t="shared" si="51"/>
        <v>16</v>
      </c>
      <c r="CJ16" s="47">
        <f t="shared" si="34"/>
        <v>0</v>
      </c>
      <c r="CK16" s="45">
        <f t="shared" si="35"/>
        <v>0.52568678915135614</v>
      </c>
      <c r="CL16" s="45">
        <f t="shared" si="36"/>
        <v>0</v>
      </c>
      <c r="CM16" s="36">
        <f t="shared" si="37"/>
        <v>0.92225696904762888</v>
      </c>
      <c r="CN16" s="45">
        <f t="shared" si="52"/>
        <v>27.560000000000002</v>
      </c>
      <c r="CO16" s="45">
        <f t="shared" si="53"/>
        <v>0.33861409037032764</v>
      </c>
      <c r="CP16" s="45">
        <f t="shared" si="54"/>
        <v>0.51428571428571423</v>
      </c>
      <c r="CQ16" s="45">
        <f t="shared" si="55"/>
        <v>0.35153061224489796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0.44971428571428573</v>
      </c>
      <c r="CY16" s="45">
        <f t="shared" si="45"/>
        <v>0</v>
      </c>
      <c r="CZ16" s="43">
        <f t="shared" si="46"/>
        <v>0.44971428571428573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1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2</v>
      </c>
      <c r="L17" s="32">
        <f t="shared" si="17"/>
        <v>0</v>
      </c>
      <c r="M17" s="22">
        <f t="shared" si="0"/>
        <v>0</v>
      </c>
      <c r="N17" s="19">
        <f t="shared" si="0"/>
        <v>1</v>
      </c>
      <c r="O17" s="137">
        <f t="shared" si="18"/>
        <v>0</v>
      </c>
      <c r="P17" s="20">
        <f t="shared" si="19"/>
        <v>0</v>
      </c>
      <c r="Q17" s="18">
        <v>1</v>
      </c>
      <c r="R17" s="19">
        <v>1</v>
      </c>
      <c r="S17" s="20">
        <f t="shared" si="20"/>
        <v>2</v>
      </c>
      <c r="T17" s="18">
        <v>0</v>
      </c>
      <c r="U17" s="19">
        <v>1</v>
      </c>
      <c r="V17" s="19">
        <v>0</v>
      </c>
      <c r="W17" s="19">
        <v>0</v>
      </c>
      <c r="X17" s="19">
        <v>0</v>
      </c>
      <c r="Y17" s="19">
        <v>1</v>
      </c>
      <c r="Z17" s="19">
        <v>1</v>
      </c>
      <c r="AA17" s="152">
        <v>8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0.14693877551020407</v>
      </c>
      <c r="BK17" s="95">
        <f t="shared" si="5"/>
        <v>0</v>
      </c>
      <c r="BL17" s="121">
        <f t="shared" si="6"/>
        <v>0</v>
      </c>
      <c r="BM17" s="123">
        <f t="shared" si="7"/>
        <v>0.34722222222222221</v>
      </c>
      <c r="BN17" s="96">
        <f t="shared" si="8"/>
        <v>0</v>
      </c>
      <c r="BO17" s="95">
        <f t="shared" si="9"/>
        <v>0.11429999999999997</v>
      </c>
      <c r="BP17" s="121">
        <f t="shared" si="10"/>
        <v>9.5249999999999987E-2</v>
      </c>
      <c r="BQ17" s="124">
        <f t="shared" si="11"/>
        <v>0.10390909090909088</v>
      </c>
      <c r="BR17" s="97">
        <f>IFERROR($BR$18+0.2*(100*($AR$18/CI20)*(1-CH20)-$BR$18), 0)</f>
        <v>79.832166142776799</v>
      </c>
      <c r="BS17" s="98">
        <f>IFERROR((CS20/CZ20)*100, 0)</f>
        <v>10.757768769323281</v>
      </c>
      <c r="BT17" s="99">
        <f t="shared" si="27"/>
        <v>-69.074397373453522</v>
      </c>
      <c r="BU17" s="95">
        <f t="shared" si="14"/>
        <v>-2.976190476190476E-2</v>
      </c>
      <c r="BV17" s="85">
        <f>IFERROR((D17*2)-(E17*((homedefinitions!$K$15)*2))+(G17*3)-(H17*((homedefinitions!$L$15)*3))+(J17)-(K17*(homedefinitions!$M$15))+S17+T17+V17+W17-U17, 0)</f>
        <v>-1.0499999999999998</v>
      </c>
      <c r="BW17" s="85">
        <f t="shared" si="28"/>
        <v>2</v>
      </c>
      <c r="BX17" s="55">
        <v>33</v>
      </c>
      <c r="BY17" s="58" t="s">
        <v>29</v>
      </c>
      <c r="BZ17" s="47">
        <f t="shared" si="29"/>
        <v>1.5752212389380531</v>
      </c>
      <c r="CA17" s="39">
        <f t="shared" si="47"/>
        <v>0.35714285714285715</v>
      </c>
      <c r="CB17" s="45">
        <f t="shared" si="48"/>
        <v>0.4247787610619469</v>
      </c>
      <c r="CC17" s="45">
        <f t="shared" si="30"/>
        <v>0.44283339424544121</v>
      </c>
      <c r="CD17" s="45">
        <f t="shared" si="31"/>
        <v>0.14545454545454548</v>
      </c>
      <c r="CE17" s="36">
        <f t="shared" si="32"/>
        <v>0</v>
      </c>
      <c r="CF17" s="45">
        <f t="shared" si="49"/>
        <v>0.58828793969998672</v>
      </c>
      <c r="CG17" s="45">
        <f t="shared" si="50"/>
        <v>2.1635091786380398</v>
      </c>
      <c r="CH17" s="45">
        <f t="shared" si="33"/>
        <v>0.89005093002184787</v>
      </c>
      <c r="CI17" s="51">
        <f t="shared" si="51"/>
        <v>16</v>
      </c>
      <c r="CJ17" s="47">
        <f t="shared" si="34"/>
        <v>0</v>
      </c>
      <c r="CK17" s="45">
        <f t="shared" si="35"/>
        <v>0.53706036745406838</v>
      </c>
      <c r="CL17" s="45">
        <f t="shared" si="36"/>
        <v>0</v>
      </c>
      <c r="CM17" s="36">
        <f t="shared" si="37"/>
        <v>0.92225696904762888</v>
      </c>
      <c r="CN17" s="45">
        <f t="shared" si="52"/>
        <v>27.560000000000002</v>
      </c>
      <c r="CO17" s="45">
        <f t="shared" si="53"/>
        <v>0.33861409037032764</v>
      </c>
      <c r="CP17" s="45">
        <f t="shared" si="54"/>
        <v>0.51428571428571423</v>
      </c>
      <c r="CQ17" s="45">
        <f t="shared" si="55"/>
        <v>0.35153061224489796</v>
      </c>
      <c r="CR17" s="45">
        <f t="shared" si="38"/>
        <v>1.0192975169310883</v>
      </c>
      <c r="CS17" s="45">
        <f t="shared" si="39"/>
        <v>1.0192975169310883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0.4761328740105219</v>
      </c>
      <c r="CX17" s="45">
        <f t="shared" si="44"/>
        <v>1.7988571428571429</v>
      </c>
      <c r="CY17" s="45">
        <f t="shared" si="45"/>
        <v>0</v>
      </c>
      <c r="CZ17" s="43">
        <f t="shared" si="46"/>
        <v>2.2749900168676649</v>
      </c>
    </row>
    <row r="18" spans="2:109" ht="23.4" thickBot="1" x14ac:dyDescent="0.9">
      <c r="B18" s="11">
        <v>99</v>
      </c>
      <c r="C18" s="11" t="s">
        <v>43</v>
      </c>
      <c r="D18" s="8">
        <f>SUM(D3:D17)</f>
        <v>20</v>
      </c>
      <c r="E18" s="6">
        <f>SUM(E3:E17)</f>
        <v>40</v>
      </c>
      <c r="F18" s="132">
        <f t="shared" si="15"/>
        <v>0.5</v>
      </c>
      <c r="G18" s="8">
        <f>SUM(G3:G17)</f>
        <v>5</v>
      </c>
      <c r="H18" s="6">
        <f>SUM(H3:H17)</f>
        <v>18</v>
      </c>
      <c r="I18" s="135">
        <f t="shared" si="16"/>
        <v>0.27777777777777779</v>
      </c>
      <c r="J18" s="35">
        <f>SUM(J3:J17)</f>
        <v>4</v>
      </c>
      <c r="K18" s="35">
        <f>SUM(K3:K17)</f>
        <v>10</v>
      </c>
      <c r="L18" s="31">
        <f t="shared" si="17"/>
        <v>0.4</v>
      </c>
      <c r="M18" s="30">
        <f>SUM(M3:M17)</f>
        <v>25</v>
      </c>
      <c r="N18" s="6">
        <f>SUM(N3:N17)</f>
        <v>58</v>
      </c>
      <c r="O18" s="138">
        <f t="shared" si="18"/>
        <v>0.43103448275862066</v>
      </c>
      <c r="P18" s="9">
        <f>(D18*2)+(G18*3)+(J18)</f>
        <v>59</v>
      </c>
      <c r="Q18" s="8">
        <f>SUM(Q3:Q17)</f>
        <v>18</v>
      </c>
      <c r="R18" s="6">
        <f>SUM(R3:R17)</f>
        <v>27</v>
      </c>
      <c r="S18" s="9">
        <f t="shared" si="20"/>
        <v>45</v>
      </c>
      <c r="T18" s="8">
        <f t="shared" ref="T18:AA18" si="56">SUM(T3:T17)</f>
        <v>13</v>
      </c>
      <c r="U18" s="6">
        <f t="shared" si="56"/>
        <v>16</v>
      </c>
      <c r="V18" s="6">
        <f t="shared" si="56"/>
        <v>3</v>
      </c>
      <c r="W18" s="6">
        <f t="shared" si="56"/>
        <v>10</v>
      </c>
      <c r="X18" s="6">
        <f t="shared" si="56"/>
        <v>0</v>
      </c>
      <c r="Y18" s="6">
        <f t="shared" si="56"/>
        <v>6</v>
      </c>
      <c r="Z18" s="6">
        <f t="shared" si="56"/>
        <v>11</v>
      </c>
      <c r="AA18" s="153">
        <f t="shared" si="56"/>
        <v>160.01999999999998</v>
      </c>
      <c r="AD18" s="11"/>
      <c r="AE18" s="11" t="s">
        <v>43</v>
      </c>
      <c r="AF18" s="8">
        <v>12</v>
      </c>
      <c r="AG18" s="6">
        <v>35</v>
      </c>
      <c r="AH18" s="132">
        <f t="shared" si="21"/>
        <v>0.34285714285714286</v>
      </c>
      <c r="AI18" s="8">
        <v>4</v>
      </c>
      <c r="AJ18" s="6">
        <v>20</v>
      </c>
      <c r="AK18" s="135">
        <f t="shared" si="22"/>
        <v>0.2</v>
      </c>
      <c r="AL18" s="35">
        <v>0</v>
      </c>
      <c r="AM18" s="35">
        <v>4</v>
      </c>
      <c r="AN18" s="31">
        <f t="shared" si="23"/>
        <v>0</v>
      </c>
      <c r="AO18" s="30">
        <v>16</v>
      </c>
      <c r="AP18" s="6">
        <v>55</v>
      </c>
      <c r="AQ18" s="138">
        <f t="shared" si="24"/>
        <v>0.29090909090909089</v>
      </c>
      <c r="AR18" s="9">
        <f>(AF18*2)+(AI18*3)+(AL18)</f>
        <v>36</v>
      </c>
      <c r="AS18" s="8">
        <v>15</v>
      </c>
      <c r="AT18" s="6">
        <v>17</v>
      </c>
      <c r="AU18" s="9">
        <f t="shared" si="26"/>
        <v>32</v>
      </c>
      <c r="AV18" s="8">
        <v>4</v>
      </c>
      <c r="AW18" s="6">
        <v>10</v>
      </c>
      <c r="AX18" s="6">
        <f t="shared" ref="AX18:AZ18" si="57">SUM(AX3:AX17)</f>
        <v>0</v>
      </c>
      <c r="AY18" s="6">
        <v>8</v>
      </c>
      <c r="AZ18" s="6">
        <f t="shared" si="57"/>
        <v>0</v>
      </c>
      <c r="BA18" s="6">
        <v>4</v>
      </c>
      <c r="BB18" s="6">
        <v>16</v>
      </c>
      <c r="BC18" s="6">
        <v>160</v>
      </c>
      <c r="BF18" s="100"/>
      <c r="BG18" s="101" t="s">
        <v>43</v>
      </c>
      <c r="BH18" s="102">
        <f t="shared" si="2"/>
        <v>0.47413793103448276</v>
      </c>
      <c r="BI18" s="125">
        <f t="shared" si="3"/>
        <v>0.47275641025641024</v>
      </c>
      <c r="BJ18" s="126">
        <v>0</v>
      </c>
      <c r="BK18" s="102">
        <f>IFERROR(T18/M18, 0)</f>
        <v>0.52</v>
      </c>
      <c r="BL18" s="125">
        <f>IFERROR(T18/(N18+(0.44*K18)+U18), 0)</f>
        <v>0.16581632653061223</v>
      </c>
      <c r="BM18" s="127">
        <f>IFERROR(U18/(N18+(0.44*K18)+U18), 0)</f>
        <v>0.2040816326530612</v>
      </c>
      <c r="BN18" s="103">
        <f t="shared" si="8"/>
        <v>0.8125</v>
      </c>
      <c r="BO18" s="105">
        <f>IFERROR(Q18/(Q18+AT18), 0)</f>
        <v>0.51428571428571423</v>
      </c>
      <c r="BP18" s="128">
        <f>IFERROR(R18/(R18+AS18), 0)</f>
        <v>0.6428571428571429</v>
      </c>
      <c r="BQ18" s="129">
        <f>IFERROR(S18/(S18+AU18), 0)</f>
        <v>0.58441558441558439</v>
      </c>
      <c r="BR18" s="111">
        <f>IFERROR(($AR$18/$BD$3)*100, 0)</f>
        <v>69.422443835314539</v>
      </c>
      <c r="BS18" s="112">
        <f>IFERROR(($P$18/$AB$3)*100, 0)</f>
        <v>97.940638013299065</v>
      </c>
      <c r="BT18" s="104">
        <f t="shared" si="27"/>
        <v>28.518194177984526</v>
      </c>
      <c r="BU18" s="102">
        <f>IFERROR(SUM(BU3:BU17), 0)</f>
        <v>0.76785714285714279</v>
      </c>
      <c r="BV18" s="85">
        <f>IFERROR((D18*2)-(E18*((homedefinitions!$K$15)*2))+(G18*3)-(H18*((homedefinitions!$L$15)*3))+(J18)-(K18*(homedefinitions!$M$15))+S18+T18+V18+W18-U18, 0)</f>
        <v>62.379999999999995</v>
      </c>
      <c r="BW18" s="85">
        <f t="shared" si="28"/>
        <v>0.17241379310344829</v>
      </c>
      <c r="BX18" s="55">
        <v>34</v>
      </c>
      <c r="BY18" s="58" t="s">
        <v>30</v>
      </c>
      <c r="BZ18" s="47">
        <f t="shared" si="29"/>
        <v>2.7256637168141591</v>
      </c>
      <c r="CA18" s="39">
        <f t="shared" si="47"/>
        <v>0.35714285714285715</v>
      </c>
      <c r="CB18" s="45">
        <f t="shared" si="48"/>
        <v>0.4247787610619469</v>
      </c>
      <c r="CC18" s="45">
        <f t="shared" si="30"/>
        <v>0.56092229937755889</v>
      </c>
      <c r="CD18" s="45">
        <f t="shared" si="31"/>
        <v>0.14545454545454548</v>
      </c>
      <c r="CE18" s="36">
        <f t="shared" si="32"/>
        <v>0</v>
      </c>
      <c r="CF18" s="45">
        <f t="shared" si="49"/>
        <v>0.70637684483210439</v>
      </c>
      <c r="CG18" s="45">
        <f t="shared" si="50"/>
        <v>3.4320405616462635</v>
      </c>
      <c r="CH18" s="45">
        <f t="shared" si="33"/>
        <v>1.1146696754685808</v>
      </c>
      <c r="CI18" s="51">
        <f t="shared" si="51"/>
        <v>16</v>
      </c>
      <c r="CJ18" s="47">
        <f t="shared" si="34"/>
        <v>4.1485700666473573</v>
      </c>
      <c r="CK18" s="45">
        <f t="shared" si="35"/>
        <v>0.61714331111754772</v>
      </c>
      <c r="CL18" s="45">
        <f t="shared" si="36"/>
        <v>0.68842975206611567</v>
      </c>
      <c r="CM18" s="36">
        <f t="shared" si="37"/>
        <v>0.92225696904762888</v>
      </c>
      <c r="CN18" s="45">
        <f t="shared" si="52"/>
        <v>27.560000000000002</v>
      </c>
      <c r="CO18" s="45">
        <f t="shared" si="53"/>
        <v>0.33861409037032764</v>
      </c>
      <c r="CP18" s="45">
        <f t="shared" si="54"/>
        <v>0.51428571428571423</v>
      </c>
      <c r="CQ18" s="45">
        <f t="shared" si="55"/>
        <v>0.35153061224489796</v>
      </c>
      <c r="CR18" s="45">
        <f t="shared" si="38"/>
        <v>0</v>
      </c>
      <c r="CS18" s="45">
        <f t="shared" si="39"/>
        <v>4.4609567920906175</v>
      </c>
      <c r="CT18" s="45">
        <f t="shared" si="40"/>
        <v>2.0742850333236786</v>
      </c>
      <c r="CU18" s="45">
        <f t="shared" si="41"/>
        <v>0.22272727272727272</v>
      </c>
      <c r="CV18" s="45">
        <f t="shared" si="42"/>
        <v>0</v>
      </c>
      <c r="CW18" s="45">
        <f t="shared" si="43"/>
        <v>0</v>
      </c>
      <c r="CX18" s="45">
        <f t="shared" si="44"/>
        <v>0</v>
      </c>
      <c r="CY18" s="45">
        <f t="shared" si="45"/>
        <v>0</v>
      </c>
      <c r="CZ18" s="43">
        <f t="shared" si="46"/>
        <v>3.1184356072436548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0.35714285714285715</v>
      </c>
      <c r="CB19" s="45">
        <f t="shared" si="48"/>
        <v>0.4247787610619469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16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0.92225696904762888</v>
      </c>
      <c r="CN19" s="45">
        <f t="shared" si="52"/>
        <v>27.560000000000002</v>
      </c>
      <c r="CO19" s="45">
        <f t="shared" si="53"/>
        <v>0.33861409037032764</v>
      </c>
      <c r="CP19" s="45">
        <f t="shared" si="54"/>
        <v>0.51428571428571423</v>
      </c>
      <c r="CQ19" s="45">
        <f t="shared" si="55"/>
        <v>0.35153061224489796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0.5752212389380531</v>
      </c>
      <c r="CA20" s="41">
        <f t="shared" si="47"/>
        <v>0.35714285714285715</v>
      </c>
      <c r="CB20" s="46">
        <f t="shared" si="48"/>
        <v>0.4247787610619469</v>
      </c>
      <c r="CC20" s="46">
        <f>IFERROR(((($AP$18-$AO$18-$V$18)*CB20*(1-1.07*CA20))/$AA$18)*AA17, 0)</f>
        <v>0.47235562052847063</v>
      </c>
      <c r="CD20" s="46">
        <f>IFERROR((Z17/$Z$18)*0.4*$AM$18*((1-$AN$18)^2), 0)</f>
        <v>0.14545454545454548</v>
      </c>
      <c r="CE20" s="42">
        <f>IFERROR((($AW$18-$W$18)/$AA$18)*AA17, 0)</f>
        <v>0</v>
      </c>
      <c r="CF20" s="46">
        <f t="shared" si="49"/>
        <v>0.61781016598301608</v>
      </c>
      <c r="CG20" s="46">
        <f t="shared" si="50"/>
        <v>1.1930314049210691</v>
      </c>
      <c r="CH20" s="46">
        <f>IFERROR(CG20/($BD$3*(AA17/$BC$18)),0)</f>
        <v>0.46012864278832954</v>
      </c>
      <c r="CI20" s="52">
        <f t="shared" si="51"/>
        <v>16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0.5381977252843394</v>
      </c>
      <c r="CL20" s="46">
        <f>IFERROR(2*((($M$18)+0.5*($H$18-G17))/($M$18-M17))*0.5*((($P$18-$J$18)-(P17-J17))/(2*($N$18-N17)))*T17, 0)</f>
        <v>0</v>
      </c>
      <c r="CM20" s="42">
        <f t="shared" si="37"/>
        <v>0.92225696904762888</v>
      </c>
      <c r="CN20" s="46">
        <f t="shared" si="52"/>
        <v>27.560000000000002</v>
      </c>
      <c r="CO20" s="46">
        <f t="shared" si="53"/>
        <v>0.33861409037032764</v>
      </c>
      <c r="CP20" s="46">
        <f t="shared" si="54"/>
        <v>0.51428571428571423</v>
      </c>
      <c r="CQ20" s="46">
        <f t="shared" si="55"/>
        <v>0.35153061224489796</v>
      </c>
      <c r="CR20" s="46">
        <f>IFERROR(Q17*CO20*CQ20*($P$18/($M$18+(1-(1-($J$18/$K$18))^2)*0.4*$K$18)), 0)</f>
        <v>0.25482437923277207</v>
      </c>
      <c r="CS20" s="46">
        <f>IFERROR((CJ20+CL20+J17)*CM20+CR20, 0)</f>
        <v>0.25482437923277207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0.11903321850263048</v>
      </c>
      <c r="CX20" s="46">
        <f>IFERROR((N17-M17)*(1-(1.07*CP20)), 0)</f>
        <v>0.44971428571428573</v>
      </c>
      <c r="CY20" s="46">
        <f>IFERROR(((1-(J17/K17))^2)*0.4*K17, 0)</f>
        <v>0.8</v>
      </c>
      <c r="CZ20" s="44">
        <f>IFERROR(((CT20+CU20+CV20)*CM20)+CW20+CX20+CY20+U17, 0)</f>
        <v>2.3687475042169162</v>
      </c>
      <c r="DB20">
        <f>(AF18+(1.5*AI18))/AP18</f>
        <v>0.32727272727272727</v>
      </c>
      <c r="DC20">
        <f>(AW18)/(AP18+(0.44*AM18)+AW18)</f>
        <v>0.14979029358897544</v>
      </c>
      <c r="DD20">
        <f>AS18/(AS18+R18)</f>
        <v>0.35714285714285715</v>
      </c>
      <c r="DE20">
        <f>AM18/AP18</f>
        <v>7.2727272727272724E-2</v>
      </c>
    </row>
    <row r="21" spans="2:109" x14ac:dyDescent="0.55000000000000004">
      <c r="BF21" t="s">
        <v>139</v>
      </c>
      <c r="BG21">
        <f>((0.5*BH18)-(0.3*BM18)+(0.15*BO18)+(0.05*BW18))</f>
        <v>0.26160802251935261</v>
      </c>
    </row>
    <row r="22" spans="2:109" x14ac:dyDescent="0.55000000000000004">
      <c r="BF22" t="s">
        <v>140</v>
      </c>
      <c r="BG22">
        <f>((0.5*DB20)-(0.3*DC20)+(0.15*DD20)+(0.05*DE20))</f>
        <v>0.1759070677674632</v>
      </c>
    </row>
    <row r="23" spans="2:109" x14ac:dyDescent="0.55000000000000004">
      <c r="BF23" t="s">
        <v>145</v>
      </c>
      <c r="BG23" s="150">
        <f>(BG21-BG22)*100</f>
        <v>8.5700954751889409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T1:Y1"/>
    <mergeCell ref="D1:F1"/>
    <mergeCell ref="G1:I1"/>
    <mergeCell ref="J1:L1"/>
    <mergeCell ref="M1:P1"/>
    <mergeCell ref="Q1:S1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BD387-4D60-48F2-942C-B184971DBED1}">
  <dimension ref="B1:DE23"/>
  <sheetViews>
    <sheetView topLeftCell="O9" zoomScale="114" zoomScaleNormal="60" workbookViewId="0">
      <selection activeCell="BG23" sqref="BG23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4.1015625" bestFit="1" customWidth="1"/>
    <col min="6" max="6" width="5.734375" bestFit="1" customWidth="1"/>
    <col min="7" max="7" width="2.9453125" bestFit="1" customWidth="1"/>
    <col min="8" max="8" width="4.1015625" bestFit="1" customWidth="1"/>
    <col min="9" max="9" width="5.734375" bestFit="1" customWidth="1"/>
    <col min="10" max="10" width="2.9453125" bestFit="1" customWidth="1"/>
    <col min="11" max="11" width="4.1015625" bestFit="1" customWidth="1"/>
    <col min="12" max="12" width="5.734375" bestFit="1" customWidth="1"/>
    <col min="13" max="13" width="2.7890625" bestFit="1" customWidth="1"/>
    <col min="14" max="14" width="3.2617187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9453125" bestFit="1" customWidth="1"/>
    <col min="31" max="31" width="7.1015625" customWidth="1"/>
    <col min="32" max="32" width="2.89453125" bestFit="1" customWidth="1"/>
    <col min="33" max="33" width="4.1015625" bestFit="1" customWidth="1"/>
    <col min="34" max="34" width="4.15625" bestFit="1" customWidth="1"/>
    <col min="35" max="35" width="2.89453125" bestFit="1" customWidth="1"/>
    <col min="36" max="36" width="4.1015625" bestFit="1" customWidth="1"/>
    <col min="37" max="37" width="4.15625" bestFit="1" customWidth="1"/>
    <col min="38" max="38" width="2.62890625" bestFit="1" customWidth="1"/>
    <col min="39" max="39" width="3.83984375" bestFit="1" customWidth="1"/>
    <col min="40" max="40" width="4.15625" bestFit="1" customWidth="1"/>
    <col min="41" max="41" width="2.89453125" bestFit="1" customWidth="1"/>
    <col min="42" max="42" width="4.1015625" bestFit="1" customWidth="1"/>
    <col min="43" max="43" width="4.15625" bestFit="1" customWidth="1"/>
    <col min="44" max="44" width="3.101562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734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2</v>
      </c>
      <c r="E3" s="16">
        <v>4</v>
      </c>
      <c r="F3" s="130">
        <f>IFERROR(D3/E3,0)</f>
        <v>0.5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2</v>
      </c>
      <c r="N3" s="16">
        <f t="shared" si="0"/>
        <v>4</v>
      </c>
      <c r="O3" s="136">
        <f>IFERROR(M3/N3,0)</f>
        <v>0.5</v>
      </c>
      <c r="P3" s="17">
        <f>(D3*2)+(G3*3)+(J3)</f>
        <v>4</v>
      </c>
      <c r="Q3" s="15">
        <v>0</v>
      </c>
      <c r="R3" s="16">
        <v>5</v>
      </c>
      <c r="S3" s="17">
        <f>Q3+R3</f>
        <v>5</v>
      </c>
      <c r="T3" s="15">
        <v>2</v>
      </c>
      <c r="U3" s="16">
        <v>1</v>
      </c>
      <c r="V3" s="16">
        <v>0</v>
      </c>
      <c r="W3" s="16">
        <v>0</v>
      </c>
      <c r="X3" s="16">
        <v>0</v>
      </c>
      <c r="Y3" s="16">
        <v>0</v>
      </c>
      <c r="Z3" s="16">
        <v>0</v>
      </c>
      <c r="AA3" s="151">
        <v>10</v>
      </c>
      <c r="AB3" s="60">
        <f>IFERROR($N$18+0.44*$K$18-(1.07*($Q$18/($Q$18+$AT$18))*($N$18-$M$18))+U18, 0)</f>
        <v>57.504374999999996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58.95862068965517</v>
      </c>
      <c r="BF3" s="67">
        <v>0</v>
      </c>
      <c r="BG3" s="68" t="s">
        <v>17</v>
      </c>
      <c r="BH3" s="81">
        <f t="shared" ref="BH3:BH18" si="2">IFERROR(((D3+(1.5*G3))/N3), 0)</f>
        <v>0.5</v>
      </c>
      <c r="BI3" s="113">
        <f t="shared" ref="BI3:BI18" si="3">IFERROR(P3/(2*(N3+(0.44*K3))), 0)</f>
        <v>0.5</v>
      </c>
      <c r="BJ3" s="114">
        <f t="shared" ref="BJ3:BJ17" si="4">IFERROR((N3+(0.44*K3)+U3)/(($N$18+(0.44*$K$18)+$U$18)*((5*AA3)/160)), 0)</f>
        <v>0.22509848058525606</v>
      </c>
      <c r="BK3" s="81">
        <f t="shared" ref="BK3:BK17" si="5">IFERROR(T3/(($M$18*((5*AA3)/$AA$18))-M3), 0)</f>
        <v>0.31067961165048541</v>
      </c>
      <c r="BL3" s="113">
        <f t="shared" ref="BL3:BL17" si="6">IFERROR(T3/(N3+(0.44*K3)+T3+U3), 0)</f>
        <v>0.2857142857142857</v>
      </c>
      <c r="BM3" s="115">
        <f t="shared" ref="BM3:BM17" si="7">IFERROR(U3/(N3+(0.44*K3)+T3+U3), 0)</f>
        <v>0.14285714285714285</v>
      </c>
      <c r="BN3" s="82">
        <f t="shared" ref="BN3:BN18" si="8">IFERROR(T3/U3, 0)</f>
        <v>2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0.55172413793103448</v>
      </c>
      <c r="BQ3" s="116">
        <f t="shared" ref="BQ3:BQ17" si="11">IFERROR(S3/(($S$18+$AU$18)*((5*AA3)/$AA$18)), 0)</f>
        <v>0.26229508196721313</v>
      </c>
      <c r="BR3" s="83">
        <f t="shared" ref="BR3:BR16" si="12">IFERROR($BR$18+0.2*(100*($AR$18/CI5)*(1-CH5)-$BR$18), 0)</f>
        <v>65.638383484616128</v>
      </c>
      <c r="BS3" s="84">
        <f t="shared" ref="BS3:BS16" si="13">IFERROR((CS5/CZ5)*100, 0)</f>
        <v>113.70395739063031</v>
      </c>
      <c r="BT3" s="85">
        <f>BS3-BR3</f>
        <v>48.06557390601418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7.9207920792079209E-2</v>
      </c>
      <c r="BV3" s="85">
        <f>IFERROR((D3*2)-(E3*((homedefinitions!$K$15)*2))+(G3*3)-(H3*((homedefinitions!$L$15)*3))+(J3)-(K3*(homedefinitions!$M$15))+S3+T3+V3+W3-U3, 0)</f>
        <v>7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1</v>
      </c>
      <c r="F4" s="131">
        <f t="shared" ref="F4:F18" si="15">IFERROR(D4/E4,0)</f>
        <v>0</v>
      </c>
      <c r="G4" s="18">
        <v>0</v>
      </c>
      <c r="H4" s="19">
        <v>1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0</v>
      </c>
      <c r="N4" s="19">
        <f t="shared" si="0"/>
        <v>2</v>
      </c>
      <c r="O4" s="137">
        <f t="shared" ref="O4:O18" si="18">IFERROR(M4/N4,0)</f>
        <v>0</v>
      </c>
      <c r="P4" s="20">
        <f t="shared" ref="P4:P17" si="19">(D4*2)+(G4*3)+(J4)</f>
        <v>0</v>
      </c>
      <c r="Q4" s="18">
        <v>0</v>
      </c>
      <c r="R4" s="19">
        <v>1</v>
      </c>
      <c r="S4" s="20">
        <f t="shared" ref="S4:S18" si="20">Q4+R4</f>
        <v>1</v>
      </c>
      <c r="T4" s="18">
        <v>0</v>
      </c>
      <c r="U4" s="19">
        <v>1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8.33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0.16213576032551455</v>
      </c>
      <c r="BK4" s="86">
        <f t="shared" si="5"/>
        <v>0</v>
      </c>
      <c r="BL4" s="117">
        <f t="shared" si="6"/>
        <v>0</v>
      </c>
      <c r="BM4" s="119">
        <f t="shared" si="7"/>
        <v>0.33333333333333331</v>
      </c>
      <c r="BN4" s="87">
        <f t="shared" si="8"/>
        <v>0</v>
      </c>
      <c r="BO4" s="86">
        <f t="shared" si="9"/>
        <v>0</v>
      </c>
      <c r="BP4" s="117">
        <f t="shared" si="10"/>
        <v>0.13246677981537444</v>
      </c>
      <c r="BQ4" s="120">
        <f t="shared" si="11"/>
        <v>6.2976010076161618E-2</v>
      </c>
      <c r="BR4" s="88">
        <f t="shared" si="12"/>
        <v>72.469274104134612</v>
      </c>
      <c r="BS4" s="89">
        <f t="shared" si="13"/>
        <v>0</v>
      </c>
      <c r="BT4" s="90">
        <f t="shared" ref="BT4:BT18" si="27">BS4-BR4</f>
        <v>-72.469274104134612</v>
      </c>
      <c r="BU4" s="86">
        <f t="shared" si="14"/>
        <v>-1.9801980198019802E-2</v>
      </c>
      <c r="BV4" s="85">
        <f>IFERROR((D4*2)-(E4*((homedefinitions!$K$15)*2))+(G4*3)-(H4*((homedefinitions!$L$15)*3))+(J4)-(K4*(homedefinitions!$M$15))+S4+T4+V4+W4-U4, 0)</f>
        <v>-1.59</v>
      </c>
      <c r="BW4" s="85">
        <f t="shared" ref="BW4:BW17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2</v>
      </c>
      <c r="E5" s="16">
        <v>2</v>
      </c>
      <c r="F5" s="130">
        <f t="shared" si="15"/>
        <v>1</v>
      </c>
      <c r="G5" s="15">
        <v>0</v>
      </c>
      <c r="H5" s="16">
        <v>1</v>
      </c>
      <c r="I5" s="133">
        <f t="shared" si="16"/>
        <v>0</v>
      </c>
      <c r="J5" s="33">
        <v>0</v>
      </c>
      <c r="K5" s="33">
        <v>2</v>
      </c>
      <c r="L5" s="31">
        <f t="shared" si="17"/>
        <v>0</v>
      </c>
      <c r="M5" s="21">
        <f t="shared" si="0"/>
        <v>2</v>
      </c>
      <c r="N5" s="16">
        <f t="shared" si="0"/>
        <v>3</v>
      </c>
      <c r="O5" s="136">
        <f t="shared" si="18"/>
        <v>0.66666666666666663</v>
      </c>
      <c r="P5" s="17">
        <f t="shared" si="19"/>
        <v>4</v>
      </c>
      <c r="Q5" s="15">
        <v>1</v>
      </c>
      <c r="R5" s="16">
        <v>1</v>
      </c>
      <c r="S5" s="17">
        <f t="shared" si="20"/>
        <v>2</v>
      </c>
      <c r="T5" s="15">
        <v>0</v>
      </c>
      <c r="U5" s="16">
        <v>1</v>
      </c>
      <c r="V5" s="16">
        <v>0</v>
      </c>
      <c r="W5" s="16">
        <v>0</v>
      </c>
      <c r="X5" s="16">
        <v>0</v>
      </c>
      <c r="Y5" s="16">
        <v>0</v>
      </c>
      <c r="Z5" s="16">
        <v>1</v>
      </c>
      <c r="AA5" s="151">
        <v>13.33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0.66666666666666663</v>
      </c>
      <c r="BI5" s="113">
        <f t="shared" si="3"/>
        <v>0.51546391752577325</v>
      </c>
      <c r="BJ5" s="114">
        <f t="shared" si="4"/>
        <v>0.1648132911111852</v>
      </c>
      <c r="BK5" s="81">
        <f t="shared" si="5"/>
        <v>0</v>
      </c>
      <c r="BL5" s="113">
        <f t="shared" si="6"/>
        <v>0</v>
      </c>
      <c r="BM5" s="115">
        <f t="shared" si="7"/>
        <v>0.20491803278688525</v>
      </c>
      <c r="BN5" s="82">
        <f t="shared" si="8"/>
        <v>0</v>
      </c>
      <c r="BO5" s="81">
        <f t="shared" si="9"/>
        <v>7.5018754688672154E-2</v>
      </c>
      <c r="BP5" s="113">
        <f t="shared" si="10"/>
        <v>8.2779315518534791E-2</v>
      </c>
      <c r="BQ5" s="116">
        <f t="shared" si="11"/>
        <v>7.8708201640574071E-2</v>
      </c>
      <c r="BR5" s="83">
        <f t="shared" si="12"/>
        <v>73.015263374838995</v>
      </c>
      <c r="BS5" s="84">
        <f t="shared" si="13"/>
        <v>84.381222268605143</v>
      </c>
      <c r="BT5" s="85">
        <f t="shared" si="27"/>
        <v>11.365958893766148</v>
      </c>
      <c r="BU5" s="81">
        <f t="shared" si="14"/>
        <v>1.4851485148514851E-2</v>
      </c>
      <c r="BV5" s="85">
        <f>IFERROR((D5*2)-(E5*((homedefinitions!$K$15)*2))+(G5*3)-(H5*((homedefinitions!$L$15)*3))+(J5)-(K5*(homedefinitions!$M$15))+S5+T5+V5+W5-U5, 0)</f>
        <v>1.3599999999999999</v>
      </c>
      <c r="BW5" s="85">
        <f t="shared" si="28"/>
        <v>0.66666666666666663</v>
      </c>
      <c r="BX5" s="26">
        <v>0</v>
      </c>
      <c r="BY5" s="25" t="s">
        <v>17</v>
      </c>
      <c r="BZ5" s="47">
        <f t="shared" ref="BZ5:BZ18" si="29">IFERROR(W3+((V3*CB5)*(1-(1.07*CA5)))+(R3*(1-CB5)), 0)</f>
        <v>0.68230277185501065</v>
      </c>
      <c r="CA5" s="39">
        <f>IFERROR(($AS$18/($AS$18+$R$18)), 0)</f>
        <v>6.8965517241379309E-2</v>
      </c>
      <c r="CB5" s="45">
        <f>IFERROR(($AQ$18*(1-CA5))/($AQ$18*(1-CA5)+(CA5*(1-$AQ$18))), 0)</f>
        <v>0.86353944562899787</v>
      </c>
      <c r="CC5" s="45">
        <f t="shared" ref="CC5:CC18" si="30">IFERROR(((($AP$18-$AO$18-$V$18)*CB5*(1-1.07*CA5))/$AA$18)*AA3, 0)</f>
        <v>1.5996323799720606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0.4375</v>
      </c>
      <c r="CF5" s="45">
        <f>IFERROR(CC5+CE5+CD5, 0)</f>
        <v>2.0371323799720606</v>
      </c>
      <c r="CG5" s="45">
        <f>IFERROR(BZ5+CF5, 0)</f>
        <v>2.7194351518270712</v>
      </c>
      <c r="CH5" s="45">
        <f t="shared" ref="CH5:CH18" si="33">IFERROR(CG5/($BD$3*(AA3/$BC$18)),0)</f>
        <v>0.73799152558647862</v>
      </c>
      <c r="CI5" s="51">
        <f>IFERROR($AO$18+(1-((1-$AN$18)^2))*0.4*$AM$18, 0)</f>
        <v>16.066666666666666</v>
      </c>
      <c r="CJ5" s="47">
        <f t="shared" ref="CJ5:CJ18" si="34">IFERROR(2*(M3+0.5*G3)*(1-(0.5*((P3-J3)/(2*N3)))*CK5), 0)</f>
        <v>3.6345941208198491</v>
      </c>
      <c r="CK5" s="45">
        <f t="shared" ref="CK5:CK18" si="35">IFERROR(((5*AA3/$AA$18)*1.14*(($T$18-T3)/$M$18))+((1-(5*AA3/$AA$18))*(((($T$18/$AA$18)*AA3*5)-T3)/((($M$18/$AA$18)*AA3*5)-M3))), 0)</f>
        <v>0.36540587918015099</v>
      </c>
      <c r="CL5" s="45">
        <f t="shared" ref="CL5:CL18" si="36">IFERROR(2*((($M$18)+0.5*($H$18-G3))/($M$18-M3))*0.5*((($P$18-$J$18)-(P3-J3))/(2*($N$18-N3)))*T3, 0)</f>
        <v>1.6507692307692308</v>
      </c>
      <c r="CM5" s="45">
        <f t="shared" ref="CM5:CM20" si="37">IFERROR(1-($Q$18/CN5)*CO5*CQ5, 0)</f>
        <v>0.9077951035423073</v>
      </c>
      <c r="CN5" s="45">
        <f>IFERROR($M$18+(1-(1-($J$18/$K$18))^2)*$K$18*0.4, 0)</f>
        <v>28.885714285714286</v>
      </c>
      <c r="CO5" s="45">
        <f>IFERROR(((1-CP5)*CQ5)/((1-CP5)*CQ5+(1-CQ5)*CP5), 0)</f>
        <v>0.46813743144377101</v>
      </c>
      <c r="CP5" s="45">
        <f>IFERROR($Q$18/($Q$18+$AT$18), 0)</f>
        <v>0.4375</v>
      </c>
      <c r="CQ5" s="45">
        <f>IFERROR(CN5/($N$18+0.44*$K$18+$U$18), 0)</f>
        <v>0.40638314977088191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4.7980269710145249</v>
      </c>
      <c r="CT5" s="45">
        <f t="shared" ref="CT5:CT18" si="40">IFERROR(M3*(1-(0.5*((P3-J3)/(2*N3)))*CK5), 0)</f>
        <v>1.8172970604099246</v>
      </c>
      <c r="CU5" s="45">
        <f t="shared" ref="CU5:CU18" si="41">IFERROR(0.5*((($P$18-$J$18)-(P3-J3))/(2*($N$18-N3)))*T3, 0)</f>
        <v>0.55769230769230771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1.06375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4.2197537193282448</v>
      </c>
    </row>
    <row r="6" spans="2:104" ht="23.1" x14ac:dyDescent="0.85">
      <c r="B6" s="11">
        <v>3</v>
      </c>
      <c r="C6" s="11" t="s">
        <v>20</v>
      </c>
      <c r="D6" s="18">
        <v>1</v>
      </c>
      <c r="E6" s="19">
        <v>1</v>
      </c>
      <c r="F6" s="131">
        <f t="shared" si="15"/>
        <v>1</v>
      </c>
      <c r="G6" s="18">
        <v>3</v>
      </c>
      <c r="H6" s="19">
        <v>6</v>
      </c>
      <c r="I6" s="134">
        <f t="shared" si="16"/>
        <v>0.5</v>
      </c>
      <c r="J6" s="34">
        <v>0</v>
      </c>
      <c r="K6" s="34">
        <v>0</v>
      </c>
      <c r="L6" s="32">
        <f t="shared" si="17"/>
        <v>0</v>
      </c>
      <c r="M6" s="22">
        <f t="shared" si="0"/>
        <v>4</v>
      </c>
      <c r="N6" s="19">
        <f t="shared" si="0"/>
        <v>7</v>
      </c>
      <c r="O6" s="137">
        <f t="shared" si="18"/>
        <v>0.5714285714285714</v>
      </c>
      <c r="P6" s="20">
        <f t="shared" si="19"/>
        <v>11</v>
      </c>
      <c r="Q6" s="18">
        <v>0</v>
      </c>
      <c r="R6" s="19">
        <v>0</v>
      </c>
      <c r="S6" s="20">
        <f t="shared" si="20"/>
        <v>0</v>
      </c>
      <c r="T6" s="18">
        <v>1</v>
      </c>
      <c r="U6" s="19">
        <v>1</v>
      </c>
      <c r="V6" s="19">
        <v>0</v>
      </c>
      <c r="W6" s="19">
        <v>0</v>
      </c>
      <c r="X6" s="19">
        <v>0</v>
      </c>
      <c r="Y6" s="19">
        <v>1</v>
      </c>
      <c r="Z6" s="19">
        <v>1</v>
      </c>
      <c r="AA6" s="152">
        <v>9.5</v>
      </c>
      <c r="AB6" s="60">
        <f>IFERROR((AB3/32)*40, 0)</f>
        <v>71.880468749999991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73.698275862068968</v>
      </c>
      <c r="BF6" s="67">
        <v>3</v>
      </c>
      <c r="BG6" s="68" t="s">
        <v>20</v>
      </c>
      <c r="BH6" s="86">
        <f t="shared" si="2"/>
        <v>0.7857142857142857</v>
      </c>
      <c r="BI6" s="117">
        <f t="shared" si="3"/>
        <v>0.7857142857142857</v>
      </c>
      <c r="BJ6" s="118">
        <f t="shared" si="4"/>
        <v>0.37911323045937861</v>
      </c>
      <c r="BK6" s="86">
        <f t="shared" si="5"/>
        <v>0.24902723735408561</v>
      </c>
      <c r="BL6" s="117">
        <f t="shared" si="6"/>
        <v>0.1111111111111111</v>
      </c>
      <c r="BM6" s="119">
        <f t="shared" si="7"/>
        <v>0.1111111111111111</v>
      </c>
      <c r="BN6" s="87">
        <f t="shared" si="8"/>
        <v>1</v>
      </c>
      <c r="BO6" s="86">
        <f t="shared" si="9"/>
        <v>0</v>
      </c>
      <c r="BP6" s="117">
        <f t="shared" si="10"/>
        <v>0</v>
      </c>
      <c r="BQ6" s="120">
        <f t="shared" si="11"/>
        <v>0</v>
      </c>
      <c r="BR6" s="88">
        <f t="shared" si="12"/>
        <v>74.257716602671309</v>
      </c>
      <c r="BS6" s="89">
        <f t="shared" si="13"/>
        <v>147.45945882240616</v>
      </c>
      <c r="BT6" s="90">
        <f t="shared" si="27"/>
        <v>73.201742219734854</v>
      </c>
      <c r="BU6" s="86">
        <f t="shared" si="14"/>
        <v>7.9207920792079209E-2</v>
      </c>
      <c r="BV6" s="85">
        <f>IFERROR((D6*2)-(E6*((homedefinitions!$K$15)*2))+(G6*3)-(H6*((homedefinitions!$L$15)*3))+(J6)-(K6*(homedefinitions!$M$15))+S6+T6+V6+W6-U6, 0)</f>
        <v>5.2099999999999991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0.13646055437100213</v>
      </c>
      <c r="CA6" s="39">
        <f t="shared" ref="CA6:CA20" si="47">IFERROR(($AS$18/($AS$18+$R$18)), 0)</f>
        <v>6.8965517241379309E-2</v>
      </c>
      <c r="CB6" s="45">
        <f t="shared" ref="CB6:CB20" si="48">IFERROR(($AQ$18*(1-CA6))/($AQ$18*(1-CA6)+(CA6*(1-$AQ$18))), 0)</f>
        <v>0.86353944562899787</v>
      </c>
      <c r="CC6" s="45">
        <f t="shared" si="30"/>
        <v>1.3324937725167265</v>
      </c>
      <c r="CD6" s="45">
        <f t="shared" si="31"/>
        <v>0</v>
      </c>
      <c r="CE6" s="36">
        <f t="shared" si="32"/>
        <v>0.36443749999999997</v>
      </c>
      <c r="CF6" s="45">
        <f t="shared" ref="CF6:CF20" si="49">IFERROR(CC6+CE6+CD6, 0)</f>
        <v>1.6969312725167265</v>
      </c>
      <c r="CG6" s="45">
        <f t="shared" ref="CG6:CG20" si="50">IFERROR(BZ6+CF6, 0)</f>
        <v>1.8333918268877287</v>
      </c>
      <c r="CH6" s="45">
        <f t="shared" si="33"/>
        <v>0.59728685556049965</v>
      </c>
      <c r="CI6" s="51">
        <f t="shared" ref="CI6:CI20" si="51">IFERROR($AO$18+(1-((1-$AN$18)^2))*0.4*$AM$18, 0)</f>
        <v>16.066666666666666</v>
      </c>
      <c r="CJ6" s="47">
        <f t="shared" si="34"/>
        <v>0</v>
      </c>
      <c r="CK6" s="45">
        <f t="shared" si="35"/>
        <v>0.49902847222222224</v>
      </c>
      <c r="CL6" s="45">
        <f t="shared" si="36"/>
        <v>0</v>
      </c>
      <c r="CM6" s="36">
        <f t="shared" si="37"/>
        <v>0.9077951035423073</v>
      </c>
      <c r="CN6" s="45">
        <f t="shared" ref="CN6:CN20" si="52">IFERROR($M$18+(1-(1-($J$18/$K$18))^2)*$K$18*0.4, 0)</f>
        <v>28.885714285714286</v>
      </c>
      <c r="CO6" s="45">
        <f t="shared" ref="CO6:CO20" si="53">IFERROR(((1-CP6)*CQ6)/((1-CP6)*CQ6+(1-CQ6)*CP6), 0)</f>
        <v>0.46813743144377101</v>
      </c>
      <c r="CP6" s="45">
        <f t="shared" ref="CP6:CP20" si="54">IFERROR($Q$18/($Q$18+$AT$18), 0)</f>
        <v>0.4375</v>
      </c>
      <c r="CQ6" s="45">
        <f t="shared" ref="CQ6:CQ20" si="55">IFERROR(CN6/($N$18+0.44*$K$18+$U$18), 0)</f>
        <v>0.40638314977088191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1.06375</v>
      </c>
      <c r="CY6" s="45">
        <f t="shared" si="45"/>
        <v>0</v>
      </c>
      <c r="CZ6" s="43">
        <f t="shared" si="46"/>
        <v>2.0637499999999998</v>
      </c>
    </row>
    <row r="7" spans="2:104" ht="23.1" x14ac:dyDescent="0.85">
      <c r="B7" s="11">
        <v>4</v>
      </c>
      <c r="C7" s="11" t="s">
        <v>21</v>
      </c>
      <c r="D7" s="15">
        <v>2</v>
      </c>
      <c r="E7" s="16">
        <v>3</v>
      </c>
      <c r="F7" s="130">
        <f t="shared" si="15"/>
        <v>0.66666666666666663</v>
      </c>
      <c r="G7" s="15">
        <v>2</v>
      </c>
      <c r="H7" s="16">
        <v>2</v>
      </c>
      <c r="I7" s="133">
        <f t="shared" si="16"/>
        <v>1</v>
      </c>
      <c r="J7" s="33">
        <v>0</v>
      </c>
      <c r="K7" s="33">
        <v>0</v>
      </c>
      <c r="L7" s="31">
        <f t="shared" si="17"/>
        <v>0</v>
      </c>
      <c r="M7" s="21">
        <f t="shared" si="0"/>
        <v>4</v>
      </c>
      <c r="N7" s="16">
        <f t="shared" si="0"/>
        <v>5</v>
      </c>
      <c r="O7" s="136">
        <f t="shared" si="18"/>
        <v>0.8</v>
      </c>
      <c r="P7" s="17">
        <f t="shared" si="19"/>
        <v>10</v>
      </c>
      <c r="Q7" s="15">
        <v>0</v>
      </c>
      <c r="R7" s="16">
        <v>3</v>
      </c>
      <c r="S7" s="17">
        <f t="shared" si="20"/>
        <v>3</v>
      </c>
      <c r="T7" s="15">
        <v>2</v>
      </c>
      <c r="U7" s="16">
        <v>1</v>
      </c>
      <c r="V7" s="16">
        <v>0</v>
      </c>
      <c r="W7" s="16">
        <v>2</v>
      </c>
      <c r="X7" s="16">
        <v>0</v>
      </c>
      <c r="Y7" s="16">
        <v>0</v>
      </c>
      <c r="Z7" s="16">
        <v>0</v>
      </c>
      <c r="AA7" s="151">
        <v>13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1</v>
      </c>
      <c r="BI7" s="113">
        <f t="shared" si="3"/>
        <v>1</v>
      </c>
      <c r="BJ7" s="114">
        <f t="shared" si="4"/>
        <v>0.20778321284792867</v>
      </c>
      <c r="BK7" s="81">
        <f t="shared" si="5"/>
        <v>0.28699551569506726</v>
      </c>
      <c r="BL7" s="113">
        <f t="shared" si="6"/>
        <v>0.25</v>
      </c>
      <c r="BM7" s="115">
        <f t="shared" si="7"/>
        <v>0.125</v>
      </c>
      <c r="BN7" s="82">
        <f t="shared" si="8"/>
        <v>2</v>
      </c>
      <c r="BO7" s="81">
        <f t="shared" si="9"/>
        <v>0</v>
      </c>
      <c r="BP7" s="113">
        <f t="shared" si="10"/>
        <v>0.25464190981432361</v>
      </c>
      <c r="BQ7" s="116">
        <f t="shared" si="11"/>
        <v>0.12105926860025221</v>
      </c>
      <c r="BR7" s="83">
        <f t="shared" si="12"/>
        <v>50.209890629142912</v>
      </c>
      <c r="BS7" s="84">
        <f t="shared" si="13"/>
        <v>175.91828725917097</v>
      </c>
      <c r="BT7" s="85">
        <f t="shared" si="27"/>
        <v>125.70839663002806</v>
      </c>
      <c r="BU7" s="81">
        <f t="shared" si="14"/>
        <v>0.14851485148514851</v>
      </c>
      <c r="BV7" s="85">
        <f>IFERROR((D7*2)-(E7*((homedefinitions!$K$15)*2))+(G7*3)-(H7*((homedefinitions!$L$15)*3))+(J7)-(K7*(homedefinitions!$M$15))+S7+T7+V7+W7-U7, 0)</f>
        <v>12.07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0.13646055437100213</v>
      </c>
      <c r="CA7" s="39">
        <f t="shared" si="47"/>
        <v>6.8965517241379309E-2</v>
      </c>
      <c r="CB7" s="45">
        <f t="shared" si="48"/>
        <v>0.86353944562899787</v>
      </c>
      <c r="CC7" s="45">
        <f t="shared" si="30"/>
        <v>2.1323099625027568</v>
      </c>
      <c r="CD7" s="45">
        <f t="shared" si="31"/>
        <v>2.6666666666666675E-2</v>
      </c>
      <c r="CE7" s="36">
        <f t="shared" si="32"/>
        <v>0.58318749999999997</v>
      </c>
      <c r="CF7" s="45">
        <f t="shared" si="49"/>
        <v>2.7421641291694239</v>
      </c>
      <c r="CG7" s="45">
        <f t="shared" si="50"/>
        <v>2.8786246835404259</v>
      </c>
      <c r="CH7" s="45">
        <f t="shared" si="33"/>
        <v>0.5860404098989821</v>
      </c>
      <c r="CI7" s="51">
        <f t="shared" si="51"/>
        <v>16.066666666666666</v>
      </c>
      <c r="CJ7" s="47">
        <f t="shared" si="34"/>
        <v>3.2395765450768943</v>
      </c>
      <c r="CK7" s="45">
        <f t="shared" si="35"/>
        <v>0.5703175911923295</v>
      </c>
      <c r="CL7" s="45">
        <f t="shared" si="36"/>
        <v>0</v>
      </c>
      <c r="CM7" s="36">
        <f t="shared" si="37"/>
        <v>0.9077951035423073</v>
      </c>
      <c r="CN7" s="45">
        <f t="shared" si="52"/>
        <v>28.885714285714286</v>
      </c>
      <c r="CO7" s="45">
        <f t="shared" si="53"/>
        <v>0.46813743144377101</v>
      </c>
      <c r="CP7" s="45">
        <f t="shared" si="54"/>
        <v>0.4375</v>
      </c>
      <c r="CQ7" s="45">
        <f t="shared" si="55"/>
        <v>0.40638314977088191</v>
      </c>
      <c r="CR7" s="45">
        <f t="shared" si="38"/>
        <v>0.42809416212500162</v>
      </c>
      <c r="CS7" s="45">
        <f t="shared" si="39"/>
        <v>3.3689658872963109</v>
      </c>
      <c r="CT7" s="45">
        <f t="shared" si="40"/>
        <v>1.6197882725384471</v>
      </c>
      <c r="CU7" s="45">
        <f t="shared" si="41"/>
        <v>0</v>
      </c>
      <c r="CV7" s="45">
        <f t="shared" si="42"/>
        <v>0</v>
      </c>
      <c r="CW7" s="45">
        <f t="shared" si="43"/>
        <v>0.19024316391576995</v>
      </c>
      <c r="CX7" s="45">
        <f t="shared" si="44"/>
        <v>0.53187499999999999</v>
      </c>
      <c r="CY7" s="45">
        <f t="shared" si="45"/>
        <v>0.8</v>
      </c>
      <c r="CZ7" s="43">
        <f t="shared" si="46"/>
        <v>3.9925540265014243</v>
      </c>
    </row>
    <row r="8" spans="2:104" ht="23.1" x14ac:dyDescent="0.85">
      <c r="B8" s="11">
        <v>5</v>
      </c>
      <c r="C8" s="11" t="s">
        <v>22</v>
      </c>
      <c r="D8" s="18">
        <v>3</v>
      </c>
      <c r="E8" s="19">
        <v>4</v>
      </c>
      <c r="F8" s="131">
        <f t="shared" si="15"/>
        <v>0.75</v>
      </c>
      <c r="G8" s="18">
        <v>0</v>
      </c>
      <c r="H8" s="19">
        <v>0</v>
      </c>
      <c r="I8" s="134">
        <f t="shared" si="16"/>
        <v>0</v>
      </c>
      <c r="J8" s="34">
        <v>0</v>
      </c>
      <c r="K8" s="34">
        <v>0</v>
      </c>
      <c r="L8" s="32">
        <f t="shared" si="17"/>
        <v>0</v>
      </c>
      <c r="M8" s="22">
        <f t="shared" si="0"/>
        <v>3</v>
      </c>
      <c r="N8" s="19">
        <f t="shared" si="0"/>
        <v>4</v>
      </c>
      <c r="O8" s="137">
        <f t="shared" si="18"/>
        <v>0.75</v>
      </c>
      <c r="P8" s="20">
        <f t="shared" si="19"/>
        <v>6</v>
      </c>
      <c r="Q8" s="18">
        <v>2</v>
      </c>
      <c r="R8" s="19">
        <v>5</v>
      </c>
      <c r="S8" s="20">
        <f t="shared" si="20"/>
        <v>7</v>
      </c>
      <c r="T8" s="18">
        <v>4</v>
      </c>
      <c r="U8" s="19">
        <v>3</v>
      </c>
      <c r="V8" s="19">
        <v>0</v>
      </c>
      <c r="W8" s="19">
        <v>2</v>
      </c>
      <c r="X8" s="19">
        <v>0</v>
      </c>
      <c r="Y8" s="19">
        <v>1</v>
      </c>
      <c r="Z8" s="19">
        <v>1</v>
      </c>
      <c r="AA8" s="152">
        <v>13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0.75</v>
      </c>
      <c r="BI8" s="117">
        <f t="shared" si="3"/>
        <v>0.75</v>
      </c>
      <c r="BJ8" s="118">
        <f t="shared" si="4"/>
        <v>0.24241374832258344</v>
      </c>
      <c r="BK8" s="86">
        <f t="shared" si="5"/>
        <v>0.50196078431372548</v>
      </c>
      <c r="BL8" s="117">
        <f t="shared" si="6"/>
        <v>0.36363636363636365</v>
      </c>
      <c r="BM8" s="119">
        <f t="shared" si="7"/>
        <v>0.27272727272727271</v>
      </c>
      <c r="BN8" s="87">
        <f t="shared" si="8"/>
        <v>1.3333333333333333</v>
      </c>
      <c r="BO8" s="86">
        <f t="shared" si="9"/>
        <v>0.15384615384615385</v>
      </c>
      <c r="BP8" s="117">
        <f t="shared" si="10"/>
        <v>0.4244031830238727</v>
      </c>
      <c r="BQ8" s="120">
        <f t="shared" si="11"/>
        <v>0.28247162673392184</v>
      </c>
      <c r="BR8" s="88">
        <f t="shared" si="12"/>
        <v>47.173747628004222</v>
      </c>
      <c r="BS8" s="89">
        <f t="shared" si="13"/>
        <v>119.68924440065297</v>
      </c>
      <c r="BT8" s="90">
        <f t="shared" si="27"/>
        <v>72.515496772648746</v>
      </c>
      <c r="BU8" s="86">
        <f t="shared" si="14"/>
        <v>0.13861386138613863</v>
      </c>
      <c r="BV8" s="85">
        <f>IFERROR((D8*2)-(E8*((homedefinitions!$K$15)*2))+(G8*3)-(H8*((homedefinitions!$L$15)*3))+(J8)-(K8*(homedefinitions!$M$15))+S8+T8+V8+W8-U8, 0)</f>
        <v>13</v>
      </c>
      <c r="BW8" s="85">
        <f t="shared" si="28"/>
        <v>0</v>
      </c>
      <c r="BX8" s="26">
        <v>3</v>
      </c>
      <c r="BY8" s="25" t="s">
        <v>20</v>
      </c>
      <c r="BZ8" s="47">
        <f t="shared" si="29"/>
        <v>0</v>
      </c>
      <c r="CA8" s="39">
        <f t="shared" si="47"/>
        <v>6.8965517241379309E-2</v>
      </c>
      <c r="CB8" s="45">
        <f t="shared" si="48"/>
        <v>0.86353944562899787</v>
      </c>
      <c r="CC8" s="45">
        <f t="shared" si="30"/>
        <v>1.5196507609734577</v>
      </c>
      <c r="CD8" s="45">
        <f t="shared" si="31"/>
        <v>2.6666666666666675E-2</v>
      </c>
      <c r="CE8" s="36">
        <f t="shared" si="32"/>
        <v>0.41562499999999997</v>
      </c>
      <c r="CF8" s="45">
        <f t="shared" si="49"/>
        <v>1.9619424276401243</v>
      </c>
      <c r="CG8" s="45">
        <f t="shared" si="50"/>
        <v>1.9619424276401243</v>
      </c>
      <c r="CH8" s="45">
        <f t="shared" si="33"/>
        <v>0.56044799725730787</v>
      </c>
      <c r="CI8" s="51">
        <f t="shared" si="51"/>
        <v>16.066666666666666</v>
      </c>
      <c r="CJ8" s="47">
        <f t="shared" si="34"/>
        <v>8.1863807728830817</v>
      </c>
      <c r="CK8" s="45">
        <f t="shared" si="35"/>
        <v>0.65108544098573284</v>
      </c>
      <c r="CL8" s="45">
        <f t="shared" si="36"/>
        <v>0.80323868677905952</v>
      </c>
      <c r="CM8" s="36">
        <f t="shared" si="37"/>
        <v>0.9077951035423073</v>
      </c>
      <c r="CN8" s="45">
        <f t="shared" si="52"/>
        <v>28.885714285714286</v>
      </c>
      <c r="CO8" s="45">
        <f t="shared" si="53"/>
        <v>0.46813743144377101</v>
      </c>
      <c r="CP8" s="45">
        <f t="shared" si="54"/>
        <v>0.4375</v>
      </c>
      <c r="CQ8" s="45">
        <f t="shared" si="55"/>
        <v>0.40638314977088191</v>
      </c>
      <c r="CR8" s="45">
        <f t="shared" si="38"/>
        <v>0</v>
      </c>
      <c r="CS8" s="45">
        <f t="shared" si="39"/>
        <v>8.1607325281899339</v>
      </c>
      <c r="CT8" s="45">
        <f t="shared" si="40"/>
        <v>2.9768657355938482</v>
      </c>
      <c r="CU8" s="45">
        <f t="shared" si="41"/>
        <v>0.26020408163265307</v>
      </c>
      <c r="CV8" s="45">
        <f t="shared" si="42"/>
        <v>0</v>
      </c>
      <c r="CW8" s="45">
        <f t="shared" si="43"/>
        <v>0</v>
      </c>
      <c r="CX8" s="45">
        <f t="shared" si="44"/>
        <v>1.5956250000000001</v>
      </c>
      <c r="CY8" s="45">
        <f t="shared" si="45"/>
        <v>0</v>
      </c>
      <c r="CZ8" s="43">
        <f t="shared" si="46"/>
        <v>5.534221129902809</v>
      </c>
    </row>
    <row r="9" spans="2:104" ht="23.1" x14ac:dyDescent="0.85">
      <c r="B9" s="11">
        <v>10</v>
      </c>
      <c r="C9" s="11" t="s">
        <v>23</v>
      </c>
      <c r="D9" s="15">
        <v>1</v>
      </c>
      <c r="E9" s="16">
        <v>1</v>
      </c>
      <c r="F9" s="130">
        <f t="shared" si="15"/>
        <v>1</v>
      </c>
      <c r="G9" s="15">
        <v>1</v>
      </c>
      <c r="H9" s="16">
        <v>3</v>
      </c>
      <c r="I9" s="133">
        <f t="shared" si="16"/>
        <v>0.33333333333333331</v>
      </c>
      <c r="J9" s="33">
        <v>0</v>
      </c>
      <c r="K9" s="33">
        <v>0</v>
      </c>
      <c r="L9" s="31">
        <f t="shared" si="17"/>
        <v>0</v>
      </c>
      <c r="M9" s="21">
        <f t="shared" si="0"/>
        <v>2</v>
      </c>
      <c r="N9" s="16">
        <f t="shared" si="0"/>
        <v>4</v>
      </c>
      <c r="O9" s="136">
        <f t="shared" si="18"/>
        <v>0.5</v>
      </c>
      <c r="P9" s="17">
        <f t="shared" si="19"/>
        <v>5</v>
      </c>
      <c r="Q9" s="15">
        <v>0</v>
      </c>
      <c r="R9" s="16">
        <v>0</v>
      </c>
      <c r="S9" s="17">
        <f t="shared" si="20"/>
        <v>0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10.5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0.625</v>
      </c>
      <c r="BI9" s="113">
        <f t="shared" si="3"/>
        <v>0.625</v>
      </c>
      <c r="BJ9" s="114">
        <f t="shared" si="4"/>
        <v>0.17150360425543318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74.627533383603321</v>
      </c>
      <c r="BS9" s="84">
        <f t="shared" si="13"/>
        <v>145.30416379063536</v>
      </c>
      <c r="BT9" s="85">
        <f t="shared" si="27"/>
        <v>70.676630407032036</v>
      </c>
      <c r="BU9" s="81">
        <f t="shared" si="14"/>
        <v>2.9702970297029702E-2</v>
      </c>
      <c r="BV9" s="85">
        <f>IFERROR((D9*2)-(E9*((homedefinitions!$K$15)*2))+(G9*3)-(H9*((homedefinitions!$L$15)*3))+(J9)-(K9*(homedefinitions!$M$15))+S9+T9+V9+W9-U9, 0)</f>
        <v>1.7299999999999995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2.4093816631130065</v>
      </c>
      <c r="CA9" s="39">
        <f t="shared" si="47"/>
        <v>6.8965517241379309E-2</v>
      </c>
      <c r="CB9" s="45">
        <f t="shared" si="48"/>
        <v>0.86353944562899787</v>
      </c>
      <c r="CC9" s="45">
        <f t="shared" si="30"/>
        <v>2.0795220939636789</v>
      </c>
      <c r="CD9" s="45">
        <f t="shared" si="31"/>
        <v>0</v>
      </c>
      <c r="CE9" s="36">
        <f t="shared" si="32"/>
        <v>0.56874999999999998</v>
      </c>
      <c r="CF9" s="45">
        <f t="shared" si="49"/>
        <v>2.648272093963679</v>
      </c>
      <c r="CG9" s="45">
        <f t="shared" si="50"/>
        <v>5.057653757076686</v>
      </c>
      <c r="CH9" s="45">
        <f t="shared" si="33"/>
        <v>1.0557921049171664</v>
      </c>
      <c r="CI9" s="51">
        <f t="shared" si="51"/>
        <v>16.066666666666666</v>
      </c>
      <c r="CJ9" s="47">
        <f t="shared" si="34"/>
        <v>7.658755293971101</v>
      </c>
      <c r="CK9" s="45">
        <f t="shared" si="35"/>
        <v>0.46824894120577981</v>
      </c>
      <c r="CL9" s="45">
        <f t="shared" si="36"/>
        <v>1.5959079283887467</v>
      </c>
      <c r="CM9" s="36">
        <f t="shared" si="37"/>
        <v>0.9077951035423073</v>
      </c>
      <c r="CN9" s="45">
        <f t="shared" si="52"/>
        <v>28.885714285714286</v>
      </c>
      <c r="CO9" s="45">
        <f t="shared" si="53"/>
        <v>0.46813743144377101</v>
      </c>
      <c r="CP9" s="45">
        <f t="shared" si="54"/>
        <v>0.4375</v>
      </c>
      <c r="CQ9" s="45">
        <f t="shared" si="55"/>
        <v>0.40638314977088191</v>
      </c>
      <c r="CR9" s="45">
        <f t="shared" si="38"/>
        <v>0</v>
      </c>
      <c r="CS9" s="45">
        <f t="shared" si="39"/>
        <v>8.401337958191343</v>
      </c>
      <c r="CT9" s="45">
        <f t="shared" si="40"/>
        <v>3.0635021175884405</v>
      </c>
      <c r="CU9" s="45">
        <f t="shared" si="41"/>
        <v>0.50980392156862742</v>
      </c>
      <c r="CV9" s="45">
        <f t="shared" si="42"/>
        <v>0</v>
      </c>
      <c r="CW9" s="45">
        <f t="shared" si="43"/>
        <v>0</v>
      </c>
      <c r="CX9" s="45">
        <f t="shared" si="44"/>
        <v>0.53187499999999999</v>
      </c>
      <c r="CY9" s="45">
        <f t="shared" si="45"/>
        <v>0</v>
      </c>
      <c r="CZ9" s="43">
        <f t="shared" si="46"/>
        <v>4.7757047258049425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2</v>
      </c>
      <c r="F10" s="131">
        <f t="shared" si="15"/>
        <v>0.5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1</v>
      </c>
      <c r="N10" s="19">
        <f t="shared" si="0"/>
        <v>2</v>
      </c>
      <c r="O10" s="137">
        <f t="shared" si="18"/>
        <v>0.5</v>
      </c>
      <c r="P10" s="20">
        <f t="shared" si="19"/>
        <v>2</v>
      </c>
      <c r="Q10" s="18">
        <v>2</v>
      </c>
      <c r="R10" s="19">
        <v>3</v>
      </c>
      <c r="S10" s="20">
        <f t="shared" si="20"/>
        <v>5</v>
      </c>
      <c r="T10" s="18">
        <v>2</v>
      </c>
      <c r="U10" s="19">
        <v>0</v>
      </c>
      <c r="V10" s="19">
        <v>0</v>
      </c>
      <c r="W10" s="19">
        <v>0</v>
      </c>
      <c r="X10" s="19">
        <v>0</v>
      </c>
      <c r="Y10" s="19">
        <v>2</v>
      </c>
      <c r="Z10" s="19">
        <v>0</v>
      </c>
      <c r="AA10" s="152">
        <v>8.5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0.5</v>
      </c>
      <c r="BI10" s="117">
        <f t="shared" si="3"/>
        <v>0.5</v>
      </c>
      <c r="BJ10" s="118">
        <f t="shared" si="4"/>
        <v>0.10592869674600286</v>
      </c>
      <c r="BK10" s="86">
        <f t="shared" si="5"/>
        <v>0.32405063291139241</v>
      </c>
      <c r="BL10" s="117">
        <f t="shared" si="6"/>
        <v>0.5</v>
      </c>
      <c r="BM10" s="119">
        <f t="shared" si="7"/>
        <v>0</v>
      </c>
      <c r="BN10" s="87">
        <f t="shared" si="8"/>
        <v>0</v>
      </c>
      <c r="BO10" s="86">
        <f t="shared" si="9"/>
        <v>0.23529411764705882</v>
      </c>
      <c r="BP10" s="117">
        <f t="shared" si="10"/>
        <v>0.38945233265720081</v>
      </c>
      <c r="BQ10" s="120">
        <f t="shared" si="11"/>
        <v>0.3085824493731919</v>
      </c>
      <c r="BR10" s="88">
        <f t="shared" si="12"/>
        <v>68.282251101965301</v>
      </c>
      <c r="BS10" s="89">
        <f t="shared" si="13"/>
        <v>175.99763500716011</v>
      </c>
      <c r="BT10" s="90">
        <f t="shared" si="27"/>
        <v>107.71538390519481</v>
      </c>
      <c r="BU10" s="86">
        <f t="shared" si="14"/>
        <v>6.9306930693069313E-2</v>
      </c>
      <c r="BV10" s="85">
        <f>IFERROR((D10*2)-(E10*((homedefinitions!$K$15)*2))+(G10*3)-(H10*((homedefinitions!$L$15)*3))+(J10)-(K10*(homedefinitions!$M$15))+S10+T10+V10+W10-U10, 0)</f>
        <v>7.5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2.6823027718550105</v>
      </c>
      <c r="CA10" s="39">
        <f t="shared" si="47"/>
        <v>6.8965517241379309E-2</v>
      </c>
      <c r="CB10" s="45">
        <f t="shared" si="48"/>
        <v>0.86353944562899787</v>
      </c>
      <c r="CC10" s="45">
        <f t="shared" si="30"/>
        <v>2.0795220939636789</v>
      </c>
      <c r="CD10" s="45">
        <f t="shared" si="31"/>
        <v>2.6666666666666675E-2</v>
      </c>
      <c r="CE10" s="36">
        <f t="shared" si="32"/>
        <v>0.56874999999999998</v>
      </c>
      <c r="CF10" s="45">
        <f t="shared" si="49"/>
        <v>2.6749387606303459</v>
      </c>
      <c r="CG10" s="45">
        <f t="shared" si="50"/>
        <v>5.3572415324853564</v>
      </c>
      <c r="CH10" s="45">
        <f t="shared" si="33"/>
        <v>1.1183314607525872</v>
      </c>
      <c r="CI10" s="51">
        <f t="shared" si="51"/>
        <v>16.066666666666666</v>
      </c>
      <c r="CJ10" s="47">
        <f t="shared" si="34"/>
        <v>5.4378584558823526</v>
      </c>
      <c r="CK10" s="45">
        <f t="shared" si="35"/>
        <v>0.24984068627450987</v>
      </c>
      <c r="CL10" s="45">
        <f t="shared" si="36"/>
        <v>3.3205128205128207</v>
      </c>
      <c r="CM10" s="36">
        <f t="shared" si="37"/>
        <v>0.9077951035423073</v>
      </c>
      <c r="CN10" s="45">
        <f t="shared" si="52"/>
        <v>28.885714285714286</v>
      </c>
      <c r="CO10" s="45">
        <f t="shared" si="53"/>
        <v>0.46813743144377101</v>
      </c>
      <c r="CP10" s="45">
        <f t="shared" si="54"/>
        <v>0.4375</v>
      </c>
      <c r="CQ10" s="45">
        <f t="shared" si="55"/>
        <v>0.40638314977088191</v>
      </c>
      <c r="CR10" s="45">
        <f t="shared" si="38"/>
        <v>0.85618832425000324</v>
      </c>
      <c r="CS10" s="45">
        <f t="shared" si="39"/>
        <v>8.8069948839671301</v>
      </c>
      <c r="CT10" s="45">
        <f t="shared" si="40"/>
        <v>2.7189292279411763</v>
      </c>
      <c r="CU10" s="45">
        <f t="shared" si="41"/>
        <v>1.0769230769230769</v>
      </c>
      <c r="CV10" s="45">
        <f t="shared" si="42"/>
        <v>0</v>
      </c>
      <c r="CW10" s="45">
        <f t="shared" si="43"/>
        <v>0.38048632783153991</v>
      </c>
      <c r="CX10" s="45">
        <f t="shared" si="44"/>
        <v>0.53187499999999999</v>
      </c>
      <c r="CY10" s="45">
        <f t="shared" si="45"/>
        <v>0</v>
      </c>
      <c r="CZ10" s="43">
        <f t="shared" si="46"/>
        <v>7.3582174639570903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1</v>
      </c>
      <c r="H11" s="16">
        <v>3</v>
      </c>
      <c r="I11" s="133">
        <f t="shared" si="16"/>
        <v>0.33333333333333331</v>
      </c>
      <c r="J11" s="33">
        <v>0</v>
      </c>
      <c r="K11" s="33">
        <v>0</v>
      </c>
      <c r="L11" s="31">
        <f t="shared" si="17"/>
        <v>0</v>
      </c>
      <c r="M11" s="21">
        <f t="shared" si="0"/>
        <v>1</v>
      </c>
      <c r="N11" s="16">
        <f t="shared" si="0"/>
        <v>3</v>
      </c>
      <c r="O11" s="136">
        <f t="shared" si="18"/>
        <v>0.33333333333333331</v>
      </c>
      <c r="P11" s="17">
        <f t="shared" si="19"/>
        <v>3</v>
      </c>
      <c r="Q11" s="15">
        <v>0</v>
      </c>
      <c r="R11" s="16">
        <v>1</v>
      </c>
      <c r="S11" s="17">
        <f t="shared" si="20"/>
        <v>1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9.66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0.5</v>
      </c>
      <c r="BI11" s="113">
        <f t="shared" si="3"/>
        <v>0.5</v>
      </c>
      <c r="BJ11" s="114">
        <f t="shared" si="4"/>
        <v>0.1398127208604075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0.11422859998572144</v>
      </c>
      <c r="BQ11" s="116">
        <f t="shared" si="11"/>
        <v>5.4305399993211823E-2</v>
      </c>
      <c r="BR11" s="83">
        <f t="shared" si="12"/>
        <v>72.766425744061465</v>
      </c>
      <c r="BS11" s="84">
        <f t="shared" si="13"/>
        <v>127.21860391518665</v>
      </c>
      <c r="BT11" s="85">
        <f t="shared" si="27"/>
        <v>54.452178171125183</v>
      </c>
      <c r="BU11" s="81">
        <f t="shared" si="14"/>
        <v>1.9801980198019802E-2</v>
      </c>
      <c r="BV11" s="85">
        <f>IFERROR((D11*2)-(E11*((homedefinitions!$K$15)*2))+(G11*3)-(H11*((homedefinitions!$L$15)*3))+(J11)-(K11*(homedefinitions!$M$15))+S11+T11+V11+W11-U11, 0)</f>
        <v>1.4799999999999995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6.8965517241379309E-2</v>
      </c>
      <c r="CB11" s="45">
        <f t="shared" si="48"/>
        <v>0.86353944562899787</v>
      </c>
      <c r="CC11" s="45">
        <f t="shared" si="30"/>
        <v>1.6796139989706638</v>
      </c>
      <c r="CD11" s="45">
        <f t="shared" si="31"/>
        <v>0</v>
      </c>
      <c r="CE11" s="36">
        <f t="shared" si="32"/>
        <v>0.45937499999999998</v>
      </c>
      <c r="CF11" s="45">
        <f t="shared" si="49"/>
        <v>2.1389889989706639</v>
      </c>
      <c r="CG11" s="45">
        <f t="shared" si="50"/>
        <v>2.1389889989706639</v>
      </c>
      <c r="CH11" s="45">
        <f t="shared" si="33"/>
        <v>0.55283040373554582</v>
      </c>
      <c r="CI11" s="51">
        <f t="shared" si="51"/>
        <v>16.066666666666666</v>
      </c>
      <c r="CJ11" s="47">
        <f t="shared" si="34"/>
        <v>4.065747422527525</v>
      </c>
      <c r="CK11" s="45">
        <f t="shared" si="35"/>
        <v>0.59792164958238425</v>
      </c>
      <c r="CL11" s="45">
        <f t="shared" si="36"/>
        <v>0</v>
      </c>
      <c r="CM11" s="36">
        <f t="shared" si="37"/>
        <v>0.9077951035423073</v>
      </c>
      <c r="CN11" s="45">
        <f t="shared" si="52"/>
        <v>28.885714285714286</v>
      </c>
      <c r="CO11" s="45">
        <f t="shared" si="53"/>
        <v>0.46813743144377101</v>
      </c>
      <c r="CP11" s="45">
        <f t="shared" si="54"/>
        <v>0.4375</v>
      </c>
      <c r="CQ11" s="45">
        <f t="shared" si="55"/>
        <v>0.40638314977088191</v>
      </c>
      <c r="CR11" s="45">
        <f t="shared" si="38"/>
        <v>0</v>
      </c>
      <c r="CS11" s="45">
        <f t="shared" si="39"/>
        <v>3.6908656024102435</v>
      </c>
      <c r="CT11" s="45">
        <f t="shared" si="40"/>
        <v>1.6262989690110099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1.06375</v>
      </c>
      <c r="CY11" s="45">
        <f t="shared" si="45"/>
        <v>0</v>
      </c>
      <c r="CZ11" s="43">
        <f t="shared" si="46"/>
        <v>2.5400962409640973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1</v>
      </c>
      <c r="F12" s="131">
        <f t="shared" si="15"/>
        <v>0</v>
      </c>
      <c r="G12" s="18">
        <v>0</v>
      </c>
      <c r="H12" s="19">
        <v>2</v>
      </c>
      <c r="I12" s="134">
        <f t="shared" si="16"/>
        <v>0</v>
      </c>
      <c r="J12" s="34">
        <v>0</v>
      </c>
      <c r="K12" s="34">
        <v>0</v>
      </c>
      <c r="L12" s="32">
        <f t="shared" si="17"/>
        <v>0</v>
      </c>
      <c r="M12" s="22">
        <f t="shared" si="0"/>
        <v>0</v>
      </c>
      <c r="N12" s="19">
        <f t="shared" si="0"/>
        <v>3</v>
      </c>
      <c r="O12" s="137">
        <f t="shared" si="18"/>
        <v>0</v>
      </c>
      <c r="P12" s="20">
        <f t="shared" si="19"/>
        <v>0</v>
      </c>
      <c r="Q12" s="18">
        <v>1</v>
      </c>
      <c r="R12" s="19">
        <v>1</v>
      </c>
      <c r="S12" s="20">
        <f t="shared" si="20"/>
        <v>2</v>
      </c>
      <c r="T12" s="18">
        <v>0</v>
      </c>
      <c r="U12" s="19">
        <v>1</v>
      </c>
      <c r="V12" s="19">
        <v>0</v>
      </c>
      <c r="W12" s="19">
        <v>1</v>
      </c>
      <c r="X12" s="19">
        <v>0</v>
      </c>
      <c r="Y12" s="19">
        <v>0</v>
      </c>
      <c r="Z12" s="19">
        <v>1</v>
      </c>
      <c r="AA12" s="152">
        <v>11.16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</v>
      </c>
      <c r="BI12" s="117">
        <f t="shared" si="3"/>
        <v>0</v>
      </c>
      <c r="BJ12" s="118">
        <f t="shared" si="4"/>
        <v>0.1613609179822624</v>
      </c>
      <c r="BK12" s="86">
        <f t="shared" si="5"/>
        <v>0</v>
      </c>
      <c r="BL12" s="117">
        <f t="shared" si="6"/>
        <v>0</v>
      </c>
      <c r="BM12" s="119">
        <f t="shared" si="7"/>
        <v>0.25</v>
      </c>
      <c r="BN12" s="87">
        <f t="shared" si="8"/>
        <v>0</v>
      </c>
      <c r="BO12" s="86">
        <f t="shared" si="9"/>
        <v>8.9605734767025089E-2</v>
      </c>
      <c r="BP12" s="117">
        <f t="shared" si="10"/>
        <v>9.8875293536027684E-2</v>
      </c>
      <c r="BQ12" s="120">
        <f t="shared" si="11"/>
        <v>9.4012574181796815E-2</v>
      </c>
      <c r="BR12" s="88">
        <f t="shared" si="12"/>
        <v>60.896459241680418</v>
      </c>
      <c r="BS12" s="89">
        <f t="shared" si="13"/>
        <v>15.36663391577294</v>
      </c>
      <c r="BT12" s="90">
        <f t="shared" si="27"/>
        <v>-45.529825325907481</v>
      </c>
      <c r="BU12" s="86">
        <f t="shared" si="14"/>
        <v>-1.4851485148514851E-2</v>
      </c>
      <c r="BV12" s="85">
        <f>IFERROR((D12*2)-(E12*((homedefinitions!$K$15)*2))+(G12*3)-(H12*((homedefinitions!$L$15)*3))+(J12)-(K12*(homedefinitions!$M$15))+S12+T12+V12+W12-U12, 0)</f>
        <v>-0.43000000000000016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0.40938166311300639</v>
      </c>
      <c r="CA12" s="39">
        <f t="shared" si="47"/>
        <v>6.8965517241379309E-2</v>
      </c>
      <c r="CB12" s="45">
        <f t="shared" si="48"/>
        <v>0.86353944562899787</v>
      </c>
      <c r="CC12" s="45">
        <f t="shared" si="30"/>
        <v>1.3596875229762517</v>
      </c>
      <c r="CD12" s="45">
        <f t="shared" si="31"/>
        <v>0</v>
      </c>
      <c r="CE12" s="36">
        <f t="shared" si="32"/>
        <v>0.37187499999999996</v>
      </c>
      <c r="CF12" s="45">
        <f t="shared" si="49"/>
        <v>1.7315625229762517</v>
      </c>
      <c r="CG12" s="45">
        <f t="shared" si="50"/>
        <v>2.140944186089258</v>
      </c>
      <c r="CH12" s="45">
        <f t="shared" si="33"/>
        <v>0.68353237210091011</v>
      </c>
      <c r="CI12" s="51">
        <f t="shared" si="51"/>
        <v>16.066666666666666</v>
      </c>
      <c r="CJ12" s="47">
        <f t="shared" si="34"/>
        <v>1.8518642317158931</v>
      </c>
      <c r="CK12" s="45">
        <f t="shared" si="35"/>
        <v>0.29627153656821376</v>
      </c>
      <c r="CL12" s="45">
        <f t="shared" si="36"/>
        <v>1.5811965811965814</v>
      </c>
      <c r="CM12" s="36">
        <f t="shared" si="37"/>
        <v>0.9077951035423073</v>
      </c>
      <c r="CN12" s="45">
        <f t="shared" si="52"/>
        <v>28.885714285714286</v>
      </c>
      <c r="CO12" s="45">
        <f t="shared" si="53"/>
        <v>0.46813743144377101</v>
      </c>
      <c r="CP12" s="45">
        <f t="shared" si="54"/>
        <v>0.4375</v>
      </c>
      <c r="CQ12" s="45">
        <f t="shared" si="55"/>
        <v>0.40638314977088191</v>
      </c>
      <c r="CR12" s="45">
        <f t="shared" si="38"/>
        <v>0.85618832425000324</v>
      </c>
      <c r="CS12" s="45">
        <f t="shared" si="39"/>
        <v>3.9727041203749205</v>
      </c>
      <c r="CT12" s="45">
        <f t="shared" si="40"/>
        <v>0.92593211585794655</v>
      </c>
      <c r="CU12" s="45">
        <f t="shared" si="41"/>
        <v>0.55555555555555558</v>
      </c>
      <c r="CV12" s="45">
        <f t="shared" si="42"/>
        <v>0</v>
      </c>
      <c r="CW12" s="45">
        <f t="shared" si="43"/>
        <v>0.38048632783153991</v>
      </c>
      <c r="CX12" s="45">
        <f t="shared" si="44"/>
        <v>0.53187499999999999</v>
      </c>
      <c r="CY12" s="45">
        <f t="shared" si="45"/>
        <v>0</v>
      </c>
      <c r="CZ12" s="43">
        <f t="shared" si="46"/>
        <v>2.2572485818990118</v>
      </c>
    </row>
    <row r="13" spans="2:104" ht="23.1" x14ac:dyDescent="0.85">
      <c r="B13" s="11">
        <v>30</v>
      </c>
      <c r="C13" s="11" t="s">
        <v>27</v>
      </c>
      <c r="D13" s="15">
        <v>2</v>
      </c>
      <c r="E13" s="16">
        <v>3</v>
      </c>
      <c r="F13" s="130">
        <f t="shared" si="15"/>
        <v>0.66666666666666663</v>
      </c>
      <c r="G13" s="15">
        <v>0</v>
      </c>
      <c r="H13" s="16">
        <v>1</v>
      </c>
      <c r="I13" s="133">
        <f t="shared" si="16"/>
        <v>0</v>
      </c>
      <c r="J13" s="33">
        <v>0</v>
      </c>
      <c r="K13" s="33">
        <v>0</v>
      </c>
      <c r="L13" s="31">
        <f t="shared" si="17"/>
        <v>0</v>
      </c>
      <c r="M13" s="21">
        <f t="shared" si="0"/>
        <v>2</v>
      </c>
      <c r="N13" s="16">
        <f t="shared" si="0"/>
        <v>4</v>
      </c>
      <c r="O13" s="136">
        <f t="shared" si="18"/>
        <v>0.5</v>
      </c>
      <c r="P13" s="17">
        <f t="shared" si="19"/>
        <v>4</v>
      </c>
      <c r="Q13" s="15">
        <v>2</v>
      </c>
      <c r="R13" s="16">
        <v>1</v>
      </c>
      <c r="S13" s="17">
        <f t="shared" si="20"/>
        <v>3</v>
      </c>
      <c r="T13" s="15">
        <v>0</v>
      </c>
      <c r="U13" s="16">
        <v>2</v>
      </c>
      <c r="V13" s="16">
        <v>0</v>
      </c>
      <c r="W13" s="16">
        <v>0</v>
      </c>
      <c r="X13" s="16">
        <v>0</v>
      </c>
      <c r="Y13" s="16">
        <v>1</v>
      </c>
      <c r="Z13" s="16">
        <v>0</v>
      </c>
      <c r="AA13" s="151">
        <v>15.16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0.5</v>
      </c>
      <c r="BI13" s="113">
        <f t="shared" si="3"/>
        <v>0.5</v>
      </c>
      <c r="BJ13" s="114">
        <f t="shared" si="4"/>
        <v>0.17817821682210241</v>
      </c>
      <c r="BK13" s="81">
        <f t="shared" si="5"/>
        <v>0</v>
      </c>
      <c r="BL13" s="113">
        <f t="shared" si="6"/>
        <v>0</v>
      </c>
      <c r="BM13" s="115">
        <f t="shared" si="7"/>
        <v>0.33333333333333331</v>
      </c>
      <c r="BN13" s="82">
        <f t="shared" si="8"/>
        <v>0</v>
      </c>
      <c r="BO13" s="81">
        <f t="shared" si="9"/>
        <v>0.13192612137203166</v>
      </c>
      <c r="BP13" s="113">
        <f t="shared" si="10"/>
        <v>7.2786825584569198E-2</v>
      </c>
      <c r="BQ13" s="116">
        <f t="shared" si="11"/>
        <v>0.10381071845668065</v>
      </c>
      <c r="BR13" s="83">
        <f t="shared" si="12"/>
        <v>73.441629702998156</v>
      </c>
      <c r="BS13" s="84">
        <f t="shared" si="13"/>
        <v>79.486234182468849</v>
      </c>
      <c r="BT13" s="85">
        <f t="shared" si="27"/>
        <v>6.0446044794706921</v>
      </c>
      <c r="BU13" s="81">
        <f t="shared" si="14"/>
        <v>1.9801980198019802E-2</v>
      </c>
      <c r="BV13" s="85">
        <f>IFERROR((D13*2)-(E13*((homedefinitions!$K$15)*2))+(G13*3)-(H13*((homedefinitions!$L$15)*3))+(J13)-(K13*(homedefinitions!$M$15))+S13+T13+V13+W13-U13, 0)</f>
        <v>1.9100000000000001</v>
      </c>
      <c r="BW13" s="85">
        <f t="shared" si="28"/>
        <v>0</v>
      </c>
      <c r="BX13" s="26">
        <v>12</v>
      </c>
      <c r="BY13" s="25" t="s">
        <v>25</v>
      </c>
      <c r="BZ13" s="47">
        <f t="shared" si="29"/>
        <v>0.13646055437100213</v>
      </c>
      <c r="CA13" s="39">
        <f t="shared" si="47"/>
        <v>6.8965517241379309E-2</v>
      </c>
      <c r="CB13" s="45">
        <f t="shared" si="48"/>
        <v>0.86353944562899787</v>
      </c>
      <c r="CC13" s="45">
        <f t="shared" si="30"/>
        <v>1.5452448790530107</v>
      </c>
      <c r="CD13" s="45">
        <f t="shared" si="31"/>
        <v>0</v>
      </c>
      <c r="CE13" s="36">
        <f t="shared" si="32"/>
        <v>0.42262499999999997</v>
      </c>
      <c r="CF13" s="45">
        <f t="shared" si="49"/>
        <v>1.9678698790530107</v>
      </c>
      <c r="CG13" s="45">
        <f t="shared" si="50"/>
        <v>2.1043304334240127</v>
      </c>
      <c r="CH13" s="45">
        <f t="shared" si="33"/>
        <v>0.59116603972952775</v>
      </c>
      <c r="CI13" s="51">
        <f t="shared" si="51"/>
        <v>16.066666666666666</v>
      </c>
      <c r="CJ13" s="47">
        <f t="shared" si="34"/>
        <v>2.5883716739686218</v>
      </c>
      <c r="CK13" s="45">
        <f t="shared" si="35"/>
        <v>0.54883776804183793</v>
      </c>
      <c r="CL13" s="45">
        <f t="shared" si="36"/>
        <v>0</v>
      </c>
      <c r="CM13" s="36">
        <f t="shared" si="37"/>
        <v>0.9077951035423073</v>
      </c>
      <c r="CN13" s="45">
        <f t="shared" si="52"/>
        <v>28.885714285714286</v>
      </c>
      <c r="CO13" s="45">
        <f t="shared" si="53"/>
        <v>0.46813743144377101</v>
      </c>
      <c r="CP13" s="45">
        <f t="shared" si="54"/>
        <v>0.4375</v>
      </c>
      <c r="CQ13" s="45">
        <f t="shared" si="55"/>
        <v>0.40638314977088191</v>
      </c>
      <c r="CR13" s="45">
        <f t="shared" si="38"/>
        <v>0</v>
      </c>
      <c r="CS13" s="45">
        <f t="shared" si="39"/>
        <v>2.3497111317763202</v>
      </c>
      <c r="CT13" s="45">
        <f t="shared" si="40"/>
        <v>0.86279055798954052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1.06375</v>
      </c>
      <c r="CY13" s="45">
        <f t="shared" si="45"/>
        <v>0</v>
      </c>
      <c r="CZ13" s="43">
        <f t="shared" si="46"/>
        <v>1.8469870439254401</v>
      </c>
    </row>
    <row r="14" spans="2:104" ht="23.1" x14ac:dyDescent="0.85">
      <c r="B14" s="11">
        <v>32</v>
      </c>
      <c r="C14" s="11" t="s">
        <v>28</v>
      </c>
      <c r="D14" s="18">
        <v>1</v>
      </c>
      <c r="E14" s="19">
        <v>2</v>
      </c>
      <c r="F14" s="131">
        <f t="shared" si="15"/>
        <v>0.5</v>
      </c>
      <c r="G14" s="18">
        <v>1</v>
      </c>
      <c r="H14" s="19">
        <v>1</v>
      </c>
      <c r="I14" s="134">
        <f t="shared" si="16"/>
        <v>1</v>
      </c>
      <c r="J14" s="34">
        <v>0</v>
      </c>
      <c r="K14" s="34">
        <v>0</v>
      </c>
      <c r="L14" s="32">
        <f t="shared" si="17"/>
        <v>0</v>
      </c>
      <c r="M14" s="22">
        <f t="shared" si="0"/>
        <v>2</v>
      </c>
      <c r="N14" s="19">
        <f t="shared" si="0"/>
        <v>3</v>
      </c>
      <c r="O14" s="137">
        <f t="shared" si="18"/>
        <v>0.66666666666666663</v>
      </c>
      <c r="P14" s="20">
        <f t="shared" si="19"/>
        <v>5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1</v>
      </c>
      <c r="V14" s="19">
        <v>0</v>
      </c>
      <c r="W14" s="19">
        <v>0</v>
      </c>
      <c r="X14" s="19">
        <v>0</v>
      </c>
      <c r="Y14" s="19">
        <v>0</v>
      </c>
      <c r="Z14" s="19">
        <v>1</v>
      </c>
      <c r="AA14" s="152">
        <v>8.75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0.83333333333333337</v>
      </c>
      <c r="BI14" s="117">
        <f t="shared" si="3"/>
        <v>0.83333333333333337</v>
      </c>
      <c r="BJ14" s="118">
        <f t="shared" si="4"/>
        <v>0.20580432510651983</v>
      </c>
      <c r="BK14" s="86">
        <f t="shared" si="5"/>
        <v>0</v>
      </c>
      <c r="BL14" s="117">
        <f t="shared" si="6"/>
        <v>0</v>
      </c>
      <c r="BM14" s="119">
        <f t="shared" si="7"/>
        <v>0.25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74.226018021448567</v>
      </c>
      <c r="BS14" s="89">
        <f t="shared" si="13"/>
        <v>116.60576613748771</v>
      </c>
      <c r="BT14" s="90">
        <f t="shared" si="27"/>
        <v>42.379748116039138</v>
      </c>
      <c r="BU14" s="86">
        <f t="shared" si="14"/>
        <v>2.9702970297029702E-2</v>
      </c>
      <c r="BV14" s="85">
        <f>IFERROR((D14*2)-(E14*((homedefinitions!$K$15)*2))+(G14*3)-(H14*((homedefinitions!$L$15)*3))+(J14)-(K14*(homedefinitions!$M$15))+S14+T14+V14+W14-U14, 0)</f>
        <v>1.6600000000000001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1.136460554371002</v>
      </c>
      <c r="CA14" s="39">
        <f t="shared" si="47"/>
        <v>6.8965517241379309E-2</v>
      </c>
      <c r="CB14" s="45">
        <f t="shared" si="48"/>
        <v>0.86353944562899787</v>
      </c>
      <c r="CC14" s="45">
        <f t="shared" si="30"/>
        <v>1.7851897360488198</v>
      </c>
      <c r="CD14" s="45">
        <f t="shared" si="31"/>
        <v>2.6666666666666675E-2</v>
      </c>
      <c r="CE14" s="36">
        <f t="shared" si="32"/>
        <v>0.48824999999999996</v>
      </c>
      <c r="CF14" s="45">
        <f t="shared" si="49"/>
        <v>2.3001064027154867</v>
      </c>
      <c r="CG14" s="45">
        <f t="shared" si="50"/>
        <v>3.4365669570864887</v>
      </c>
      <c r="CH14" s="45">
        <f t="shared" si="33"/>
        <v>0.83566705913754746</v>
      </c>
      <c r="CI14" s="51">
        <f t="shared" si="51"/>
        <v>16.066666666666666</v>
      </c>
      <c r="CJ14" s="47">
        <f t="shared" si="34"/>
        <v>0</v>
      </c>
      <c r="CK14" s="45">
        <f t="shared" si="35"/>
        <v>0.50498981481481486</v>
      </c>
      <c r="CL14" s="45">
        <f t="shared" si="36"/>
        <v>0</v>
      </c>
      <c r="CM14" s="36">
        <f t="shared" si="37"/>
        <v>0.9077951035423073</v>
      </c>
      <c r="CN14" s="45">
        <f t="shared" si="52"/>
        <v>28.885714285714286</v>
      </c>
      <c r="CO14" s="45">
        <f t="shared" si="53"/>
        <v>0.46813743144377101</v>
      </c>
      <c r="CP14" s="45">
        <f t="shared" si="54"/>
        <v>0.4375</v>
      </c>
      <c r="CQ14" s="45">
        <f t="shared" si="55"/>
        <v>0.40638314977088191</v>
      </c>
      <c r="CR14" s="45">
        <f t="shared" si="38"/>
        <v>0.42809416212500162</v>
      </c>
      <c r="CS14" s="45">
        <f t="shared" si="39"/>
        <v>0.42809416212500162</v>
      </c>
      <c r="CT14" s="45">
        <f t="shared" si="40"/>
        <v>0</v>
      </c>
      <c r="CU14" s="45">
        <f t="shared" si="41"/>
        <v>0</v>
      </c>
      <c r="CV14" s="45">
        <f t="shared" si="42"/>
        <v>0</v>
      </c>
      <c r="CW14" s="45">
        <f t="shared" si="43"/>
        <v>0.19024316391576995</v>
      </c>
      <c r="CX14" s="45">
        <f t="shared" si="44"/>
        <v>1.5956250000000001</v>
      </c>
      <c r="CY14" s="45">
        <f t="shared" si="45"/>
        <v>0</v>
      </c>
      <c r="CZ14" s="43">
        <f t="shared" si="46"/>
        <v>2.7858681639157701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2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2</v>
      </c>
      <c r="O15" s="136">
        <f t="shared" si="18"/>
        <v>0</v>
      </c>
      <c r="P15" s="17">
        <f t="shared" si="19"/>
        <v>0</v>
      </c>
      <c r="Q15" s="15">
        <v>3</v>
      </c>
      <c r="R15" s="16">
        <v>1</v>
      </c>
      <c r="S15" s="17">
        <f t="shared" si="20"/>
        <v>4</v>
      </c>
      <c r="T15" s="15">
        <v>1</v>
      </c>
      <c r="U15" s="16">
        <v>0</v>
      </c>
      <c r="V15" s="16">
        <v>0</v>
      </c>
      <c r="W15" s="16">
        <v>0</v>
      </c>
      <c r="X15" s="16">
        <v>0</v>
      </c>
      <c r="Y15" s="16">
        <v>1</v>
      </c>
      <c r="Z15" s="16">
        <v>0</v>
      </c>
      <c r="AA15" s="151">
        <v>10.5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8.5751802127716589E-2</v>
      </c>
      <c r="BK15" s="81">
        <f t="shared" si="5"/>
        <v>0.1128747795414462</v>
      </c>
      <c r="BL15" s="113">
        <f t="shared" si="6"/>
        <v>0.33333333333333331</v>
      </c>
      <c r="BM15" s="115">
        <f t="shared" si="7"/>
        <v>0</v>
      </c>
      <c r="BN15" s="82">
        <f t="shared" si="8"/>
        <v>0</v>
      </c>
      <c r="BO15" s="81">
        <f t="shared" si="9"/>
        <v>0.2857142857142857</v>
      </c>
      <c r="BP15" s="113">
        <f t="shared" si="10"/>
        <v>0.10509031198686371</v>
      </c>
      <c r="BQ15" s="116">
        <f t="shared" si="11"/>
        <v>0.19984387197501952</v>
      </c>
      <c r="BR15" s="83">
        <f t="shared" si="12"/>
        <v>72.915314355224808</v>
      </c>
      <c r="BS15" s="84">
        <f t="shared" si="13"/>
        <v>105.45575126642221</v>
      </c>
      <c r="BT15" s="85">
        <f t="shared" si="27"/>
        <v>32.540436911197403</v>
      </c>
      <c r="BU15" s="81">
        <f t="shared" si="14"/>
        <v>1.4851485148514851E-2</v>
      </c>
      <c r="BV15" s="85">
        <f>IFERROR((D15*2)-(E15*((homedefinitions!$K$15)*2))+(G15*3)-(H15*((homedefinitions!$L$15)*3))+(J15)-(K15*(homedefinitions!$M$15))+S15+T15+V15+W15-U15, 0)</f>
        <v>3.5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0.13646055437100213</v>
      </c>
      <c r="CA15" s="39">
        <f t="shared" si="47"/>
        <v>6.8965517241379309E-2</v>
      </c>
      <c r="CB15" s="45">
        <f t="shared" si="48"/>
        <v>0.86353944562899787</v>
      </c>
      <c r="CC15" s="45">
        <f t="shared" si="30"/>
        <v>2.4250426880376441</v>
      </c>
      <c r="CD15" s="45">
        <f t="shared" si="31"/>
        <v>0</v>
      </c>
      <c r="CE15" s="36">
        <f t="shared" si="32"/>
        <v>0.66325000000000001</v>
      </c>
      <c r="CF15" s="45">
        <f t="shared" si="49"/>
        <v>3.0882926880376442</v>
      </c>
      <c r="CG15" s="45">
        <f t="shared" si="50"/>
        <v>3.2247532424086462</v>
      </c>
      <c r="CH15" s="45">
        <f t="shared" si="33"/>
        <v>0.57725799237023356</v>
      </c>
      <c r="CI15" s="51">
        <f t="shared" si="51"/>
        <v>16.066666666666666</v>
      </c>
      <c r="CJ15" s="47">
        <f t="shared" si="34"/>
        <v>3.4396240591657339</v>
      </c>
      <c r="CK15" s="45">
        <f t="shared" si="35"/>
        <v>0.56037594083426634</v>
      </c>
      <c r="CL15" s="45">
        <f t="shared" si="36"/>
        <v>0</v>
      </c>
      <c r="CM15" s="36">
        <f t="shared" si="37"/>
        <v>0.9077951035423073</v>
      </c>
      <c r="CN15" s="45">
        <f t="shared" si="52"/>
        <v>28.885714285714286</v>
      </c>
      <c r="CO15" s="45">
        <f t="shared" si="53"/>
        <v>0.46813743144377101</v>
      </c>
      <c r="CP15" s="45">
        <f t="shared" si="54"/>
        <v>0.4375</v>
      </c>
      <c r="CQ15" s="45">
        <f t="shared" si="55"/>
        <v>0.40638314977088191</v>
      </c>
      <c r="CR15" s="45">
        <f t="shared" si="38"/>
        <v>0.85618832425000324</v>
      </c>
      <c r="CS15" s="45">
        <f t="shared" si="39"/>
        <v>3.9786622031869721</v>
      </c>
      <c r="CT15" s="45">
        <f t="shared" si="40"/>
        <v>1.7198120295828669</v>
      </c>
      <c r="CU15" s="45">
        <f t="shared" si="41"/>
        <v>0</v>
      </c>
      <c r="CV15" s="45">
        <f t="shared" si="42"/>
        <v>0</v>
      </c>
      <c r="CW15" s="45">
        <f t="shared" si="43"/>
        <v>0.38048632783153991</v>
      </c>
      <c r="CX15" s="45">
        <f t="shared" si="44"/>
        <v>1.06375</v>
      </c>
      <c r="CY15" s="45">
        <f t="shared" si="45"/>
        <v>0</v>
      </c>
      <c r="CZ15" s="43">
        <f t="shared" si="46"/>
        <v>5.0054732673000242</v>
      </c>
    </row>
    <row r="16" spans="2:104" ht="23.1" x14ac:dyDescent="0.85">
      <c r="B16" s="12">
        <v>34</v>
      </c>
      <c r="C16" s="12" t="s">
        <v>30</v>
      </c>
      <c r="D16" s="18">
        <v>3</v>
      </c>
      <c r="E16" s="19">
        <v>7</v>
      </c>
      <c r="F16" s="131">
        <f t="shared" si="15"/>
        <v>0.42857142857142855</v>
      </c>
      <c r="G16" s="18">
        <v>0</v>
      </c>
      <c r="H16" s="19">
        <v>0</v>
      </c>
      <c r="I16" s="134">
        <f t="shared" si="16"/>
        <v>0</v>
      </c>
      <c r="J16" s="34">
        <v>3</v>
      </c>
      <c r="K16" s="34">
        <v>4</v>
      </c>
      <c r="L16" s="32">
        <f t="shared" si="17"/>
        <v>0.75</v>
      </c>
      <c r="M16" s="22">
        <f t="shared" si="0"/>
        <v>3</v>
      </c>
      <c r="N16" s="19">
        <f t="shared" si="0"/>
        <v>7</v>
      </c>
      <c r="O16" s="137">
        <f t="shared" si="18"/>
        <v>0.42857142857142855</v>
      </c>
      <c r="P16" s="20">
        <f t="shared" si="19"/>
        <v>9</v>
      </c>
      <c r="Q16" s="18">
        <v>3</v>
      </c>
      <c r="R16" s="19">
        <v>4</v>
      </c>
      <c r="S16" s="20">
        <f t="shared" si="20"/>
        <v>7</v>
      </c>
      <c r="T16" s="18">
        <v>1</v>
      </c>
      <c r="U16" s="19">
        <v>0</v>
      </c>
      <c r="V16" s="19">
        <v>0</v>
      </c>
      <c r="W16" s="19">
        <v>1</v>
      </c>
      <c r="X16" s="19">
        <v>0</v>
      </c>
      <c r="Y16" s="19">
        <v>0</v>
      </c>
      <c r="Z16" s="19">
        <v>0</v>
      </c>
      <c r="AA16" s="152">
        <v>12.83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0.42857142857142855</v>
      </c>
      <c r="BI16" s="117">
        <f t="shared" si="3"/>
        <v>0.51369863013698636</v>
      </c>
      <c r="BJ16" s="118">
        <f t="shared" si="4"/>
        <v>0.30738311612265667</v>
      </c>
      <c r="BK16" s="86">
        <f t="shared" si="5"/>
        <v>0.12779042370512358</v>
      </c>
      <c r="BL16" s="117">
        <f t="shared" si="6"/>
        <v>0.10245901639344263</v>
      </c>
      <c r="BM16" s="119">
        <f t="shared" si="7"/>
        <v>0</v>
      </c>
      <c r="BN16" s="87">
        <f t="shared" si="8"/>
        <v>0</v>
      </c>
      <c r="BO16" s="86">
        <f t="shared" si="9"/>
        <v>0.23382696804364766</v>
      </c>
      <c r="BP16" s="117">
        <f t="shared" si="10"/>
        <v>0.34402128631709084</v>
      </c>
      <c r="BQ16" s="120">
        <f t="shared" si="11"/>
        <v>0.28621443082938292</v>
      </c>
      <c r="BR16" s="88">
        <f t="shared" si="12"/>
        <v>58.753766633881682</v>
      </c>
      <c r="BS16" s="89">
        <f t="shared" si="13"/>
        <v>141.02947612521163</v>
      </c>
      <c r="BT16" s="90">
        <f t="shared" si="27"/>
        <v>82.275709491329948</v>
      </c>
      <c r="BU16" s="86">
        <f t="shared" si="14"/>
        <v>0.11386138613861387</v>
      </c>
      <c r="BV16" s="85">
        <f>IFERROR((D16*2)-(E16*((homedefinitions!$K$15)*2))+(G16*3)-(H16*((homedefinitions!$L$15)*3))+(J16)-(K16*(homedefinitions!$M$15))+S16+T16+V16+W16-U16, 0)</f>
        <v>10.15</v>
      </c>
      <c r="BW16" s="85">
        <f t="shared" si="28"/>
        <v>0.5714285714285714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6.8965517241379309E-2</v>
      </c>
      <c r="CB16" s="45">
        <f t="shared" si="48"/>
        <v>0.86353944562899787</v>
      </c>
      <c r="CC16" s="45">
        <f t="shared" si="30"/>
        <v>1.3996783324755531</v>
      </c>
      <c r="CD16" s="45">
        <f t="shared" si="31"/>
        <v>2.6666666666666675E-2</v>
      </c>
      <c r="CE16" s="36">
        <f t="shared" si="32"/>
        <v>0.3828125</v>
      </c>
      <c r="CF16" s="45">
        <f t="shared" si="49"/>
        <v>1.8091574991422197</v>
      </c>
      <c r="CG16" s="45">
        <f t="shared" si="50"/>
        <v>1.8091574991422197</v>
      </c>
      <c r="CH16" s="45">
        <f t="shared" si="33"/>
        <v>0.56110093384488746</v>
      </c>
      <c r="CI16" s="51">
        <f t="shared" si="51"/>
        <v>16.066666666666666</v>
      </c>
      <c r="CJ16" s="47">
        <f t="shared" si="34"/>
        <v>3.6877245206586307</v>
      </c>
      <c r="CK16" s="45">
        <f t="shared" si="35"/>
        <v>0.62989223008385742</v>
      </c>
      <c r="CL16" s="45">
        <f t="shared" si="36"/>
        <v>0</v>
      </c>
      <c r="CM16" s="36">
        <f t="shared" si="37"/>
        <v>0.9077951035423073</v>
      </c>
      <c r="CN16" s="45">
        <f t="shared" si="52"/>
        <v>28.885714285714286</v>
      </c>
      <c r="CO16" s="45">
        <f t="shared" si="53"/>
        <v>0.46813743144377101</v>
      </c>
      <c r="CP16" s="45">
        <f t="shared" si="54"/>
        <v>0.4375</v>
      </c>
      <c r="CQ16" s="45">
        <f t="shared" si="55"/>
        <v>0.40638314977088191</v>
      </c>
      <c r="CR16" s="45">
        <f t="shared" si="38"/>
        <v>0</v>
      </c>
      <c r="CS16" s="45">
        <f t="shared" si="39"/>
        <v>3.3476982630668073</v>
      </c>
      <c r="CT16" s="45">
        <f t="shared" si="40"/>
        <v>1.4750898082634523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0.53187499999999999</v>
      </c>
      <c r="CY16" s="45">
        <f t="shared" si="45"/>
        <v>0</v>
      </c>
      <c r="CZ16" s="43">
        <f t="shared" si="46"/>
        <v>2.8709543052267228</v>
      </c>
    </row>
    <row r="17" spans="2:109" ht="23.4" thickBot="1" x14ac:dyDescent="0.9">
      <c r="B17" s="12">
        <v>55</v>
      </c>
      <c r="C17" s="12" t="s">
        <v>32</v>
      </c>
      <c r="D17" s="18">
        <v>1</v>
      </c>
      <c r="E17" s="19">
        <v>3</v>
      </c>
      <c r="F17" s="131">
        <f t="shared" si="15"/>
        <v>0.33333333333333331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1</v>
      </c>
      <c r="L17" s="32">
        <f t="shared" si="17"/>
        <v>0</v>
      </c>
      <c r="M17" s="22">
        <f t="shared" si="0"/>
        <v>1</v>
      </c>
      <c r="N17" s="19">
        <f t="shared" si="0"/>
        <v>3</v>
      </c>
      <c r="O17" s="137">
        <f t="shared" si="18"/>
        <v>0.33333333333333331</v>
      </c>
      <c r="P17" s="20">
        <f t="shared" si="19"/>
        <v>2</v>
      </c>
      <c r="Q17" s="18">
        <v>0</v>
      </c>
      <c r="R17" s="19">
        <v>1</v>
      </c>
      <c r="S17" s="20">
        <f t="shared" si="20"/>
        <v>1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0</v>
      </c>
      <c r="AA17" s="152">
        <v>5.5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0.33333333333333331</v>
      </c>
      <c r="BI17" s="121">
        <f t="shared" si="3"/>
        <v>0.29069767441860467</v>
      </c>
      <c r="BJ17" s="122">
        <f t="shared" si="4"/>
        <v>0.28157773571392031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0.20062695924764889</v>
      </c>
      <c r="BQ17" s="124">
        <f t="shared" si="11"/>
        <v>9.5380029806259314E-2</v>
      </c>
      <c r="BR17" s="97">
        <f>IFERROR($BR$18+0.2*(100*($AR$18/CI20)*(1-CH20)-$BR$18), 0)</f>
        <v>71.358751602153433</v>
      </c>
      <c r="BS17" s="98">
        <f>IFERROR((CS20/CZ20)*100, 0)</f>
        <v>71.621931746931025</v>
      </c>
      <c r="BT17" s="99">
        <f t="shared" si="27"/>
        <v>0.26318014477759277</v>
      </c>
      <c r="BU17" s="95">
        <f t="shared" si="14"/>
        <v>0</v>
      </c>
      <c r="BV17" s="85">
        <f>IFERROR((D17*2)-(E17*((homedefinitions!$K$15)*2))+(G17*3)-(H17*((homedefinitions!$L$15)*3))+(J17)-(K17*(homedefinitions!$M$15))+S17+T17+V17+W17-U17, 0)</f>
        <v>9.9999999999999978E-2</v>
      </c>
      <c r="BW17" s="85">
        <f t="shared" si="28"/>
        <v>0.33333333333333331</v>
      </c>
      <c r="BX17" s="55">
        <v>33</v>
      </c>
      <c r="BY17" s="58" t="s">
        <v>29</v>
      </c>
      <c r="BZ17" s="47">
        <f t="shared" si="29"/>
        <v>0.13646055437100213</v>
      </c>
      <c r="CA17" s="39">
        <f t="shared" si="47"/>
        <v>6.8965517241379309E-2</v>
      </c>
      <c r="CB17" s="45">
        <f t="shared" si="48"/>
        <v>0.86353944562899787</v>
      </c>
      <c r="CC17" s="45">
        <f t="shared" si="30"/>
        <v>1.6796139989706638</v>
      </c>
      <c r="CD17" s="45">
        <f t="shared" si="31"/>
        <v>0</v>
      </c>
      <c r="CE17" s="36">
        <f t="shared" si="32"/>
        <v>0.45937499999999998</v>
      </c>
      <c r="CF17" s="45">
        <f t="shared" si="49"/>
        <v>2.1389889989706639</v>
      </c>
      <c r="CG17" s="45">
        <f t="shared" si="50"/>
        <v>2.2754495533416659</v>
      </c>
      <c r="CH17" s="45">
        <f t="shared" si="33"/>
        <v>0.58809918885000911</v>
      </c>
      <c r="CI17" s="51">
        <f t="shared" si="51"/>
        <v>16.066666666666666</v>
      </c>
      <c r="CJ17" s="47">
        <f t="shared" si="34"/>
        <v>0</v>
      </c>
      <c r="CK17" s="45">
        <f t="shared" si="35"/>
        <v>0.41390762786596114</v>
      </c>
      <c r="CL17" s="45">
        <f t="shared" si="36"/>
        <v>0.78669410150891639</v>
      </c>
      <c r="CM17" s="36">
        <f t="shared" si="37"/>
        <v>0.9077951035423073</v>
      </c>
      <c r="CN17" s="45">
        <f t="shared" si="52"/>
        <v>28.885714285714286</v>
      </c>
      <c r="CO17" s="45">
        <f t="shared" si="53"/>
        <v>0.46813743144377101</v>
      </c>
      <c r="CP17" s="45">
        <f t="shared" si="54"/>
        <v>0.4375</v>
      </c>
      <c r="CQ17" s="45">
        <f t="shared" si="55"/>
        <v>0.40638314977088191</v>
      </c>
      <c r="CR17" s="45">
        <f t="shared" si="38"/>
        <v>1.2842824863750049</v>
      </c>
      <c r="CS17" s="45">
        <f t="shared" si="39"/>
        <v>1.998439539710414</v>
      </c>
      <c r="CT17" s="45">
        <f t="shared" si="40"/>
        <v>0</v>
      </c>
      <c r="CU17" s="45">
        <f t="shared" si="41"/>
        <v>0.28703703703703703</v>
      </c>
      <c r="CV17" s="45">
        <f t="shared" si="42"/>
        <v>0</v>
      </c>
      <c r="CW17" s="45">
        <f t="shared" si="43"/>
        <v>0.57072949174730991</v>
      </c>
      <c r="CX17" s="45">
        <f t="shared" si="44"/>
        <v>1.06375</v>
      </c>
      <c r="CY17" s="45">
        <f t="shared" si="45"/>
        <v>0</v>
      </c>
      <c r="CZ17" s="43">
        <f t="shared" si="46"/>
        <v>1.895050308504824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19</v>
      </c>
      <c r="E18" s="6">
        <f>SUM(E3:E17)</f>
        <v>36</v>
      </c>
      <c r="F18" s="132">
        <f t="shared" si="15"/>
        <v>0.52777777777777779</v>
      </c>
      <c r="G18" s="8">
        <f>SUM(G3:G17)</f>
        <v>8</v>
      </c>
      <c r="H18" s="6">
        <f>SUM(H3:H17)</f>
        <v>20</v>
      </c>
      <c r="I18" s="135">
        <f t="shared" si="16"/>
        <v>0.4</v>
      </c>
      <c r="J18" s="35">
        <f>SUM(J3:J17)</f>
        <v>3</v>
      </c>
      <c r="K18" s="35">
        <f>SUM(K3:K17)</f>
        <v>7</v>
      </c>
      <c r="L18" s="31">
        <f t="shared" si="17"/>
        <v>0.42857142857142855</v>
      </c>
      <c r="M18" s="30">
        <f>SUM(M3:M17)</f>
        <v>27</v>
      </c>
      <c r="N18" s="6">
        <f>SUM(N3:N17)</f>
        <v>56</v>
      </c>
      <c r="O18" s="138">
        <f t="shared" si="18"/>
        <v>0.48214285714285715</v>
      </c>
      <c r="P18" s="9">
        <f>(D18*2)+(G18*3)+(J18)</f>
        <v>65</v>
      </c>
      <c r="Q18" s="8">
        <f>SUM(Q3:Q17)</f>
        <v>14</v>
      </c>
      <c r="R18" s="6">
        <f>SUM(R3:R17)</f>
        <v>27</v>
      </c>
      <c r="S18" s="9">
        <f t="shared" si="20"/>
        <v>41</v>
      </c>
      <c r="T18" s="8">
        <f t="shared" ref="T18:Z18" si="56">SUM(T3:T17)</f>
        <v>13</v>
      </c>
      <c r="U18" s="6">
        <f t="shared" si="56"/>
        <v>12</v>
      </c>
      <c r="V18" s="6">
        <f t="shared" si="56"/>
        <v>0</v>
      </c>
      <c r="W18" s="6">
        <f t="shared" si="56"/>
        <v>6</v>
      </c>
      <c r="X18" s="6">
        <f t="shared" si="56"/>
        <v>0</v>
      </c>
      <c r="Y18" s="6">
        <f t="shared" si="56"/>
        <v>6</v>
      </c>
      <c r="Z18" s="6">
        <f t="shared" si="56"/>
        <v>5</v>
      </c>
      <c r="AA18" s="153">
        <v>160</v>
      </c>
      <c r="AD18" s="11"/>
      <c r="AE18" s="11" t="s">
        <v>43</v>
      </c>
      <c r="AF18" s="8">
        <v>8</v>
      </c>
      <c r="AG18" s="6">
        <v>27</v>
      </c>
      <c r="AH18" s="132">
        <f t="shared" si="21"/>
        <v>0.29629629629629628</v>
      </c>
      <c r="AI18" s="8">
        <v>7</v>
      </c>
      <c r="AJ18" s="6">
        <v>20</v>
      </c>
      <c r="AK18" s="135">
        <f t="shared" si="22"/>
        <v>0.35</v>
      </c>
      <c r="AL18" s="35">
        <v>2</v>
      </c>
      <c r="AM18" s="35">
        <v>3</v>
      </c>
      <c r="AN18" s="31">
        <f t="shared" si="23"/>
        <v>0.66666666666666663</v>
      </c>
      <c r="AO18" s="30">
        <v>15</v>
      </c>
      <c r="AP18" s="6">
        <v>47</v>
      </c>
      <c r="AQ18" s="138">
        <f t="shared" si="24"/>
        <v>0.31914893617021278</v>
      </c>
      <c r="AR18" s="9">
        <f>(AF18*2)+(AI18*3)+(AL18)</f>
        <v>39</v>
      </c>
      <c r="AS18" s="8">
        <v>2</v>
      </c>
      <c r="AT18" s="6">
        <v>18</v>
      </c>
      <c r="AU18" s="9">
        <f t="shared" si="26"/>
        <v>20</v>
      </c>
      <c r="AV18" s="8">
        <v>8</v>
      </c>
      <c r="AW18" s="6">
        <v>13</v>
      </c>
      <c r="AX18" s="6">
        <v>4</v>
      </c>
      <c r="AY18" s="6">
        <v>6</v>
      </c>
      <c r="AZ18" s="6">
        <v>1</v>
      </c>
      <c r="BA18" s="6">
        <v>2</v>
      </c>
      <c r="BB18" s="6">
        <v>8</v>
      </c>
      <c r="BC18" s="6">
        <v>160</v>
      </c>
      <c r="BF18" s="100"/>
      <c r="BG18" s="101" t="s">
        <v>43</v>
      </c>
      <c r="BH18" s="102">
        <f t="shared" si="2"/>
        <v>0.5535714285714286</v>
      </c>
      <c r="BI18" s="125">
        <f t="shared" si="3"/>
        <v>0.55010155721056198</v>
      </c>
      <c r="BJ18" s="126">
        <v>0</v>
      </c>
      <c r="BK18" s="102">
        <f>IFERROR(T18/M18, 0)</f>
        <v>0.48148148148148145</v>
      </c>
      <c r="BL18" s="125">
        <f>IFERROR(T18/(N18+(0.44*K18)+U18), 0)</f>
        <v>0.18289251547552055</v>
      </c>
      <c r="BM18" s="127">
        <f>IFERROR(U18/(N18+(0.44*K18)+U18), 0)</f>
        <v>0.16882386043894204</v>
      </c>
      <c r="BN18" s="103">
        <f t="shared" si="8"/>
        <v>1.0833333333333333</v>
      </c>
      <c r="BO18" s="105">
        <f>IFERROR(Q18/(Q18+AT18), 0)</f>
        <v>0.4375</v>
      </c>
      <c r="BP18" s="128">
        <f>IFERROR(R18/(R18+AS18), 0)</f>
        <v>0.93103448275862066</v>
      </c>
      <c r="BQ18" s="129">
        <f>IFERROR(S18/(S18+AU18), 0)</f>
        <v>0.67213114754098358</v>
      </c>
      <c r="BR18" s="111">
        <f>IFERROR(($AR$18/$BD$3)*100, 0)</f>
        <v>66.148087495613524</v>
      </c>
      <c r="BS18" s="112">
        <f>IFERROR(($P$18/$AB$3)*100, 0)</f>
        <v>113.0348777810384</v>
      </c>
      <c r="BT18" s="104">
        <f t="shared" si="27"/>
        <v>46.88679028542488</v>
      </c>
      <c r="BU18" s="102">
        <f>IFERROR(SUM(BU3:BU17), 0)</f>
        <v>0.72277227722772286</v>
      </c>
      <c r="BV18" s="85">
        <f>IFERROR((D18*2)-(E18*((homedefinitions!$K$15)*2))+(G18*3)-(H18*((homedefinitions!$L$15)*3))+(J18)-(K18*(homedefinitions!$M$15))+S18+T18+V18+W18-U18, 0)</f>
        <v>64.650000000000006</v>
      </c>
      <c r="BW18" s="157">
        <f>IFERROR(K18/N18, 0)</f>
        <v>0.125</v>
      </c>
      <c r="BX18" s="55">
        <v>34</v>
      </c>
      <c r="BY18" s="58" t="s">
        <v>30</v>
      </c>
      <c r="BZ18" s="47">
        <f t="shared" si="29"/>
        <v>1.5458422174840085</v>
      </c>
      <c r="CA18" s="39">
        <f t="shared" si="47"/>
        <v>6.8965517241379309E-2</v>
      </c>
      <c r="CB18" s="45">
        <f t="shared" si="48"/>
        <v>0.86353944562899787</v>
      </c>
      <c r="CC18" s="45">
        <f t="shared" si="30"/>
        <v>2.0523283435041542</v>
      </c>
      <c r="CD18" s="45">
        <f t="shared" si="31"/>
        <v>0</v>
      </c>
      <c r="CE18" s="36">
        <f t="shared" si="32"/>
        <v>0.56131249999999999</v>
      </c>
      <c r="CF18" s="45">
        <f t="shared" si="49"/>
        <v>2.6136408435041543</v>
      </c>
      <c r="CG18" s="45">
        <f t="shared" si="50"/>
        <v>4.1594830609881628</v>
      </c>
      <c r="CH18" s="45">
        <f t="shared" si="33"/>
        <v>0.87980286413579512</v>
      </c>
      <c r="CI18" s="51">
        <f t="shared" si="51"/>
        <v>16.066666666666666</v>
      </c>
      <c r="CJ18" s="47">
        <f t="shared" si="34"/>
        <v>5.3242242424566575</v>
      </c>
      <c r="CK18" s="45">
        <f t="shared" si="35"/>
        <v>0.52560336697815568</v>
      </c>
      <c r="CL18" s="45">
        <f t="shared" si="36"/>
        <v>0.88095238095238093</v>
      </c>
      <c r="CM18" s="36">
        <f t="shared" si="37"/>
        <v>0.9077951035423073</v>
      </c>
      <c r="CN18" s="45">
        <f t="shared" si="52"/>
        <v>28.885714285714286</v>
      </c>
      <c r="CO18" s="45">
        <f t="shared" si="53"/>
        <v>0.46813743144377101</v>
      </c>
      <c r="CP18" s="45">
        <f t="shared" si="54"/>
        <v>0.4375</v>
      </c>
      <c r="CQ18" s="45">
        <f t="shared" si="55"/>
        <v>0.40638314977088191</v>
      </c>
      <c r="CR18" s="45">
        <f t="shared" si="38"/>
        <v>1.2842824863750049</v>
      </c>
      <c r="CS18" s="45">
        <f t="shared" si="39"/>
        <v>9.6406967523478393</v>
      </c>
      <c r="CT18" s="45">
        <f t="shared" si="40"/>
        <v>2.6621121212283287</v>
      </c>
      <c r="CU18" s="45">
        <f t="shared" si="41"/>
        <v>0.2857142857142857</v>
      </c>
      <c r="CV18" s="45">
        <f t="shared" si="42"/>
        <v>1.5</v>
      </c>
      <c r="CW18" s="45">
        <f t="shared" si="43"/>
        <v>0.57072949174730991</v>
      </c>
      <c r="CX18" s="45">
        <f t="shared" si="44"/>
        <v>2.1274999999999999</v>
      </c>
      <c r="CY18" s="45">
        <f t="shared" si="45"/>
        <v>0.1</v>
      </c>
      <c r="CZ18" s="43">
        <f t="shared" si="46"/>
        <v>6.8359445253759876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6.8965517241379309E-2</v>
      </c>
      <c r="CB19" s="45">
        <f t="shared" si="48"/>
        <v>0.86353944562899787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16.066666666666666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0.9077951035423073</v>
      </c>
      <c r="CN19" s="45">
        <f t="shared" si="52"/>
        <v>28.885714285714286</v>
      </c>
      <c r="CO19" s="45">
        <f t="shared" si="53"/>
        <v>0.46813743144377101</v>
      </c>
      <c r="CP19" s="45">
        <f t="shared" si="54"/>
        <v>0.4375</v>
      </c>
      <c r="CQ19" s="45">
        <f t="shared" si="55"/>
        <v>0.40638314977088191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0.13646055437100213</v>
      </c>
      <c r="CA20" s="41">
        <f t="shared" si="47"/>
        <v>6.8965517241379309E-2</v>
      </c>
      <c r="CB20" s="46">
        <f t="shared" si="48"/>
        <v>0.86353944562899787</v>
      </c>
      <c r="CC20" s="46">
        <f>IFERROR(((($AP$18-$AO$18-$V$18)*CB20*(1-1.07*CA20))/$AA$18)*AA17, 0)</f>
        <v>0.87979780898463344</v>
      </c>
      <c r="CD20" s="46">
        <f>IFERROR((Z17/$Z$18)*0.4*$AM$18*((1-$AN$18)^2), 0)</f>
        <v>0</v>
      </c>
      <c r="CE20" s="42">
        <f>IFERROR((($AW$18-$W$18)/$AA$18)*AA17, 0)</f>
        <v>0.24062499999999998</v>
      </c>
      <c r="CF20" s="46">
        <f t="shared" si="49"/>
        <v>1.1204228089846335</v>
      </c>
      <c r="CG20" s="46">
        <f t="shared" si="50"/>
        <v>1.2568833633556356</v>
      </c>
      <c r="CH20" s="46">
        <f>IFERROR(CG20/($BD$3*(AA17/$BC$18)),0)</f>
        <v>0.62016172077224863</v>
      </c>
      <c r="CI20" s="52">
        <f t="shared" si="51"/>
        <v>16.066666666666666</v>
      </c>
      <c r="CJ20" s="48">
        <f>IFERROR(2*(M17+0.5*G17)*(1-(0.5*((P17-J17)/(2*N17)))*CK20), 0)</f>
        <v>1.7991371105547609</v>
      </c>
      <c r="CK20" s="46">
        <f>IFERROR(((5*AA17/$AA$18)*1.14*(($T$18-T17)/$M$18))+((1-(5*AA17/$AA$18))*(((($T$18/$AA$18)*AA17*5)-T17)/((($M$18/$AA$18)*AA17*5)-M17))), 0)</f>
        <v>0.60258866833571767</v>
      </c>
      <c r="CL20" s="46">
        <f>IFERROR(2*((($M$18)+0.5*($H$18-G17))/($M$18-M17))*0.5*((($P$18-$J$18)-(P17-J17))/(2*($N$18-N17)))*T17, 0)</f>
        <v>0</v>
      </c>
      <c r="CM20" s="42">
        <f t="shared" si="37"/>
        <v>0.9077951035423073</v>
      </c>
      <c r="CN20" s="46">
        <f t="shared" si="52"/>
        <v>28.885714285714286</v>
      </c>
      <c r="CO20" s="46">
        <f t="shared" si="53"/>
        <v>0.46813743144377101</v>
      </c>
      <c r="CP20" s="46">
        <f t="shared" si="54"/>
        <v>0.4375</v>
      </c>
      <c r="CQ20" s="46">
        <f t="shared" si="55"/>
        <v>0.40638314977088191</v>
      </c>
      <c r="CR20" s="46">
        <f>IFERROR(Q17*CO20*CQ20*($P$18/($M$18+(1-(1-($J$18/$K$18))^2)*0.4*$K$18)), 0)</f>
        <v>0</v>
      </c>
      <c r="CS20" s="46">
        <f>IFERROR((CJ20+CL20+J17)*CM20+CR20, 0)</f>
        <v>1.6332478595628668</v>
      </c>
      <c r="CT20" s="46">
        <f>IFERROR(M17*(1-(0.5*((P17-J17)/(2*N17)))*CK20), 0)</f>
        <v>0.89956855527738044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1.06375</v>
      </c>
      <c r="CY20" s="46">
        <f>IFERROR(((1-(J17/K17))^2)*0.4*K17, 0)</f>
        <v>0.4</v>
      </c>
      <c r="CZ20" s="44">
        <f>IFERROR(((CT20+CU20+CV20)*CM20)+CW20+CX20+CY20+U17, 0)</f>
        <v>2.2803739297814332</v>
      </c>
      <c r="DB20">
        <f>(AF18+(1.5*AI18))/AP18</f>
        <v>0.39361702127659576</v>
      </c>
      <c r="DC20">
        <f>(AW18)/(AP18+(0.44*AM18)+AW18)</f>
        <v>0.21200260926288322</v>
      </c>
      <c r="DD20">
        <f>AS18/(AS18+R18)</f>
        <v>6.8965517241379309E-2</v>
      </c>
      <c r="DE20">
        <f>AM18/AP18</f>
        <v>6.3829787234042548E-2</v>
      </c>
    </row>
    <row r="21" spans="2:109" x14ac:dyDescent="0.55000000000000004">
      <c r="BF21" t="s">
        <v>139</v>
      </c>
      <c r="BG21">
        <f>((0.5*BH18)-(0.3*BM18)+(0.15*BO18)+(0.05*BW18))</f>
        <v>0.29801355615403169</v>
      </c>
    </row>
    <row r="22" spans="2:109" x14ac:dyDescent="0.55000000000000004">
      <c r="BF22" t="s">
        <v>140</v>
      </c>
      <c r="BG22">
        <f>((0.5*DB20)-(0.3*DC20)+(0.15*DD20)+(0.05*DE20))</f>
        <v>0.14674404480734193</v>
      </c>
    </row>
    <row r="23" spans="2:109" x14ac:dyDescent="0.55000000000000004">
      <c r="BF23" t="s">
        <v>145</v>
      </c>
      <c r="BG23" s="150">
        <f>(BG21-BG22)*100</f>
        <v>15.126951134668975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T1:Y1"/>
    <mergeCell ref="D1:F1"/>
    <mergeCell ref="G1:I1"/>
    <mergeCell ref="J1:L1"/>
    <mergeCell ref="M1:P1"/>
    <mergeCell ref="Q1:S1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090E6-8E0F-40E6-A421-1539FD29B5C8}">
  <dimension ref="B1:DE23"/>
  <sheetViews>
    <sheetView topLeftCell="AF1" zoomScale="71" zoomScaleNormal="60" workbookViewId="0">
      <selection activeCell="BR5" sqref="BR5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3" bestFit="1" customWidth="1"/>
    <col min="5" max="5" width="4.15625" bestFit="1" customWidth="1"/>
    <col min="6" max="6" width="5.7890625" bestFit="1" customWidth="1"/>
    <col min="7" max="7" width="3" bestFit="1" customWidth="1"/>
    <col min="8" max="8" width="4.15625" bestFit="1" customWidth="1"/>
    <col min="9" max="9" width="5.7890625" bestFit="1" customWidth="1"/>
    <col min="10" max="10" width="3" bestFit="1" customWidth="1"/>
    <col min="11" max="11" width="4.15625" bestFit="1" customWidth="1"/>
    <col min="12" max="12" width="5.7890625" bestFit="1" customWidth="1"/>
    <col min="13" max="13" width="2.89453125" bestFit="1" customWidth="1"/>
    <col min="14" max="14" width="3.3125" bestFit="1" customWidth="1"/>
    <col min="15" max="15" width="10.9453125" bestFit="1" customWidth="1"/>
    <col min="16" max="16" width="5" bestFit="1" customWidth="1"/>
    <col min="17" max="17" width="3.5234375" bestFit="1" customWidth="1"/>
    <col min="18" max="18" width="3.20703125" bestFit="1" customWidth="1"/>
    <col min="19" max="19" width="3.47265625" bestFit="1" customWidth="1"/>
    <col min="20" max="21" width="3.20703125" bestFit="1" customWidth="1"/>
    <col min="22" max="22" width="3.734375" bestFit="1" customWidth="1"/>
    <col min="23" max="23" width="4.3125" customWidth="1"/>
    <col min="24" max="24" width="3.83984375" bestFit="1" customWidth="1"/>
    <col min="25" max="25" width="3.68359375" bestFit="1" customWidth="1"/>
    <col min="26" max="26" width="2.9453125" bestFit="1" customWidth="1"/>
    <col min="27" max="27" width="5.83984375" bestFit="1" customWidth="1"/>
    <col min="28" max="28" width="10.89453125" bestFit="1" customWidth="1"/>
    <col min="30" max="30" width="11" bestFit="1" customWidth="1"/>
    <col min="31" max="31" width="7.1015625" customWidth="1"/>
    <col min="32" max="32" width="3.20703125" bestFit="1" customWidth="1"/>
    <col min="33" max="33" width="4.15625" bestFit="1" customWidth="1"/>
    <col min="34" max="34" width="4.578125" bestFit="1" customWidth="1"/>
    <col min="35" max="35" width="2.9453125" bestFit="1" customWidth="1"/>
    <col min="36" max="36" width="4.15625" bestFit="1" customWidth="1"/>
    <col min="37" max="37" width="4.578125" bestFit="1" customWidth="1"/>
    <col min="38" max="38" width="2.68359375" bestFit="1" customWidth="1"/>
    <col min="39" max="39" width="3.89453125" bestFit="1" customWidth="1"/>
    <col min="40" max="40" width="4.3125" bestFit="1" customWidth="1"/>
    <col min="41" max="41" width="2.89453125" bestFit="1" customWidth="1"/>
    <col min="42" max="42" width="4.1015625" bestFit="1" customWidth="1"/>
    <col min="43" max="43" width="4.3125" bestFit="1" customWidth="1"/>
    <col min="44" max="44" width="2.8945312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.89453125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89453125" bestFit="1" customWidth="1"/>
    <col min="56" max="56" width="10.83984375" bestFit="1" customWidth="1"/>
    <col min="58" max="58" width="10.894531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1</v>
      </c>
      <c r="E3" s="16">
        <v>1</v>
      </c>
      <c r="F3" s="130">
        <f>IFERROR(D3/E3,0)</f>
        <v>1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1</v>
      </c>
      <c r="N3" s="16">
        <f t="shared" si="0"/>
        <v>1</v>
      </c>
      <c r="O3" s="136">
        <f>IFERROR(M3/N3,0)</f>
        <v>1</v>
      </c>
      <c r="P3" s="17">
        <f>(D3*2)+(G3*3)+(J3)</f>
        <v>2</v>
      </c>
      <c r="Q3" s="15">
        <v>0</v>
      </c>
      <c r="R3" s="16">
        <v>0</v>
      </c>
      <c r="S3" s="17">
        <f>Q3+R3</f>
        <v>0</v>
      </c>
      <c r="T3" s="15">
        <v>0</v>
      </c>
      <c r="U3" s="16">
        <v>0</v>
      </c>
      <c r="V3" s="16">
        <v>0</v>
      </c>
      <c r="W3" s="16">
        <v>0</v>
      </c>
      <c r="X3" s="16">
        <v>0</v>
      </c>
      <c r="Y3" s="16">
        <v>0</v>
      </c>
      <c r="Z3" s="16">
        <v>0</v>
      </c>
      <c r="AA3" s="151">
        <v>9</v>
      </c>
      <c r="AB3" s="60">
        <f>IFERROR($N$18+0.44*$K$18-(1.07*($Q$18/($Q$18+$AT$18))*($N$18-$M$18))+U18, 0)</f>
        <v>49.567368421052635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49.836666666666666</v>
      </c>
      <c r="BF3" s="67">
        <v>0</v>
      </c>
      <c r="BG3" s="68" t="s">
        <v>17</v>
      </c>
      <c r="BH3" s="81">
        <f t="shared" ref="BH3:BH18" si="2">IFERROR(((D3+(1.5*G3))/N3), 0)</f>
        <v>1</v>
      </c>
      <c r="BI3" s="113">
        <f t="shared" ref="BI3:BI18" si="3">IFERROR(P3/(2*(N3+(0.44*K3))), 0)</f>
        <v>1</v>
      </c>
      <c r="BJ3" s="114">
        <f t="shared" ref="BJ3:BJ17" si="4">IFERROR((N3+(0.44*K3)+U3)/(($N$18+(0.44*$K$18)+$U$18)*((5*AA3)/160)), 0)</f>
        <v>5.6870690268003121E-2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</v>
      </c>
      <c r="BR3" s="83">
        <f t="shared" ref="BR3:BR16" si="12">IFERROR($BR$18+0.2*(100*($AR$18/CI5)*(1-CH5)-$BR$18), 0)</f>
        <v>125.6060500911842</v>
      </c>
      <c r="BS3" s="84">
        <f t="shared" ref="BS3:BS16" si="13">IFERROR((CS5/CZ5)*100, 0)</f>
        <v>200</v>
      </c>
      <c r="BT3" s="85">
        <f>BS3-BR3</f>
        <v>74.393949908815799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1.7937219730941704E-2</v>
      </c>
      <c r="BV3" s="85">
        <f>IFERROR((D3*2)-(E3*((homedefinitions!$K$15)*2))+(G3*3)-(H3*((homedefinitions!$L$15)*3))+(J3)-(K3*(homedefinitions!$M$15))+S3+T3+V3+W3-U3, 0)</f>
        <v>1.25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5">IFERROR(D4/E4,0)</f>
        <v>0</v>
      </c>
      <c r="G4" s="18">
        <v>0</v>
      </c>
      <c r="H4" s="19">
        <v>0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8">IFERROR(M4/N4,0)</f>
        <v>0</v>
      </c>
      <c r="P4" s="20">
        <f t="shared" ref="P4:P17" si="19">(D4*2)+(G4*3)+(J4)</f>
        <v>0</v>
      </c>
      <c r="Q4" s="18">
        <v>0</v>
      </c>
      <c r="R4" s="19">
        <v>0</v>
      </c>
      <c r="S4" s="20">
        <f t="shared" ref="S4:S18" si="20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7">BS4-BR4</f>
        <v>0</v>
      </c>
      <c r="BU4" s="86">
        <f t="shared" si="14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2</v>
      </c>
      <c r="E5" s="16">
        <v>5</v>
      </c>
      <c r="F5" s="130">
        <f t="shared" si="15"/>
        <v>0.4</v>
      </c>
      <c r="G5" s="15">
        <v>0</v>
      </c>
      <c r="H5" s="16">
        <v>1</v>
      </c>
      <c r="I5" s="133">
        <f t="shared" si="16"/>
        <v>0</v>
      </c>
      <c r="J5" s="33">
        <v>0</v>
      </c>
      <c r="K5" s="33">
        <v>0</v>
      </c>
      <c r="L5" s="31">
        <f t="shared" si="17"/>
        <v>0</v>
      </c>
      <c r="M5" s="21">
        <f t="shared" si="0"/>
        <v>2</v>
      </c>
      <c r="N5" s="16">
        <f t="shared" si="0"/>
        <v>6</v>
      </c>
      <c r="O5" s="136">
        <f t="shared" si="18"/>
        <v>0.33333333333333331</v>
      </c>
      <c r="P5" s="17">
        <f t="shared" si="19"/>
        <v>4</v>
      </c>
      <c r="Q5" s="15">
        <v>3</v>
      </c>
      <c r="R5" s="16">
        <v>1</v>
      </c>
      <c r="S5" s="17">
        <f t="shared" si="20"/>
        <v>4</v>
      </c>
      <c r="T5" s="15">
        <v>1</v>
      </c>
      <c r="U5" s="16">
        <v>1</v>
      </c>
      <c r="V5" s="16">
        <v>0</v>
      </c>
      <c r="W5" s="16">
        <v>0</v>
      </c>
      <c r="X5" s="16">
        <v>0</v>
      </c>
      <c r="Y5" s="16">
        <v>1</v>
      </c>
      <c r="Z5" s="16">
        <v>1</v>
      </c>
      <c r="AA5" s="151">
        <v>17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0.33333333333333331</v>
      </c>
      <c r="BI5" s="113">
        <f t="shared" si="3"/>
        <v>0.33333333333333331</v>
      </c>
      <c r="BJ5" s="114">
        <f t="shared" si="4"/>
        <v>0.21075608746377628</v>
      </c>
      <c r="BK5" s="81">
        <f t="shared" si="5"/>
        <v>9.7859327217125383E-2</v>
      </c>
      <c r="BL5" s="113">
        <f t="shared" si="6"/>
        <v>0.125</v>
      </c>
      <c r="BM5" s="115">
        <f t="shared" si="7"/>
        <v>0.125</v>
      </c>
      <c r="BN5" s="82">
        <f t="shared" si="8"/>
        <v>1</v>
      </c>
      <c r="BO5" s="81">
        <f t="shared" si="9"/>
        <v>0.29721362229102166</v>
      </c>
      <c r="BP5" s="113">
        <f t="shared" si="10"/>
        <v>7.8431372549019607E-2</v>
      </c>
      <c r="BQ5" s="116">
        <f t="shared" si="11"/>
        <v>0.17510259917920656</v>
      </c>
      <c r="BR5" s="83">
        <f t="shared" si="12"/>
        <v>121.18407703546205</v>
      </c>
      <c r="BS5" s="84">
        <f t="shared" si="13"/>
        <v>103.95227454227394</v>
      </c>
      <c r="BT5" s="85">
        <f t="shared" si="27"/>
        <v>-17.231802493188113</v>
      </c>
      <c r="BU5" s="81">
        <f t="shared" si="14"/>
        <v>2.2421524663677129E-2</v>
      </c>
      <c r="BV5" s="85">
        <f>IFERROR((D5*2)-(E5*((homedefinitions!$K$15)*2))+(G5*3)-(H5*((homedefinitions!$L$15)*3))+(J5)-(K5*(homedefinitions!$M$15))+S5+T5+V5+W5-U5, 0)</f>
        <v>3.41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0</v>
      </c>
      <c r="CA5" s="39">
        <f>IFERROR(($AS$18/($AS$18+$R$18)), 0)</f>
        <v>0.41666666666666669</v>
      </c>
      <c r="CB5" s="45">
        <f>IFERROR(($AQ$18*(1-CA5))/($AQ$18*(1-CA5)+(CA5*(1-$AQ$18))), 0)</f>
        <v>0.52380952380952384</v>
      </c>
      <c r="CC5" s="45">
        <f t="shared" ref="CC5:CC18" si="30">IFERROR(((($AP$18-$AO$18-$V$18)*CB5*(1-1.07*CA5))/$AA$18)*AA3, 0)</f>
        <v>0.44085937500000011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0.16874999999999998</v>
      </c>
      <c r="CF5" s="45">
        <f>IFERROR(CC5+CE5+CD5, 0)</f>
        <v>0.60960937500000012</v>
      </c>
      <c r="CG5" s="45">
        <f>IFERROR(BZ5+CF5, 0)</f>
        <v>0.60960937500000012</v>
      </c>
      <c r="CH5" s="45">
        <f t="shared" ref="CH5:CH18" si="33">IFERROR(CG5/($BD$3*(AA3/$BC$18)),0)</f>
        <v>0.21746037054377637</v>
      </c>
      <c r="CI5" s="51">
        <f>IFERROR($AO$18+(1-((1-$AN$18)^2))*0.4*$AM$18, 0)</f>
        <v>23.066666666666666</v>
      </c>
      <c r="CJ5" s="47">
        <f t="shared" ref="CJ5:CJ18" si="34">IFERROR(2*(M3+0.5*G3)*(1-(0.5*((P3-J3)/(2*N3)))*CK5), 0)</f>
        <v>1.3891459627329192</v>
      </c>
      <c r="CK5" s="45">
        <f t="shared" ref="CK5:CK18" si="35">IFERROR(((5*AA3/$AA$18)*1.14*(($T$18-T3)/$M$18))+((1-(5*AA3/$AA$18))*(((($T$18/$AA$18)*AA3*5)-T3)/((($M$18/$AA$18)*AA3*5)-M3))), 0)</f>
        <v>0.61085403726708076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0.93703517378612466</v>
      </c>
      <c r="CN5" s="45">
        <f>IFERROR($M$18+(1-(1-($J$18/$K$18))^2)*$K$18*0.4, 0)</f>
        <v>26.2</v>
      </c>
      <c r="CO5" s="45">
        <f>IFERROR(((1-CP5)*CQ5)/((1-CP5)*CQ5+(1-CQ5)*CP5), 0)</f>
        <v>0.3936560934891486</v>
      </c>
      <c r="CP5" s="45">
        <f>IFERROR($Q$18/($Q$18+$AT$18), 0)</f>
        <v>0.52631578947368418</v>
      </c>
      <c r="CQ5" s="45">
        <f>IFERROR(CN5/($N$18+0.44*$K$18+$U$18), 0)</f>
        <v>0.41906589891234802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1.3016786286037345</v>
      </c>
      <c r="CT5" s="45">
        <f t="shared" ref="CT5:CT18" si="40">IFERROR(M3*(1-(0.5*((P3-J3)/(2*N3)))*CK5), 0)</f>
        <v>0.69457298136645962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0.65083931430186726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5</v>
      </c>
      <c r="H6" s="19">
        <v>6</v>
      </c>
      <c r="I6" s="134">
        <f t="shared" si="16"/>
        <v>0.83333333333333337</v>
      </c>
      <c r="J6" s="34">
        <v>0</v>
      </c>
      <c r="K6" s="34">
        <v>0</v>
      </c>
      <c r="L6" s="32">
        <f t="shared" si="17"/>
        <v>0</v>
      </c>
      <c r="M6" s="22">
        <f t="shared" si="0"/>
        <v>5</v>
      </c>
      <c r="N6" s="19">
        <f t="shared" si="0"/>
        <v>6</v>
      </c>
      <c r="O6" s="137">
        <f t="shared" si="18"/>
        <v>0.83333333333333337</v>
      </c>
      <c r="P6" s="20">
        <f t="shared" si="19"/>
        <v>15</v>
      </c>
      <c r="Q6" s="18">
        <v>0</v>
      </c>
      <c r="R6" s="19">
        <v>2</v>
      </c>
      <c r="S6" s="20">
        <f t="shared" si="20"/>
        <v>2</v>
      </c>
      <c r="T6" s="18">
        <v>3</v>
      </c>
      <c r="U6" s="19">
        <v>3</v>
      </c>
      <c r="V6" s="19">
        <v>0</v>
      </c>
      <c r="W6" s="19">
        <v>1</v>
      </c>
      <c r="X6" s="19">
        <v>0</v>
      </c>
      <c r="Y6" s="19">
        <v>2</v>
      </c>
      <c r="Z6" s="19">
        <v>0</v>
      </c>
      <c r="AA6" s="152">
        <v>16</v>
      </c>
      <c r="AB6" s="60">
        <f>IFERROR((AB3/32)*40, 0)</f>
        <v>61.959210526315793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62.295833333333334</v>
      </c>
      <c r="BF6" s="67">
        <v>3</v>
      </c>
      <c r="BG6" s="68" t="s">
        <v>20</v>
      </c>
      <c r="BH6" s="86">
        <f t="shared" si="2"/>
        <v>1.25</v>
      </c>
      <c r="BI6" s="117">
        <f t="shared" si="3"/>
        <v>1.25</v>
      </c>
      <c r="BJ6" s="118">
        <f t="shared" si="4"/>
        <v>0.28790786948176583</v>
      </c>
      <c r="BK6" s="86">
        <f t="shared" si="5"/>
        <v>0.46153846153846156</v>
      </c>
      <c r="BL6" s="117">
        <f t="shared" si="6"/>
        <v>0.25</v>
      </c>
      <c r="BM6" s="119">
        <f t="shared" si="7"/>
        <v>0.25</v>
      </c>
      <c r="BN6" s="87">
        <f t="shared" si="8"/>
        <v>1</v>
      </c>
      <c r="BO6" s="86">
        <f t="shared" si="9"/>
        <v>0</v>
      </c>
      <c r="BP6" s="117">
        <f t="shared" si="10"/>
        <v>0.16666666666666666</v>
      </c>
      <c r="BQ6" s="120">
        <f t="shared" si="11"/>
        <v>9.3023255813953487E-2</v>
      </c>
      <c r="BR6" s="88">
        <f t="shared" si="12"/>
        <v>106.92404781576326</v>
      </c>
      <c r="BS6" s="89">
        <f t="shared" si="13"/>
        <v>163.65550271338759</v>
      </c>
      <c r="BT6" s="90">
        <f t="shared" si="27"/>
        <v>56.731454897624332</v>
      </c>
      <c r="BU6" s="86">
        <f t="shared" si="14"/>
        <v>0.15246636771300448</v>
      </c>
      <c r="BV6" s="85">
        <f>IFERROR((D6*2)-(E6*((homedefinitions!$K$15)*2))+(G6*3)-(H6*((homedefinitions!$L$15)*3))+(J6)-(K6*(homedefinitions!$M$15))+S6+T6+V6+W6-U6, 0)</f>
        <v>12.959999999999999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0.41666666666666669</v>
      </c>
      <c r="CB6" s="45">
        <f t="shared" ref="CB6:CB20" si="48">IFERROR(($AQ$18*(1-CA6))/($AQ$18*(1-CA6)+(CA6*(1-$AQ$18))), 0)</f>
        <v>0.52380952380952384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23.066666666666666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0.93703517378612466</v>
      </c>
      <c r="CN6" s="45">
        <f t="shared" ref="CN6:CN20" si="52">IFERROR($M$18+(1-(1-($J$18/$K$18))^2)*$K$18*0.4, 0)</f>
        <v>26.2</v>
      </c>
      <c r="CO6" s="45">
        <f t="shared" ref="CO6:CO20" si="53">IFERROR(((1-CP6)*CQ6)/((1-CP6)*CQ6+(1-CQ6)*CP6), 0)</f>
        <v>0.3936560934891486</v>
      </c>
      <c r="CP6" s="45">
        <f t="shared" ref="CP6:CP20" si="54">IFERROR($Q$18/($Q$18+$AT$18), 0)</f>
        <v>0.52631578947368418</v>
      </c>
      <c r="CQ6" s="45">
        <f t="shared" ref="CQ6:CQ20" si="55">IFERROR(CN6/($N$18+0.44*$K$18+$U$18), 0)</f>
        <v>0.41906589891234802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1</v>
      </c>
      <c r="F7" s="130">
        <f t="shared" si="15"/>
        <v>0</v>
      </c>
      <c r="G7" s="15">
        <v>0</v>
      </c>
      <c r="H7" s="16">
        <v>2</v>
      </c>
      <c r="I7" s="133">
        <f t="shared" si="16"/>
        <v>0</v>
      </c>
      <c r="J7" s="33">
        <v>2</v>
      </c>
      <c r="K7" s="33">
        <v>2</v>
      </c>
      <c r="L7" s="31">
        <f t="shared" si="17"/>
        <v>1</v>
      </c>
      <c r="M7" s="21">
        <f t="shared" si="0"/>
        <v>0</v>
      </c>
      <c r="N7" s="16">
        <f t="shared" si="0"/>
        <v>3</v>
      </c>
      <c r="O7" s="136">
        <f t="shared" si="18"/>
        <v>0</v>
      </c>
      <c r="P7" s="17">
        <f t="shared" si="19"/>
        <v>2</v>
      </c>
      <c r="Q7" s="15">
        <v>0</v>
      </c>
      <c r="R7" s="16">
        <v>0</v>
      </c>
      <c r="S7" s="17">
        <f t="shared" si="20"/>
        <v>0</v>
      </c>
      <c r="T7" s="15">
        <v>0</v>
      </c>
      <c r="U7" s="16">
        <v>0</v>
      </c>
      <c r="V7" s="16">
        <v>0</v>
      </c>
      <c r="W7" s="16">
        <v>0</v>
      </c>
      <c r="X7" s="16">
        <v>0</v>
      </c>
      <c r="Y7" s="16">
        <v>3</v>
      </c>
      <c r="Z7" s="16">
        <v>2</v>
      </c>
      <c r="AA7" s="151">
        <v>19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</v>
      </c>
      <c r="BI7" s="113">
        <f t="shared" si="3"/>
        <v>0.25773195876288663</v>
      </c>
      <c r="BJ7" s="114">
        <f t="shared" si="4"/>
        <v>0.10452234232414047</v>
      </c>
      <c r="BK7" s="81">
        <f t="shared" si="5"/>
        <v>0</v>
      </c>
      <c r="BL7" s="113">
        <f t="shared" si="6"/>
        <v>0</v>
      </c>
      <c r="BM7" s="115">
        <f t="shared" si="7"/>
        <v>0</v>
      </c>
      <c r="BN7" s="82">
        <f t="shared" si="8"/>
        <v>0</v>
      </c>
      <c r="BO7" s="81">
        <f t="shared" si="9"/>
        <v>0</v>
      </c>
      <c r="BP7" s="113">
        <f t="shared" si="10"/>
        <v>0</v>
      </c>
      <c r="BQ7" s="116">
        <f t="shared" si="11"/>
        <v>0</v>
      </c>
      <c r="BR7" s="83">
        <f t="shared" si="12"/>
        <v>125.36729564761299</v>
      </c>
      <c r="BS7" s="84">
        <f t="shared" si="13"/>
        <v>90.967468152161942</v>
      </c>
      <c r="BT7" s="85">
        <f t="shared" si="27"/>
        <v>-34.399827495451049</v>
      </c>
      <c r="BU7" s="81">
        <f t="shared" si="14"/>
        <v>-8.9686098654708519E-3</v>
      </c>
      <c r="BV7" s="85">
        <f>IFERROR((D7*2)-(E7*((homedefinitions!$K$15)*2))+(G7*3)-(H7*((homedefinitions!$L$15)*3))+(J7)-(K7*(homedefinitions!$M$15))+S7+T7+V7+W7-U7, 0)</f>
        <v>-1.7300000000000002</v>
      </c>
      <c r="BW7" s="85">
        <f t="shared" si="28"/>
        <v>0.66666666666666663</v>
      </c>
      <c r="BX7" s="26">
        <v>2</v>
      </c>
      <c r="BY7" s="25" t="s">
        <v>19</v>
      </c>
      <c r="BZ7" s="47">
        <f t="shared" si="29"/>
        <v>0.47619047619047616</v>
      </c>
      <c r="CA7" s="39">
        <f t="shared" si="47"/>
        <v>0.41666666666666669</v>
      </c>
      <c r="CB7" s="45">
        <f t="shared" si="48"/>
        <v>0.52380952380952384</v>
      </c>
      <c r="CC7" s="45">
        <f t="shared" si="30"/>
        <v>0.83273437500000014</v>
      </c>
      <c r="CD7" s="45">
        <f t="shared" si="31"/>
        <v>1.4814814814814817E-2</v>
      </c>
      <c r="CE7" s="36">
        <f t="shared" si="32"/>
        <v>0.31874999999999998</v>
      </c>
      <c r="CF7" s="45">
        <f t="shared" si="49"/>
        <v>1.166299189814815</v>
      </c>
      <c r="CG7" s="45">
        <f t="shared" si="50"/>
        <v>1.6424896660052912</v>
      </c>
      <c r="CH7" s="45">
        <f t="shared" si="33"/>
        <v>0.31018780553043468</v>
      </c>
      <c r="CI7" s="51">
        <f t="shared" si="51"/>
        <v>23.066666666666666</v>
      </c>
      <c r="CJ7" s="47">
        <f t="shared" si="34"/>
        <v>3.6425290852280283</v>
      </c>
      <c r="CK7" s="45">
        <f t="shared" si="35"/>
        <v>0.53620637215795774</v>
      </c>
      <c r="CL7" s="45">
        <f t="shared" si="36"/>
        <v>0.92261904761904767</v>
      </c>
      <c r="CM7" s="36">
        <f t="shared" si="37"/>
        <v>0.93703517378612466</v>
      </c>
      <c r="CN7" s="45">
        <f t="shared" si="52"/>
        <v>26.2</v>
      </c>
      <c r="CO7" s="45">
        <f t="shared" si="53"/>
        <v>0.3936560934891486</v>
      </c>
      <c r="CP7" s="45">
        <f t="shared" si="54"/>
        <v>0.52631578947368418</v>
      </c>
      <c r="CQ7" s="45">
        <f t="shared" si="55"/>
        <v>0.41906589891234802</v>
      </c>
      <c r="CR7" s="45">
        <f t="shared" si="38"/>
        <v>1.1711457675780812</v>
      </c>
      <c r="CS7" s="45">
        <f t="shared" si="39"/>
        <v>5.448850141599844</v>
      </c>
      <c r="CT7" s="45">
        <f t="shared" si="40"/>
        <v>1.8212645426140142</v>
      </c>
      <c r="CU7" s="45">
        <f t="shared" si="41"/>
        <v>0.3125</v>
      </c>
      <c r="CV7" s="45">
        <f t="shared" si="42"/>
        <v>0</v>
      </c>
      <c r="CW7" s="45">
        <f t="shared" si="43"/>
        <v>0.49490353404106008</v>
      </c>
      <c r="CX7" s="45">
        <f t="shared" si="44"/>
        <v>1.7473684210526317</v>
      </c>
      <c r="CY7" s="45">
        <f t="shared" si="45"/>
        <v>0</v>
      </c>
      <c r="CZ7" s="43">
        <f t="shared" si="46"/>
        <v>5.2416843841006848</v>
      </c>
    </row>
    <row r="8" spans="2:104" ht="23.1" x14ac:dyDescent="0.85">
      <c r="B8" s="11">
        <v>5</v>
      </c>
      <c r="C8" s="11" t="s">
        <v>22</v>
      </c>
      <c r="D8" s="18">
        <v>5</v>
      </c>
      <c r="E8" s="19">
        <v>8</v>
      </c>
      <c r="F8" s="131">
        <f t="shared" si="15"/>
        <v>0.625</v>
      </c>
      <c r="G8" s="18">
        <v>1</v>
      </c>
      <c r="H8" s="19">
        <v>1</v>
      </c>
      <c r="I8" s="134">
        <f t="shared" si="16"/>
        <v>1</v>
      </c>
      <c r="J8" s="34">
        <v>0</v>
      </c>
      <c r="K8" s="34">
        <v>0</v>
      </c>
      <c r="L8" s="32">
        <f t="shared" si="17"/>
        <v>0</v>
      </c>
      <c r="M8" s="22">
        <f t="shared" si="0"/>
        <v>6</v>
      </c>
      <c r="N8" s="19">
        <f t="shared" si="0"/>
        <v>9</v>
      </c>
      <c r="O8" s="137">
        <f t="shared" si="18"/>
        <v>0.66666666666666663</v>
      </c>
      <c r="P8" s="20">
        <f t="shared" si="19"/>
        <v>13</v>
      </c>
      <c r="Q8" s="18">
        <v>4</v>
      </c>
      <c r="R8" s="19">
        <v>1</v>
      </c>
      <c r="S8" s="20">
        <f t="shared" si="20"/>
        <v>5</v>
      </c>
      <c r="T8" s="18">
        <v>2</v>
      </c>
      <c r="U8" s="19">
        <v>4</v>
      </c>
      <c r="V8" s="19">
        <v>0</v>
      </c>
      <c r="W8" s="19">
        <v>3</v>
      </c>
      <c r="X8" s="19">
        <v>0</v>
      </c>
      <c r="Y8" s="19">
        <v>0</v>
      </c>
      <c r="Z8" s="19">
        <v>1</v>
      </c>
      <c r="AA8" s="152">
        <v>18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0.72222222222222221</v>
      </c>
      <c r="BI8" s="117">
        <f t="shared" si="3"/>
        <v>0.72222222222222221</v>
      </c>
      <c r="BJ8" s="118">
        <f t="shared" si="4"/>
        <v>0.36965948674202032</v>
      </c>
      <c r="BK8" s="86">
        <f t="shared" si="5"/>
        <v>0.28828828828828829</v>
      </c>
      <c r="BL8" s="117">
        <f t="shared" si="6"/>
        <v>0.13333333333333333</v>
      </c>
      <c r="BM8" s="119">
        <f t="shared" si="7"/>
        <v>0.26666666666666666</v>
      </c>
      <c r="BN8" s="87">
        <f t="shared" si="8"/>
        <v>0.5</v>
      </c>
      <c r="BO8" s="86">
        <f t="shared" si="9"/>
        <v>0.3742690058479532</v>
      </c>
      <c r="BP8" s="117">
        <f t="shared" si="10"/>
        <v>7.407407407407407E-2</v>
      </c>
      <c r="BQ8" s="120">
        <f t="shared" si="11"/>
        <v>0.20671834625322996</v>
      </c>
      <c r="BR8" s="88">
        <f t="shared" si="12"/>
        <v>95.912861048551903</v>
      </c>
      <c r="BS8" s="89">
        <f t="shared" si="13"/>
        <v>119.42118095046854</v>
      </c>
      <c r="BT8" s="90">
        <f t="shared" si="27"/>
        <v>23.508319901916636</v>
      </c>
      <c r="BU8" s="86">
        <f t="shared" si="14"/>
        <v>0.12556053811659193</v>
      </c>
      <c r="BV8" s="85">
        <f>IFERROR((D8*2)-(E8*((homedefinitions!$K$15)*2))+(G8*3)-(H8*((homedefinitions!$L$15)*3))+(J8)-(K8*(homedefinitions!$M$15))+S8+T8+V8+W8-U8, 0)</f>
        <v>12.16</v>
      </c>
      <c r="BW8" s="85">
        <f t="shared" si="28"/>
        <v>0</v>
      </c>
      <c r="BX8" s="26">
        <v>3</v>
      </c>
      <c r="BY8" s="25" t="s">
        <v>20</v>
      </c>
      <c r="BZ8" s="47">
        <f t="shared" si="29"/>
        <v>1.9523809523809523</v>
      </c>
      <c r="CA8" s="39">
        <f t="shared" si="47"/>
        <v>0.41666666666666669</v>
      </c>
      <c r="CB8" s="45">
        <f t="shared" si="48"/>
        <v>0.52380952380952384</v>
      </c>
      <c r="CC8" s="45">
        <f t="shared" si="30"/>
        <v>0.78375000000000017</v>
      </c>
      <c r="CD8" s="45">
        <f t="shared" si="31"/>
        <v>0</v>
      </c>
      <c r="CE8" s="36">
        <f t="shared" si="32"/>
        <v>0.3</v>
      </c>
      <c r="CF8" s="45">
        <f t="shared" si="49"/>
        <v>1.0837500000000002</v>
      </c>
      <c r="CG8" s="45">
        <f t="shared" si="50"/>
        <v>3.0361309523809528</v>
      </c>
      <c r="CH8" s="45">
        <f t="shared" si="33"/>
        <v>0.60921629704654257</v>
      </c>
      <c r="CI8" s="51">
        <f t="shared" si="51"/>
        <v>23.066666666666666</v>
      </c>
      <c r="CJ8" s="47">
        <f t="shared" si="34"/>
        <v>10.745505852842809</v>
      </c>
      <c r="CK8" s="45">
        <f t="shared" si="35"/>
        <v>0.45381270903010035</v>
      </c>
      <c r="CL8" s="45">
        <f t="shared" si="36"/>
        <v>2.3156249999999998</v>
      </c>
      <c r="CM8" s="36">
        <f t="shared" si="37"/>
        <v>0.93703517378612466</v>
      </c>
      <c r="CN8" s="45">
        <f t="shared" si="52"/>
        <v>26.2</v>
      </c>
      <c r="CO8" s="45">
        <f t="shared" si="53"/>
        <v>0.3936560934891486</v>
      </c>
      <c r="CP8" s="45">
        <f t="shared" si="54"/>
        <v>0.52631578947368418</v>
      </c>
      <c r="CQ8" s="45">
        <f t="shared" si="55"/>
        <v>0.41906589891234802</v>
      </c>
      <c r="CR8" s="45">
        <f t="shared" si="38"/>
        <v>0</v>
      </c>
      <c r="CS8" s="45">
        <f t="shared" si="39"/>
        <v>12.238739018536876</v>
      </c>
      <c r="CT8" s="45">
        <f t="shared" si="40"/>
        <v>3.5818352842809364</v>
      </c>
      <c r="CU8" s="45">
        <f t="shared" si="41"/>
        <v>0.73124999999999996</v>
      </c>
      <c r="CV8" s="45">
        <f t="shared" si="42"/>
        <v>0</v>
      </c>
      <c r="CW8" s="45">
        <f t="shared" si="43"/>
        <v>0</v>
      </c>
      <c r="CX8" s="45">
        <f t="shared" si="44"/>
        <v>0.43684210526315792</v>
      </c>
      <c r="CY8" s="45">
        <f t="shared" si="45"/>
        <v>0</v>
      </c>
      <c r="CZ8" s="43">
        <f t="shared" si="46"/>
        <v>7.4783547241737223</v>
      </c>
    </row>
    <row r="9" spans="2:104" ht="23.1" x14ac:dyDescent="0.85">
      <c r="B9" s="11">
        <v>10</v>
      </c>
      <c r="C9" s="11" t="s">
        <v>23</v>
      </c>
      <c r="D9" s="15">
        <v>1</v>
      </c>
      <c r="E9" s="16">
        <v>1</v>
      </c>
      <c r="F9" s="130">
        <f t="shared" si="15"/>
        <v>1</v>
      </c>
      <c r="G9" s="15">
        <v>1</v>
      </c>
      <c r="H9" s="16">
        <v>3</v>
      </c>
      <c r="I9" s="133">
        <f t="shared" si="16"/>
        <v>0.33333333333333331</v>
      </c>
      <c r="J9" s="33">
        <v>0</v>
      </c>
      <c r="K9" s="33">
        <v>0</v>
      </c>
      <c r="L9" s="31">
        <f t="shared" si="17"/>
        <v>0</v>
      </c>
      <c r="M9" s="21">
        <f t="shared" si="0"/>
        <v>2</v>
      </c>
      <c r="N9" s="16">
        <f t="shared" si="0"/>
        <v>4</v>
      </c>
      <c r="O9" s="136">
        <f t="shared" si="18"/>
        <v>0.5</v>
      </c>
      <c r="P9" s="17">
        <f t="shared" si="19"/>
        <v>5</v>
      </c>
      <c r="Q9" s="15">
        <v>0</v>
      </c>
      <c r="R9" s="16">
        <v>0</v>
      </c>
      <c r="S9" s="17">
        <f t="shared" si="20"/>
        <v>0</v>
      </c>
      <c r="T9" s="15">
        <v>0</v>
      </c>
      <c r="U9" s="16">
        <v>1</v>
      </c>
      <c r="V9" s="16">
        <v>0</v>
      </c>
      <c r="W9" s="16">
        <v>0</v>
      </c>
      <c r="X9" s="16">
        <v>0</v>
      </c>
      <c r="Y9" s="16">
        <v>1</v>
      </c>
      <c r="Z9" s="16">
        <v>1</v>
      </c>
      <c r="AA9" s="151">
        <v>8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0.625</v>
      </c>
      <c r="BI9" s="113">
        <f t="shared" si="3"/>
        <v>0.625</v>
      </c>
      <c r="BJ9" s="114">
        <f t="shared" si="4"/>
        <v>0.31989763275751759</v>
      </c>
      <c r="BK9" s="81">
        <f t="shared" si="5"/>
        <v>0</v>
      </c>
      <c r="BL9" s="113">
        <f t="shared" si="6"/>
        <v>0</v>
      </c>
      <c r="BM9" s="115">
        <f t="shared" si="7"/>
        <v>0.2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125.32252918944339</v>
      </c>
      <c r="BS9" s="84">
        <f t="shared" si="13"/>
        <v>108.45241303805608</v>
      </c>
      <c r="BT9" s="85">
        <f t="shared" si="27"/>
        <v>-16.870116151387307</v>
      </c>
      <c r="BU9" s="81">
        <f t="shared" si="14"/>
        <v>1.7937219730941704E-2</v>
      </c>
      <c r="BV9" s="85">
        <f>IFERROR((D9*2)-(E9*((homedefinitions!$K$15)*2))+(G9*3)-(H9*((homedefinitions!$L$15)*3))+(J9)-(K9*(homedefinitions!$M$15))+S9+T9+V9+W9-U9, 0)</f>
        <v>0.72999999999999954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0</v>
      </c>
      <c r="CA9" s="39">
        <f t="shared" si="47"/>
        <v>0.41666666666666669</v>
      </c>
      <c r="CB9" s="45">
        <f t="shared" si="48"/>
        <v>0.52380952380952384</v>
      </c>
      <c r="CC9" s="45">
        <f t="shared" si="30"/>
        <v>0.93070312500000019</v>
      </c>
      <c r="CD9" s="45">
        <f t="shared" si="31"/>
        <v>2.9629629629629634E-2</v>
      </c>
      <c r="CE9" s="36">
        <f t="shared" si="32"/>
        <v>0.35625000000000001</v>
      </c>
      <c r="CF9" s="45">
        <f t="shared" si="49"/>
        <v>1.3165827546296298</v>
      </c>
      <c r="CG9" s="45">
        <f t="shared" si="50"/>
        <v>1.3165827546296298</v>
      </c>
      <c r="CH9" s="45">
        <f t="shared" si="33"/>
        <v>0.22246697887563313</v>
      </c>
      <c r="CI9" s="51">
        <f t="shared" si="51"/>
        <v>23.066666666666666</v>
      </c>
      <c r="CJ9" s="47">
        <f t="shared" si="34"/>
        <v>0</v>
      </c>
      <c r="CK9" s="45">
        <f t="shared" si="35"/>
        <v>0.56510869565217392</v>
      </c>
      <c r="CL9" s="45">
        <f t="shared" si="36"/>
        <v>0</v>
      </c>
      <c r="CM9" s="36">
        <f t="shared" si="37"/>
        <v>0.93703517378612466</v>
      </c>
      <c r="CN9" s="45">
        <f t="shared" si="52"/>
        <v>26.2</v>
      </c>
      <c r="CO9" s="45">
        <f t="shared" si="53"/>
        <v>0.3936560934891486</v>
      </c>
      <c r="CP9" s="45">
        <f t="shared" si="54"/>
        <v>0.52631578947368418</v>
      </c>
      <c r="CQ9" s="45">
        <f t="shared" si="55"/>
        <v>0.41906589891234802</v>
      </c>
      <c r="CR9" s="45">
        <f t="shared" si="38"/>
        <v>0</v>
      </c>
      <c r="CS9" s="45">
        <f t="shared" si="39"/>
        <v>1.8740703475722493</v>
      </c>
      <c r="CT9" s="45">
        <f t="shared" si="40"/>
        <v>0</v>
      </c>
      <c r="CU9" s="45">
        <f t="shared" si="41"/>
        <v>0</v>
      </c>
      <c r="CV9" s="45">
        <f t="shared" si="42"/>
        <v>0.8</v>
      </c>
      <c r="CW9" s="45">
        <f t="shared" si="43"/>
        <v>0</v>
      </c>
      <c r="CX9" s="45">
        <f t="shared" si="44"/>
        <v>1.3105263157894738</v>
      </c>
      <c r="CY9" s="45">
        <f t="shared" si="45"/>
        <v>0</v>
      </c>
      <c r="CZ9" s="43">
        <f t="shared" si="46"/>
        <v>2.0601544548183734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2</v>
      </c>
      <c r="F10" s="131">
        <f t="shared" si="15"/>
        <v>0.5</v>
      </c>
      <c r="G10" s="18">
        <v>0</v>
      </c>
      <c r="H10" s="19">
        <v>0</v>
      </c>
      <c r="I10" s="134">
        <f t="shared" si="16"/>
        <v>0</v>
      </c>
      <c r="J10" s="34">
        <v>4</v>
      </c>
      <c r="K10" s="34">
        <v>4</v>
      </c>
      <c r="L10" s="32">
        <f t="shared" si="17"/>
        <v>1</v>
      </c>
      <c r="M10" s="22">
        <f t="shared" si="0"/>
        <v>1</v>
      </c>
      <c r="N10" s="19">
        <f t="shared" si="0"/>
        <v>2</v>
      </c>
      <c r="O10" s="137">
        <f t="shared" si="18"/>
        <v>0.5</v>
      </c>
      <c r="P10" s="20">
        <f t="shared" si="19"/>
        <v>6</v>
      </c>
      <c r="Q10" s="18">
        <v>0</v>
      </c>
      <c r="R10" s="19">
        <v>0</v>
      </c>
      <c r="S10" s="20">
        <f t="shared" si="20"/>
        <v>0</v>
      </c>
      <c r="T10" s="18">
        <v>1</v>
      </c>
      <c r="U10" s="19">
        <v>1</v>
      </c>
      <c r="V10" s="19">
        <v>0</v>
      </c>
      <c r="W10" s="19">
        <v>2</v>
      </c>
      <c r="X10" s="19">
        <v>0</v>
      </c>
      <c r="Y10" s="19">
        <v>0</v>
      </c>
      <c r="Z10" s="19">
        <v>1</v>
      </c>
      <c r="AA10" s="152">
        <v>10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0.5</v>
      </c>
      <c r="BI10" s="117">
        <f t="shared" si="3"/>
        <v>0.79787234042553201</v>
      </c>
      <c r="BJ10" s="118">
        <f t="shared" si="4"/>
        <v>0.24363403710812537</v>
      </c>
      <c r="BK10" s="86">
        <f t="shared" si="5"/>
        <v>0.16161616161616163</v>
      </c>
      <c r="BL10" s="117">
        <f t="shared" si="6"/>
        <v>0.1736111111111111</v>
      </c>
      <c r="BM10" s="119">
        <f t="shared" si="7"/>
        <v>0.1736111111111111</v>
      </c>
      <c r="BN10" s="87">
        <f t="shared" si="8"/>
        <v>1</v>
      </c>
      <c r="BO10" s="86">
        <f t="shared" si="9"/>
        <v>0</v>
      </c>
      <c r="BP10" s="117">
        <f t="shared" si="10"/>
        <v>0</v>
      </c>
      <c r="BQ10" s="120">
        <f t="shared" si="11"/>
        <v>0</v>
      </c>
      <c r="BR10" s="88">
        <f t="shared" si="12"/>
        <v>94.758975981784559</v>
      </c>
      <c r="BS10" s="89">
        <f t="shared" si="13"/>
        <v>153.01362348332395</v>
      </c>
      <c r="BT10" s="90">
        <f t="shared" si="27"/>
        <v>58.254647501539395</v>
      </c>
      <c r="BU10" s="86">
        <f t="shared" si="14"/>
        <v>6.2780269058295965E-2</v>
      </c>
      <c r="BV10" s="85">
        <f>IFERROR((D10*2)-(E10*((homedefinitions!$K$15)*2))+(G10*3)-(H10*((homedefinitions!$L$15)*3))+(J10)-(K10*(homedefinitions!$M$15))+S10+T10+V10+W10-U10, 0)</f>
        <v>3.9000000000000004</v>
      </c>
      <c r="BW10" s="85">
        <f t="shared" si="28"/>
        <v>2</v>
      </c>
      <c r="BX10" s="26">
        <v>5</v>
      </c>
      <c r="BY10" s="25" t="s">
        <v>22</v>
      </c>
      <c r="BZ10" s="47">
        <f t="shared" si="29"/>
        <v>3.4761904761904763</v>
      </c>
      <c r="CA10" s="39">
        <f t="shared" si="47"/>
        <v>0.41666666666666669</v>
      </c>
      <c r="CB10" s="45">
        <f t="shared" si="48"/>
        <v>0.52380952380952384</v>
      </c>
      <c r="CC10" s="45">
        <f t="shared" si="30"/>
        <v>0.88171875000000022</v>
      </c>
      <c r="CD10" s="45">
        <f t="shared" si="31"/>
        <v>1.4814814814814817E-2</v>
      </c>
      <c r="CE10" s="36">
        <f t="shared" si="32"/>
        <v>0.33749999999999997</v>
      </c>
      <c r="CF10" s="45">
        <f t="shared" si="49"/>
        <v>1.2340335648148151</v>
      </c>
      <c r="CG10" s="45">
        <f t="shared" si="50"/>
        <v>4.7102240410052918</v>
      </c>
      <c r="CH10" s="45">
        <f t="shared" si="33"/>
        <v>0.84011754683170203</v>
      </c>
      <c r="CI10" s="51">
        <f t="shared" si="51"/>
        <v>23.066666666666666</v>
      </c>
      <c r="CJ10" s="47">
        <f t="shared" si="34"/>
        <v>10.284949759542151</v>
      </c>
      <c r="CK10" s="45">
        <f t="shared" si="35"/>
        <v>0.57835389737563636</v>
      </c>
      <c r="CL10" s="45">
        <f t="shared" si="36"/>
        <v>1.9880763116057234</v>
      </c>
      <c r="CM10" s="36">
        <f t="shared" si="37"/>
        <v>0.93703517378612466</v>
      </c>
      <c r="CN10" s="45">
        <f t="shared" si="52"/>
        <v>26.2</v>
      </c>
      <c r="CO10" s="45">
        <f t="shared" si="53"/>
        <v>0.3936560934891486</v>
      </c>
      <c r="CP10" s="45">
        <f t="shared" si="54"/>
        <v>0.52631578947368418</v>
      </c>
      <c r="CQ10" s="45">
        <f t="shared" si="55"/>
        <v>0.41906589891234802</v>
      </c>
      <c r="CR10" s="45">
        <f t="shared" si="38"/>
        <v>1.5615276901041082</v>
      </c>
      <c r="CS10" s="45">
        <f t="shared" si="39"/>
        <v>13.061784807563797</v>
      </c>
      <c r="CT10" s="45">
        <f t="shared" si="40"/>
        <v>4.7468998890194545</v>
      </c>
      <c r="CU10" s="45">
        <f t="shared" si="41"/>
        <v>0.55405405405405406</v>
      </c>
      <c r="CV10" s="45">
        <f t="shared" si="42"/>
        <v>0</v>
      </c>
      <c r="CW10" s="45">
        <f t="shared" si="43"/>
        <v>0.65987137872141344</v>
      </c>
      <c r="CX10" s="45">
        <f t="shared" si="44"/>
        <v>1.3105263157894738</v>
      </c>
      <c r="CY10" s="45">
        <f t="shared" si="45"/>
        <v>0</v>
      </c>
      <c r="CZ10" s="43">
        <f t="shared" si="46"/>
        <v>10.937577993791017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0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3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125.6060500911842</v>
      </c>
      <c r="BS11" s="84">
        <f t="shared" si="13"/>
        <v>0</v>
      </c>
      <c r="BT11" s="85">
        <f t="shared" si="27"/>
        <v>-125.6060500911842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0.41666666666666669</v>
      </c>
      <c r="CB11" s="45">
        <f t="shared" si="48"/>
        <v>0.52380952380952384</v>
      </c>
      <c r="CC11" s="45">
        <f t="shared" si="30"/>
        <v>0.39187500000000008</v>
      </c>
      <c r="CD11" s="45">
        <f t="shared" si="31"/>
        <v>1.4814814814814817E-2</v>
      </c>
      <c r="CE11" s="36">
        <f t="shared" si="32"/>
        <v>0.15</v>
      </c>
      <c r="CF11" s="45">
        <f t="shared" si="49"/>
        <v>0.55668981481481494</v>
      </c>
      <c r="CG11" s="45">
        <f t="shared" si="50"/>
        <v>0.55668981481481494</v>
      </c>
      <c r="CH11" s="45">
        <f t="shared" si="33"/>
        <v>0.2234057179378563</v>
      </c>
      <c r="CI11" s="51">
        <f t="shared" si="51"/>
        <v>23.066666666666666</v>
      </c>
      <c r="CJ11" s="47">
        <f t="shared" si="34"/>
        <v>3.8301630434782608</v>
      </c>
      <c r="CK11" s="45">
        <f t="shared" si="35"/>
        <v>0.7486956521739131</v>
      </c>
      <c r="CL11" s="45">
        <f t="shared" si="36"/>
        <v>0</v>
      </c>
      <c r="CM11" s="36">
        <f t="shared" si="37"/>
        <v>0.93703517378612466</v>
      </c>
      <c r="CN11" s="45">
        <f t="shared" si="52"/>
        <v>26.2</v>
      </c>
      <c r="CO11" s="45">
        <f t="shared" si="53"/>
        <v>0.3936560934891486</v>
      </c>
      <c r="CP11" s="45">
        <f t="shared" si="54"/>
        <v>0.52631578947368418</v>
      </c>
      <c r="CQ11" s="45">
        <f t="shared" si="55"/>
        <v>0.41906589891234802</v>
      </c>
      <c r="CR11" s="45">
        <f t="shared" si="38"/>
        <v>0</v>
      </c>
      <c r="CS11" s="45">
        <f t="shared" si="39"/>
        <v>3.5889974930748441</v>
      </c>
      <c r="CT11" s="45">
        <f t="shared" si="40"/>
        <v>1.5320652173913043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0.87368421052631584</v>
      </c>
      <c r="CY11" s="45">
        <f t="shared" si="45"/>
        <v>0</v>
      </c>
      <c r="CZ11" s="43">
        <f t="shared" si="46"/>
        <v>3.3092832077562537</v>
      </c>
    </row>
    <row r="12" spans="2:104" ht="23.1" x14ac:dyDescent="0.85">
      <c r="B12" s="11">
        <v>24</v>
      </c>
      <c r="C12" s="11" t="s">
        <v>26</v>
      </c>
      <c r="D12" s="18">
        <v>2</v>
      </c>
      <c r="E12" s="19">
        <v>2</v>
      </c>
      <c r="F12" s="131">
        <f t="shared" si="15"/>
        <v>1</v>
      </c>
      <c r="G12" s="18">
        <v>1</v>
      </c>
      <c r="H12" s="19">
        <v>1</v>
      </c>
      <c r="I12" s="134">
        <f t="shared" si="16"/>
        <v>1</v>
      </c>
      <c r="J12" s="34">
        <v>0</v>
      </c>
      <c r="K12" s="34">
        <v>0</v>
      </c>
      <c r="L12" s="32">
        <f t="shared" si="17"/>
        <v>0</v>
      </c>
      <c r="M12" s="22">
        <f t="shared" si="0"/>
        <v>3</v>
      </c>
      <c r="N12" s="19">
        <f t="shared" si="0"/>
        <v>3</v>
      </c>
      <c r="O12" s="137">
        <f t="shared" si="18"/>
        <v>1</v>
      </c>
      <c r="P12" s="20">
        <f t="shared" si="19"/>
        <v>7</v>
      </c>
      <c r="Q12" s="18">
        <v>0</v>
      </c>
      <c r="R12" s="19">
        <v>5</v>
      </c>
      <c r="S12" s="20">
        <f t="shared" si="20"/>
        <v>5</v>
      </c>
      <c r="T12" s="18">
        <v>0</v>
      </c>
      <c r="U12" s="19">
        <v>1</v>
      </c>
      <c r="V12" s="19">
        <v>1</v>
      </c>
      <c r="W12" s="19">
        <v>1</v>
      </c>
      <c r="X12" s="19">
        <v>0</v>
      </c>
      <c r="Y12" s="19">
        <v>0</v>
      </c>
      <c r="Z12" s="19">
        <v>1</v>
      </c>
      <c r="AA12" s="152">
        <v>13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1.1666666666666667</v>
      </c>
      <c r="BI12" s="117">
        <f t="shared" si="3"/>
        <v>1.1666666666666667</v>
      </c>
      <c r="BJ12" s="118">
        <f t="shared" si="4"/>
        <v>0.15748806535754711</v>
      </c>
      <c r="BK12" s="86">
        <f t="shared" si="5"/>
        <v>0</v>
      </c>
      <c r="BL12" s="117">
        <f t="shared" si="6"/>
        <v>0</v>
      </c>
      <c r="BM12" s="119">
        <f t="shared" si="7"/>
        <v>0.25</v>
      </c>
      <c r="BN12" s="87">
        <f t="shared" si="8"/>
        <v>0</v>
      </c>
      <c r="BO12" s="86">
        <f t="shared" si="9"/>
        <v>0</v>
      </c>
      <c r="BP12" s="117">
        <f t="shared" si="10"/>
        <v>0.51282051282051277</v>
      </c>
      <c r="BQ12" s="120">
        <f t="shared" si="11"/>
        <v>0.28622540250447226</v>
      </c>
      <c r="BR12" s="88">
        <f t="shared" si="12"/>
        <v>82.195417078216309</v>
      </c>
      <c r="BS12" s="89">
        <f t="shared" si="13"/>
        <v>145.83320101764485</v>
      </c>
      <c r="BT12" s="90">
        <f t="shared" si="27"/>
        <v>63.637783939428544</v>
      </c>
      <c r="BU12" s="86">
        <f t="shared" si="14"/>
        <v>0.11210762331838565</v>
      </c>
      <c r="BV12" s="85">
        <f>IFERROR((D12*2)-(E12*((homedefinitions!$K$15)*2))+(G12*3)-(H12*((homedefinitions!$L$15)*3))+(J12)-(K12*(homedefinitions!$M$15))+S12+T12+V12+W12-U12, 0)</f>
        <v>10.66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2</v>
      </c>
      <c r="CA12" s="39">
        <f t="shared" si="47"/>
        <v>0.41666666666666669</v>
      </c>
      <c r="CB12" s="45">
        <f t="shared" si="48"/>
        <v>0.52380952380952384</v>
      </c>
      <c r="CC12" s="45">
        <f t="shared" si="30"/>
        <v>0.48984375000000013</v>
      </c>
      <c r="CD12" s="45">
        <f t="shared" si="31"/>
        <v>1.4814814814814817E-2</v>
      </c>
      <c r="CE12" s="36">
        <f t="shared" si="32"/>
        <v>0.1875</v>
      </c>
      <c r="CF12" s="45">
        <f t="shared" si="49"/>
        <v>0.69215856481481497</v>
      </c>
      <c r="CG12" s="45">
        <f t="shared" si="50"/>
        <v>2.692158564814815</v>
      </c>
      <c r="CH12" s="45">
        <f t="shared" si="33"/>
        <v>0.86431416701967168</v>
      </c>
      <c r="CI12" s="51">
        <f t="shared" si="51"/>
        <v>23.066666666666666</v>
      </c>
      <c r="CJ12" s="47">
        <f t="shared" si="34"/>
        <v>1.7620320048309179</v>
      </c>
      <c r="CK12" s="45">
        <f t="shared" si="35"/>
        <v>0.47593599033816419</v>
      </c>
      <c r="CL12" s="45">
        <f t="shared" si="36"/>
        <v>0.83264462809917361</v>
      </c>
      <c r="CM12" s="36">
        <f t="shared" si="37"/>
        <v>0.93703517378612466</v>
      </c>
      <c r="CN12" s="45">
        <f t="shared" si="52"/>
        <v>26.2</v>
      </c>
      <c r="CO12" s="45">
        <f t="shared" si="53"/>
        <v>0.3936560934891486</v>
      </c>
      <c r="CP12" s="45">
        <f t="shared" si="54"/>
        <v>0.52631578947368418</v>
      </c>
      <c r="CQ12" s="45">
        <f t="shared" si="55"/>
        <v>0.41906589891234802</v>
      </c>
      <c r="CR12" s="45">
        <f t="shared" si="38"/>
        <v>0</v>
      </c>
      <c r="CS12" s="45">
        <f t="shared" si="39"/>
        <v>6.179443964800944</v>
      </c>
      <c r="CT12" s="45">
        <f t="shared" si="40"/>
        <v>0.88101600241545897</v>
      </c>
      <c r="CU12" s="45">
        <f t="shared" si="41"/>
        <v>0.29545454545454547</v>
      </c>
      <c r="CV12" s="45">
        <f t="shared" si="42"/>
        <v>1.6</v>
      </c>
      <c r="CW12" s="45">
        <f t="shared" si="43"/>
        <v>0</v>
      </c>
      <c r="CX12" s="45">
        <f t="shared" si="44"/>
        <v>0.43684210526315792</v>
      </c>
      <c r="CY12" s="45">
        <f t="shared" si="45"/>
        <v>0</v>
      </c>
      <c r="CZ12" s="43">
        <f t="shared" si="46"/>
        <v>4.0384926675985842</v>
      </c>
    </row>
    <row r="13" spans="2:104" ht="23.1" x14ac:dyDescent="0.85">
      <c r="B13" s="11">
        <v>30</v>
      </c>
      <c r="C13" s="11" t="s">
        <v>27</v>
      </c>
      <c r="D13" s="15">
        <v>2</v>
      </c>
      <c r="E13" s="16">
        <v>6</v>
      </c>
      <c r="F13" s="130">
        <f t="shared" si="15"/>
        <v>0.33333333333333331</v>
      </c>
      <c r="G13" s="15">
        <v>0</v>
      </c>
      <c r="H13" s="16">
        <v>1</v>
      </c>
      <c r="I13" s="133">
        <f t="shared" si="16"/>
        <v>0</v>
      </c>
      <c r="J13" s="33">
        <v>0</v>
      </c>
      <c r="K13" s="33">
        <v>0</v>
      </c>
      <c r="L13" s="31">
        <f t="shared" si="17"/>
        <v>0</v>
      </c>
      <c r="M13" s="21">
        <f t="shared" si="0"/>
        <v>2</v>
      </c>
      <c r="N13" s="16">
        <f t="shared" si="0"/>
        <v>7</v>
      </c>
      <c r="O13" s="136">
        <f t="shared" si="18"/>
        <v>0.2857142857142857</v>
      </c>
      <c r="P13" s="17">
        <f t="shared" si="19"/>
        <v>4</v>
      </c>
      <c r="Q13" s="15">
        <v>2</v>
      </c>
      <c r="R13" s="16">
        <v>2</v>
      </c>
      <c r="S13" s="17">
        <f t="shared" si="20"/>
        <v>4</v>
      </c>
      <c r="T13" s="15">
        <v>1</v>
      </c>
      <c r="U13" s="16">
        <v>0</v>
      </c>
      <c r="V13" s="16">
        <v>0</v>
      </c>
      <c r="W13" s="16">
        <v>1</v>
      </c>
      <c r="X13" s="16">
        <v>1</v>
      </c>
      <c r="Y13" s="16">
        <v>0</v>
      </c>
      <c r="Z13" s="16">
        <v>0</v>
      </c>
      <c r="AA13" s="151">
        <v>15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0.2857142857142857</v>
      </c>
      <c r="BI13" s="113">
        <f t="shared" si="3"/>
        <v>0.2857142857142857</v>
      </c>
      <c r="BJ13" s="114">
        <f t="shared" si="4"/>
        <v>0.23885689912561311</v>
      </c>
      <c r="BK13" s="81">
        <f t="shared" si="5"/>
        <v>0.11387900355871886</v>
      </c>
      <c r="BL13" s="113">
        <f t="shared" si="6"/>
        <v>0.125</v>
      </c>
      <c r="BM13" s="115">
        <f t="shared" si="7"/>
        <v>0</v>
      </c>
      <c r="BN13" s="82">
        <f t="shared" si="8"/>
        <v>0</v>
      </c>
      <c r="BO13" s="81">
        <f t="shared" si="9"/>
        <v>0.22456140350877193</v>
      </c>
      <c r="BP13" s="113">
        <f t="shared" si="10"/>
        <v>0.17777777777777778</v>
      </c>
      <c r="BQ13" s="116">
        <f t="shared" si="11"/>
        <v>0.19844961240310077</v>
      </c>
      <c r="BR13" s="83">
        <f t="shared" si="12"/>
        <v>105.67858099740187</v>
      </c>
      <c r="BS13" s="84">
        <f t="shared" si="13"/>
        <v>112.84245261350586</v>
      </c>
      <c r="BT13" s="85">
        <f t="shared" si="27"/>
        <v>7.1638716161039895</v>
      </c>
      <c r="BU13" s="81">
        <f t="shared" si="14"/>
        <v>3.5874439461883408E-2</v>
      </c>
      <c r="BV13" s="85">
        <f>IFERROR((D13*2)-(E13*((homedefinitions!$K$15)*2))+(G13*3)-(H13*((homedefinitions!$L$15)*3))+(J13)-(K13*(homedefinitions!$M$15))+S13+T13+V13+W13-U13, 0)</f>
        <v>4.66</v>
      </c>
      <c r="BW13" s="85">
        <f t="shared" si="28"/>
        <v>0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0.41666666666666669</v>
      </c>
      <c r="CB13" s="45">
        <f t="shared" si="48"/>
        <v>0.52380952380952384</v>
      </c>
      <c r="CC13" s="45">
        <f t="shared" si="30"/>
        <v>0.14695312500000002</v>
      </c>
      <c r="CD13" s="45">
        <f t="shared" si="31"/>
        <v>0</v>
      </c>
      <c r="CE13" s="36">
        <f t="shared" si="32"/>
        <v>5.6249999999999994E-2</v>
      </c>
      <c r="CF13" s="45">
        <f t="shared" si="49"/>
        <v>0.20320312500000001</v>
      </c>
      <c r="CG13" s="45">
        <f t="shared" si="50"/>
        <v>0.20320312500000001</v>
      </c>
      <c r="CH13" s="45">
        <f t="shared" si="33"/>
        <v>0.21746037054377637</v>
      </c>
      <c r="CI13" s="51">
        <f t="shared" si="51"/>
        <v>23.066666666666666</v>
      </c>
      <c r="CJ13" s="47">
        <f t="shared" si="34"/>
        <v>0</v>
      </c>
      <c r="CK13" s="45">
        <f t="shared" si="35"/>
        <v>0.52858695652173915</v>
      </c>
      <c r="CL13" s="45">
        <f t="shared" si="36"/>
        <v>0</v>
      </c>
      <c r="CM13" s="36">
        <f t="shared" si="37"/>
        <v>0.93703517378612466</v>
      </c>
      <c r="CN13" s="45">
        <f t="shared" si="52"/>
        <v>26.2</v>
      </c>
      <c r="CO13" s="45">
        <f t="shared" si="53"/>
        <v>0.3936560934891486</v>
      </c>
      <c r="CP13" s="45">
        <f t="shared" si="54"/>
        <v>0.52631578947368418</v>
      </c>
      <c r="CQ13" s="45">
        <f t="shared" si="55"/>
        <v>0.41906589891234802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3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125.6060500911842</v>
      </c>
      <c r="BS14" s="89">
        <f t="shared" si="13"/>
        <v>0</v>
      </c>
      <c r="BT14" s="90">
        <f t="shared" si="27"/>
        <v>-125.6060500911842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3.6712301587301588</v>
      </c>
      <c r="CA14" s="39">
        <f t="shared" si="47"/>
        <v>0.41666666666666669</v>
      </c>
      <c r="CB14" s="45">
        <f t="shared" si="48"/>
        <v>0.52380952380952384</v>
      </c>
      <c r="CC14" s="45">
        <f t="shared" si="30"/>
        <v>0.63679687500000015</v>
      </c>
      <c r="CD14" s="45">
        <f t="shared" si="31"/>
        <v>1.4814814814814817E-2</v>
      </c>
      <c r="CE14" s="36">
        <f t="shared" si="32"/>
        <v>0.24374999999999999</v>
      </c>
      <c r="CF14" s="45">
        <f t="shared" si="49"/>
        <v>0.89536168981481501</v>
      </c>
      <c r="CG14" s="45">
        <f t="shared" si="50"/>
        <v>4.5665918485449737</v>
      </c>
      <c r="CH14" s="45">
        <f t="shared" si="33"/>
        <v>1.1277681900884362</v>
      </c>
      <c r="CI14" s="51">
        <f t="shared" si="51"/>
        <v>23.066666666666666</v>
      </c>
      <c r="CJ14" s="47">
        <f t="shared" si="34"/>
        <v>4.1501958395802099</v>
      </c>
      <c r="CK14" s="45">
        <f t="shared" si="35"/>
        <v>0.69791122295994856</v>
      </c>
      <c r="CL14" s="45">
        <f t="shared" si="36"/>
        <v>0</v>
      </c>
      <c r="CM14" s="36">
        <f t="shared" si="37"/>
        <v>0.93703517378612466</v>
      </c>
      <c r="CN14" s="45">
        <f t="shared" si="52"/>
        <v>26.2</v>
      </c>
      <c r="CO14" s="45">
        <f t="shared" si="53"/>
        <v>0.3936560934891486</v>
      </c>
      <c r="CP14" s="45">
        <f t="shared" si="54"/>
        <v>0.52631578947368418</v>
      </c>
      <c r="CQ14" s="45">
        <f t="shared" si="55"/>
        <v>0.41906589891234802</v>
      </c>
      <c r="CR14" s="45">
        <f t="shared" si="38"/>
        <v>0</v>
      </c>
      <c r="CS14" s="45">
        <f t="shared" si="39"/>
        <v>3.8888794797874935</v>
      </c>
      <c r="CT14" s="45">
        <f t="shared" si="40"/>
        <v>1.77865535982009</v>
      </c>
      <c r="CU14" s="45">
        <f t="shared" si="41"/>
        <v>0</v>
      </c>
      <c r="CV14" s="45">
        <f t="shared" si="42"/>
        <v>0</v>
      </c>
      <c r="CW14" s="45">
        <f t="shared" si="43"/>
        <v>0</v>
      </c>
      <c r="CX14" s="45">
        <f t="shared" si="44"/>
        <v>0</v>
      </c>
      <c r="CY14" s="45">
        <f t="shared" si="45"/>
        <v>0</v>
      </c>
      <c r="CZ14" s="43">
        <f t="shared" si="46"/>
        <v>2.6666626341946404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0</v>
      </c>
      <c r="R15" s="16">
        <v>0</v>
      </c>
      <c r="S15" s="17">
        <f t="shared" si="20"/>
        <v>0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1</v>
      </c>
      <c r="AA15" s="151">
        <v>4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0</v>
      </c>
      <c r="BQ15" s="116">
        <f t="shared" si="11"/>
        <v>0</v>
      </c>
      <c r="BR15" s="83">
        <f t="shared" si="12"/>
        <v>125.03900828770259</v>
      </c>
      <c r="BS15" s="84">
        <f t="shared" si="13"/>
        <v>0</v>
      </c>
      <c r="BT15" s="85">
        <f t="shared" si="27"/>
        <v>-125.03900828770259</v>
      </c>
      <c r="BU15" s="81">
        <f t="shared" si="14"/>
        <v>0</v>
      </c>
      <c r="BV15" s="85">
        <f>IFERROR((D15*2)-(E15*((homedefinitions!$K$15)*2))+(G15*3)-(H15*((homedefinitions!$L$15)*3))+(J15)-(K15*(homedefinitions!$M$15))+S15+T15+V15+W15-U15, 0)</f>
        <v>0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1.9523809523809523</v>
      </c>
      <c r="CA15" s="39">
        <f t="shared" si="47"/>
        <v>0.41666666666666669</v>
      </c>
      <c r="CB15" s="45">
        <f t="shared" si="48"/>
        <v>0.52380952380952384</v>
      </c>
      <c r="CC15" s="45">
        <f t="shared" si="30"/>
        <v>0.7347656250000002</v>
      </c>
      <c r="CD15" s="45">
        <f t="shared" si="31"/>
        <v>0</v>
      </c>
      <c r="CE15" s="36">
        <f t="shared" si="32"/>
        <v>0.28125</v>
      </c>
      <c r="CF15" s="45">
        <f t="shared" si="49"/>
        <v>1.0160156250000001</v>
      </c>
      <c r="CG15" s="45">
        <f t="shared" si="50"/>
        <v>2.9683965773809522</v>
      </c>
      <c r="CH15" s="45">
        <f t="shared" si="33"/>
        <v>0.63533335881339359</v>
      </c>
      <c r="CI15" s="51">
        <f t="shared" si="51"/>
        <v>23.066666666666666</v>
      </c>
      <c r="CJ15" s="47">
        <f t="shared" si="34"/>
        <v>3.6940714727791164</v>
      </c>
      <c r="CK15" s="45">
        <f t="shared" si="35"/>
        <v>0.53537492263654651</v>
      </c>
      <c r="CL15" s="45">
        <f t="shared" si="36"/>
        <v>0.94627594627594636</v>
      </c>
      <c r="CM15" s="36">
        <f t="shared" si="37"/>
        <v>0.93703517378612466</v>
      </c>
      <c r="CN15" s="45">
        <f t="shared" si="52"/>
        <v>26.2</v>
      </c>
      <c r="CO15" s="45">
        <f t="shared" si="53"/>
        <v>0.3936560934891486</v>
      </c>
      <c r="CP15" s="45">
        <f t="shared" si="54"/>
        <v>0.52631578947368418</v>
      </c>
      <c r="CQ15" s="45">
        <f t="shared" si="55"/>
        <v>0.41906589891234802</v>
      </c>
      <c r="CR15" s="45">
        <f t="shared" si="38"/>
        <v>0.7807638450520541</v>
      </c>
      <c r="CS15" s="45">
        <f t="shared" si="39"/>
        <v>5.1289325952943106</v>
      </c>
      <c r="CT15" s="45">
        <f t="shared" si="40"/>
        <v>1.8470357363895582</v>
      </c>
      <c r="CU15" s="45">
        <f t="shared" si="41"/>
        <v>0.32051282051282054</v>
      </c>
      <c r="CV15" s="45">
        <f t="shared" si="42"/>
        <v>0</v>
      </c>
      <c r="CW15" s="45">
        <f t="shared" si="43"/>
        <v>0.32993568936070672</v>
      </c>
      <c r="CX15" s="45">
        <f t="shared" si="44"/>
        <v>2.1842105263157894</v>
      </c>
      <c r="CY15" s="45">
        <f t="shared" si="45"/>
        <v>0</v>
      </c>
      <c r="CZ15" s="43">
        <f t="shared" si="46"/>
        <v>4.5452154543833805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1</v>
      </c>
      <c r="F16" s="131">
        <f t="shared" si="15"/>
        <v>1</v>
      </c>
      <c r="G16" s="18">
        <v>0</v>
      </c>
      <c r="H16" s="19">
        <v>0</v>
      </c>
      <c r="I16" s="134">
        <f t="shared" si="16"/>
        <v>0</v>
      </c>
      <c r="J16" s="34">
        <v>2</v>
      </c>
      <c r="K16" s="34">
        <v>2</v>
      </c>
      <c r="L16" s="32">
        <f t="shared" si="17"/>
        <v>1</v>
      </c>
      <c r="M16" s="22">
        <f t="shared" si="0"/>
        <v>1</v>
      </c>
      <c r="N16" s="19">
        <f t="shared" si="0"/>
        <v>1</v>
      </c>
      <c r="O16" s="137">
        <f t="shared" si="18"/>
        <v>1</v>
      </c>
      <c r="P16" s="20">
        <f t="shared" si="19"/>
        <v>4</v>
      </c>
      <c r="Q16" s="18">
        <v>0</v>
      </c>
      <c r="R16" s="19">
        <v>2</v>
      </c>
      <c r="S16" s="20">
        <f t="shared" si="20"/>
        <v>2</v>
      </c>
      <c r="T16" s="18">
        <v>2</v>
      </c>
      <c r="U16" s="19">
        <v>1</v>
      </c>
      <c r="V16" s="19">
        <v>0</v>
      </c>
      <c r="W16" s="19">
        <v>0</v>
      </c>
      <c r="X16" s="19">
        <v>0</v>
      </c>
      <c r="Y16" s="19">
        <v>0</v>
      </c>
      <c r="Z16" s="19">
        <v>1</v>
      </c>
      <c r="AA16" s="152">
        <v>14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1</v>
      </c>
      <c r="BI16" s="117">
        <f t="shared" si="3"/>
        <v>1.0638297872340425</v>
      </c>
      <c r="BJ16" s="118">
        <f t="shared" si="4"/>
        <v>0.10529202083904578</v>
      </c>
      <c r="BK16" s="86">
        <f t="shared" si="5"/>
        <v>0.22068965517241379</v>
      </c>
      <c r="BL16" s="117">
        <f t="shared" si="6"/>
        <v>0.4098360655737705</v>
      </c>
      <c r="BM16" s="119">
        <f t="shared" si="7"/>
        <v>0.20491803278688525</v>
      </c>
      <c r="BN16" s="87">
        <f t="shared" si="8"/>
        <v>2</v>
      </c>
      <c r="BO16" s="86">
        <f t="shared" si="9"/>
        <v>0</v>
      </c>
      <c r="BP16" s="117">
        <f t="shared" si="10"/>
        <v>0.19047619047619047</v>
      </c>
      <c r="BQ16" s="120">
        <f t="shared" si="11"/>
        <v>0.10631229235880399</v>
      </c>
      <c r="BR16" s="88">
        <f t="shared" si="12"/>
        <v>115.0289846139966</v>
      </c>
      <c r="BS16" s="89">
        <f t="shared" si="13"/>
        <v>161.00784495916869</v>
      </c>
      <c r="BT16" s="90">
        <f t="shared" si="27"/>
        <v>45.978860345172095</v>
      </c>
      <c r="BU16" s="86">
        <f t="shared" si="14"/>
        <v>6.2780269058295965E-2</v>
      </c>
      <c r="BV16" s="85">
        <f>IFERROR((D16*2)-(E16*((homedefinitions!$K$15)*2))+(G16*3)-(H16*((homedefinitions!$L$15)*3))+(J16)-(K16*(homedefinitions!$M$15))+S16+T16+V16+W16-U16, 0)</f>
        <v>4.95</v>
      </c>
      <c r="BW16" s="85">
        <f t="shared" si="28"/>
        <v>2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0.41666666666666669</v>
      </c>
      <c r="CB16" s="45">
        <f t="shared" si="48"/>
        <v>0.52380952380952384</v>
      </c>
      <c r="CC16" s="45">
        <f t="shared" si="30"/>
        <v>0.14695312500000002</v>
      </c>
      <c r="CD16" s="45">
        <f t="shared" si="31"/>
        <v>0</v>
      </c>
      <c r="CE16" s="36">
        <f t="shared" si="32"/>
        <v>5.6249999999999994E-2</v>
      </c>
      <c r="CF16" s="45">
        <f t="shared" si="49"/>
        <v>0.20320312500000001</v>
      </c>
      <c r="CG16" s="45">
        <f t="shared" si="50"/>
        <v>0.20320312500000001</v>
      </c>
      <c r="CH16" s="45">
        <f t="shared" si="33"/>
        <v>0.21746037054377637</v>
      </c>
      <c r="CI16" s="51">
        <f t="shared" si="51"/>
        <v>23.066666666666666</v>
      </c>
      <c r="CJ16" s="47">
        <f t="shared" si="34"/>
        <v>0</v>
      </c>
      <c r="CK16" s="45">
        <f t="shared" si="35"/>
        <v>0.52858695652173915</v>
      </c>
      <c r="CL16" s="45">
        <f t="shared" si="36"/>
        <v>0</v>
      </c>
      <c r="CM16" s="36">
        <f t="shared" si="37"/>
        <v>0.93703517378612466</v>
      </c>
      <c r="CN16" s="45">
        <f t="shared" si="52"/>
        <v>26.2</v>
      </c>
      <c r="CO16" s="45">
        <f t="shared" si="53"/>
        <v>0.3936560934891486</v>
      </c>
      <c r="CP16" s="45">
        <f t="shared" si="54"/>
        <v>0.52631578947368418</v>
      </c>
      <c r="CQ16" s="45">
        <f t="shared" si="55"/>
        <v>0.41906589891234802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1</v>
      </c>
      <c r="R17" s="19">
        <v>1</v>
      </c>
      <c r="S17" s="20">
        <f t="shared" si="20"/>
        <v>2</v>
      </c>
      <c r="T17" s="18">
        <v>2</v>
      </c>
      <c r="U17" s="19">
        <v>1</v>
      </c>
      <c r="V17" s="19">
        <v>0</v>
      </c>
      <c r="W17" s="19">
        <v>0</v>
      </c>
      <c r="X17" s="19">
        <v>1</v>
      </c>
      <c r="Y17" s="19">
        <v>0</v>
      </c>
      <c r="Z17" s="19">
        <v>0</v>
      </c>
      <c r="AA17" s="152">
        <v>11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4.6530564764729831E-2</v>
      </c>
      <c r="BK17" s="95">
        <f t="shared" si="5"/>
        <v>0.25296442687747034</v>
      </c>
      <c r="BL17" s="121">
        <f t="shared" si="6"/>
        <v>0.66666666666666663</v>
      </c>
      <c r="BM17" s="123">
        <f t="shared" si="7"/>
        <v>0.33333333333333331</v>
      </c>
      <c r="BN17" s="96">
        <f t="shared" si="8"/>
        <v>2</v>
      </c>
      <c r="BO17" s="95">
        <f t="shared" si="9"/>
        <v>0.15311004784688995</v>
      </c>
      <c r="BP17" s="121">
        <f t="shared" si="10"/>
        <v>0.12121212121212122</v>
      </c>
      <c r="BQ17" s="124">
        <f t="shared" si="11"/>
        <v>0.13530655391120508</v>
      </c>
      <c r="BR17" s="97">
        <f>IFERROR($BR$18+0.2*(100*($AR$18/CI20)*(1-CH20)-$BR$18), 0)</f>
        <v>118.97828875178874</v>
      </c>
      <c r="BS17" s="98">
        <f>IFERROR((CS20/CZ20)*100, 0)</f>
        <v>109.21422639577581</v>
      </c>
      <c r="BT17" s="99">
        <f t="shared" si="27"/>
        <v>-9.7640623560129285</v>
      </c>
      <c r="BU17" s="95">
        <f t="shared" si="14"/>
        <v>2.2421524663677129E-2</v>
      </c>
      <c r="BV17" s="85">
        <f>IFERROR((D17*2)-(E17*((homedefinitions!$K$15)*2))+(G17*3)-(H17*((homedefinitions!$L$15)*3))+(J17)-(K17*(homedefinitions!$M$15))+S17+T17+V17+W17-U17, 0)</f>
        <v>3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0.41666666666666669</v>
      </c>
      <c r="CB17" s="45">
        <f t="shared" si="48"/>
        <v>0.52380952380952384</v>
      </c>
      <c r="CC17" s="45">
        <f t="shared" si="30"/>
        <v>0.19593750000000004</v>
      </c>
      <c r="CD17" s="45">
        <f t="shared" si="31"/>
        <v>1.4814814814814817E-2</v>
      </c>
      <c r="CE17" s="36">
        <f t="shared" si="32"/>
        <v>7.4999999999999997E-2</v>
      </c>
      <c r="CF17" s="45">
        <f t="shared" si="49"/>
        <v>0.28575231481481489</v>
      </c>
      <c r="CG17" s="45">
        <f t="shared" si="50"/>
        <v>0.28575231481481489</v>
      </c>
      <c r="CH17" s="45">
        <f t="shared" si="33"/>
        <v>0.22935106533193622</v>
      </c>
      <c r="CI17" s="51">
        <f t="shared" si="51"/>
        <v>23.066666666666666</v>
      </c>
      <c r="CJ17" s="47">
        <f t="shared" si="34"/>
        <v>0</v>
      </c>
      <c r="CK17" s="45">
        <f t="shared" si="35"/>
        <v>0.53086956521739126</v>
      </c>
      <c r="CL17" s="45">
        <f t="shared" si="36"/>
        <v>0</v>
      </c>
      <c r="CM17" s="36">
        <f t="shared" si="37"/>
        <v>0.93703517378612466</v>
      </c>
      <c r="CN17" s="45">
        <f t="shared" si="52"/>
        <v>26.2</v>
      </c>
      <c r="CO17" s="45">
        <f t="shared" si="53"/>
        <v>0.3936560934891486</v>
      </c>
      <c r="CP17" s="45">
        <f t="shared" si="54"/>
        <v>0.52631578947368418</v>
      </c>
      <c r="CQ17" s="45">
        <f t="shared" si="55"/>
        <v>0.41906589891234802</v>
      </c>
      <c r="CR17" s="45">
        <f t="shared" si="38"/>
        <v>0</v>
      </c>
      <c r="CS17" s="45">
        <f t="shared" si="39"/>
        <v>0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0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15</v>
      </c>
      <c r="E18" s="6">
        <v>30</v>
      </c>
      <c r="F18" s="132">
        <f t="shared" si="15"/>
        <v>0.5</v>
      </c>
      <c r="G18" s="8">
        <f>SUM(G3:G17)</f>
        <v>8</v>
      </c>
      <c r="H18" s="6">
        <v>16</v>
      </c>
      <c r="I18" s="135">
        <f t="shared" si="16"/>
        <v>0.5</v>
      </c>
      <c r="J18" s="35">
        <f>SUM(J3:J17)</f>
        <v>8</v>
      </c>
      <c r="K18" s="35">
        <f>SUM(K3:K17)</f>
        <v>8</v>
      </c>
      <c r="L18" s="31">
        <f t="shared" si="17"/>
        <v>1</v>
      </c>
      <c r="M18" s="30">
        <f>SUM(M3:M17)</f>
        <v>23</v>
      </c>
      <c r="N18" s="6">
        <v>46</v>
      </c>
      <c r="O18" s="138">
        <f t="shared" si="18"/>
        <v>0.5</v>
      </c>
      <c r="P18" s="9">
        <f>(D18*2)+(G18*3)+(J18)</f>
        <v>62</v>
      </c>
      <c r="Q18" s="8">
        <f>SUM(Q3:Q17)</f>
        <v>10</v>
      </c>
      <c r="R18" s="6">
        <f>SUM(R3:R17)</f>
        <v>14</v>
      </c>
      <c r="S18" s="9">
        <f t="shared" si="20"/>
        <v>24</v>
      </c>
      <c r="T18" s="8">
        <f t="shared" ref="T18:AA18" si="56">SUM(T3:T17)</f>
        <v>12</v>
      </c>
      <c r="U18" s="6">
        <f t="shared" si="56"/>
        <v>13</v>
      </c>
      <c r="V18" s="6">
        <f t="shared" si="56"/>
        <v>1</v>
      </c>
      <c r="W18" s="6">
        <f t="shared" si="56"/>
        <v>8</v>
      </c>
      <c r="X18" s="6">
        <f t="shared" si="56"/>
        <v>2</v>
      </c>
      <c r="Y18" s="6">
        <f>SUM(Y3:Y17)</f>
        <v>7</v>
      </c>
      <c r="Z18" s="6">
        <f t="shared" si="56"/>
        <v>9</v>
      </c>
      <c r="AA18" s="153">
        <f t="shared" si="56"/>
        <v>160</v>
      </c>
      <c r="AD18" s="11"/>
      <c r="AE18" s="11" t="s">
        <v>43</v>
      </c>
      <c r="AF18" s="8">
        <v>13</v>
      </c>
      <c r="AG18" s="6">
        <v>24</v>
      </c>
      <c r="AH18" s="132">
        <f t="shared" si="21"/>
        <v>0.54166666666666663</v>
      </c>
      <c r="AI18" s="8">
        <v>9</v>
      </c>
      <c r="AJ18" s="6">
        <v>26</v>
      </c>
      <c r="AK18" s="135">
        <f t="shared" si="22"/>
        <v>0.34615384615384615</v>
      </c>
      <c r="AL18" s="35">
        <v>2</v>
      </c>
      <c r="AM18" s="35">
        <v>3</v>
      </c>
      <c r="AN18" s="31">
        <f t="shared" si="23"/>
        <v>0.66666666666666663</v>
      </c>
      <c r="AO18" s="30">
        <v>22</v>
      </c>
      <c r="AP18" s="6">
        <v>50</v>
      </c>
      <c r="AQ18" s="138">
        <f t="shared" si="24"/>
        <v>0.44</v>
      </c>
      <c r="AR18" s="9">
        <f>(AF18*2)+(AI18*3)+(AL18)</f>
        <v>55</v>
      </c>
      <c r="AS18" s="8">
        <v>10</v>
      </c>
      <c r="AT18" s="6">
        <v>9</v>
      </c>
      <c r="AU18" s="9">
        <f t="shared" si="26"/>
        <v>19</v>
      </c>
      <c r="AV18" s="8">
        <v>11</v>
      </c>
      <c r="AW18" s="6">
        <v>11</v>
      </c>
      <c r="AX18" s="6">
        <f t="shared" ref="AX18:AZ18" si="57">SUM(AX3:AX17)</f>
        <v>0</v>
      </c>
      <c r="AY18" s="6">
        <v>6</v>
      </c>
      <c r="AZ18" s="6">
        <f t="shared" si="57"/>
        <v>0</v>
      </c>
      <c r="BA18" s="6">
        <v>4</v>
      </c>
      <c r="BB18" s="6">
        <v>11</v>
      </c>
      <c r="BC18" s="6">
        <v>160</v>
      </c>
      <c r="BF18" s="100"/>
      <c r="BG18" s="101" t="s">
        <v>43</v>
      </c>
      <c r="BH18" s="102">
        <f t="shared" si="2"/>
        <v>0.58695652173913049</v>
      </c>
      <c r="BI18" s="125">
        <f t="shared" si="3"/>
        <v>0.62600969305331178</v>
      </c>
      <c r="BJ18" s="126">
        <v>0</v>
      </c>
      <c r="BK18" s="102">
        <f>IFERROR(T18/M18, 0)</f>
        <v>0.52173913043478259</v>
      </c>
      <c r="BL18" s="125">
        <f>IFERROR(T18/(N18+(0.44*K18)+U18), 0)</f>
        <v>0.19193857965451055</v>
      </c>
      <c r="BM18" s="127">
        <f>IFERROR(U18/(N18+(0.44*K18)+U18), 0)</f>
        <v>0.20793346129238643</v>
      </c>
      <c r="BN18" s="103">
        <f t="shared" si="8"/>
        <v>0.92307692307692313</v>
      </c>
      <c r="BO18" s="105">
        <f>IFERROR(Q18/(Q18+AT18), 0)</f>
        <v>0.52631578947368418</v>
      </c>
      <c r="BP18" s="128">
        <f>IFERROR(R18/(R18+AS18), 0)</f>
        <v>0.58333333333333337</v>
      </c>
      <c r="BQ18" s="129">
        <f>IFERROR(S18/(S18+AU18), 0)</f>
        <v>0.55813953488372092</v>
      </c>
      <c r="BR18" s="111">
        <f>IFERROR(($AR$18/$BD$3)*100, 0)</f>
        <v>110.36051100260853</v>
      </c>
      <c r="BS18" s="112">
        <f>IFERROR(($P$18/$AB$3)*100, 0)</f>
        <v>125.08229098090848</v>
      </c>
      <c r="BT18" s="104">
        <f t="shared" si="27"/>
        <v>14.721779978299949</v>
      </c>
      <c r="BU18" s="102">
        <f>IFERROR(SUM(BU3:BU17), 0)</f>
        <v>0.62331838565022413</v>
      </c>
      <c r="BV18" s="85">
        <f>IFERROR((D18*2)-(E18*((homedefinitions!$K$15)*2))+(G18*3)-(H18*((homedefinitions!$L$15)*3))+(J18)-(K18*(homedefinitions!$M$15))+S18+T18+V18+W18-U18, 0)</f>
        <v>52.86</v>
      </c>
      <c r="BW18" s="85">
        <f t="shared" si="28"/>
        <v>0.17391304347826086</v>
      </c>
      <c r="BX18" s="55">
        <v>34</v>
      </c>
      <c r="BY18" s="58" t="s">
        <v>30</v>
      </c>
      <c r="BZ18" s="47">
        <f t="shared" si="29"/>
        <v>0.95238095238095233</v>
      </c>
      <c r="CA18" s="39">
        <f t="shared" si="47"/>
        <v>0.41666666666666669</v>
      </c>
      <c r="CB18" s="45">
        <f t="shared" si="48"/>
        <v>0.52380952380952384</v>
      </c>
      <c r="CC18" s="45">
        <f t="shared" si="30"/>
        <v>0.68578125000000012</v>
      </c>
      <c r="CD18" s="45">
        <f t="shared" si="31"/>
        <v>1.4814814814814817E-2</v>
      </c>
      <c r="CE18" s="36">
        <f t="shared" si="32"/>
        <v>0.26250000000000001</v>
      </c>
      <c r="CF18" s="45">
        <f t="shared" si="49"/>
        <v>0.96309606481481502</v>
      </c>
      <c r="CG18" s="45">
        <f t="shared" si="50"/>
        <v>1.9154770171957674</v>
      </c>
      <c r="CH18" s="45">
        <f t="shared" si="33"/>
        <v>0.43925822842904361</v>
      </c>
      <c r="CI18" s="51">
        <f t="shared" si="51"/>
        <v>23.066666666666666</v>
      </c>
      <c r="CJ18" s="47">
        <f t="shared" si="34"/>
        <v>1.581428035982009</v>
      </c>
      <c r="CK18" s="45">
        <f t="shared" si="35"/>
        <v>0.41857196401799102</v>
      </c>
      <c r="CL18" s="45">
        <f t="shared" si="36"/>
        <v>1.6282828282828283</v>
      </c>
      <c r="CM18" s="36">
        <f t="shared" si="37"/>
        <v>0.93703517378612466</v>
      </c>
      <c r="CN18" s="45">
        <f t="shared" si="52"/>
        <v>26.2</v>
      </c>
      <c r="CO18" s="45">
        <f t="shared" si="53"/>
        <v>0.3936560934891486</v>
      </c>
      <c r="CP18" s="45">
        <f t="shared" si="54"/>
        <v>0.52631578947368418</v>
      </c>
      <c r="CQ18" s="45">
        <f t="shared" si="55"/>
        <v>0.41906589891234802</v>
      </c>
      <c r="CR18" s="45">
        <f t="shared" si="38"/>
        <v>0</v>
      </c>
      <c r="CS18" s="45">
        <f t="shared" si="39"/>
        <v>4.8816823250718633</v>
      </c>
      <c r="CT18" s="45">
        <f t="shared" si="40"/>
        <v>0.79071401799100449</v>
      </c>
      <c r="CU18" s="45">
        <f t="shared" si="41"/>
        <v>0.57777777777777772</v>
      </c>
      <c r="CV18" s="45">
        <f t="shared" si="42"/>
        <v>0.8</v>
      </c>
      <c r="CW18" s="45">
        <f t="shared" si="43"/>
        <v>0</v>
      </c>
      <c r="CX18" s="45">
        <f t="shared" si="44"/>
        <v>0</v>
      </c>
      <c r="CY18" s="45">
        <f t="shared" si="45"/>
        <v>0</v>
      </c>
      <c r="CZ18" s="43">
        <f t="shared" si="46"/>
        <v>3.0319530867019862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0.41666666666666669</v>
      </c>
      <c r="CB19" s="45">
        <f t="shared" si="48"/>
        <v>0.52380952380952384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23.066666666666666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0.93703517378612466</v>
      </c>
      <c r="CN19" s="45">
        <f t="shared" si="52"/>
        <v>26.2</v>
      </c>
      <c r="CO19" s="45">
        <f t="shared" si="53"/>
        <v>0.3936560934891486</v>
      </c>
      <c r="CP19" s="45">
        <f t="shared" si="54"/>
        <v>0.52631578947368418</v>
      </c>
      <c r="CQ19" s="45">
        <f t="shared" si="55"/>
        <v>0.41906589891234802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0.47619047619047616</v>
      </c>
      <c r="CA20" s="41">
        <f t="shared" si="47"/>
        <v>0.41666666666666669</v>
      </c>
      <c r="CB20" s="46">
        <f t="shared" si="48"/>
        <v>0.52380952380952384</v>
      </c>
      <c r="CC20" s="46">
        <f>IFERROR(((($AP$18-$AO$18-$V$18)*CB20*(1-1.07*CA20))/$AA$18)*AA17, 0)</f>
        <v>0.5388281250000001</v>
      </c>
      <c r="CD20" s="46">
        <f>IFERROR((Z17/$Z$18)*0.4*$AM$18*((1-$AN$18)^2), 0)</f>
        <v>0</v>
      </c>
      <c r="CE20" s="42">
        <f>IFERROR((($AW$18-$W$18)/$AA$18)*AA17, 0)</f>
        <v>0.20624999999999999</v>
      </c>
      <c r="CF20" s="46">
        <f t="shared" si="49"/>
        <v>0.74507812500000004</v>
      </c>
      <c r="CG20" s="46">
        <f t="shared" si="50"/>
        <v>1.2212686011904763</v>
      </c>
      <c r="CH20" s="46">
        <f>IFERROR(CG20/($BD$3*(AA17/$BC$18)),0)</f>
        <v>0.35644251741837191</v>
      </c>
      <c r="CI20" s="52">
        <f t="shared" si="51"/>
        <v>23.066666666666666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0.34676383399209487</v>
      </c>
      <c r="CL20" s="46">
        <f>IFERROR(2*((($M$18)+0.5*($H$18-G17))/($M$18-M17))*0.5*((($P$18-$J$18)-(P17-J17))/(2*($N$18-N17)))*T17, 0)</f>
        <v>1.5822306238185257</v>
      </c>
      <c r="CM20" s="42">
        <f t="shared" si="37"/>
        <v>0.93703517378612466</v>
      </c>
      <c r="CN20" s="46">
        <f t="shared" si="52"/>
        <v>26.2</v>
      </c>
      <c r="CO20" s="46">
        <f t="shared" si="53"/>
        <v>0.3936560934891486</v>
      </c>
      <c r="CP20" s="46">
        <f t="shared" si="54"/>
        <v>0.52631578947368418</v>
      </c>
      <c r="CQ20" s="46">
        <f t="shared" si="55"/>
        <v>0.41906589891234802</v>
      </c>
      <c r="CR20" s="46">
        <f>IFERROR(Q17*CO20*CQ20*($P$18/($M$18+(1-(1-($J$18/$K$18))^2)*0.4*$K$18)), 0)</f>
        <v>0.39038192252602705</v>
      </c>
      <c r="CS20" s="46">
        <f>IFERROR((CJ20+CL20+J17)*CM20+CR20, 0)</f>
        <v>1.8729876700855477</v>
      </c>
      <c r="CT20" s="46">
        <f>IFERROR(M17*(1-(0.5*((P17-J17)/(2*N17)))*CK20), 0)</f>
        <v>0</v>
      </c>
      <c r="CU20" s="46">
        <f>IFERROR(0.5*((($P$18-$J$18)-(P17-J17))/(2*($N$18-N17)))*T17, 0)</f>
        <v>0.58695652173913049</v>
      </c>
      <c r="CV20" s="46">
        <f>IFERROR((1-(1-(J17/K17))^2)*0.4*K17, 0)</f>
        <v>0</v>
      </c>
      <c r="CW20" s="46">
        <f>IFERROR(Q17*CO20*CQ20, 0)</f>
        <v>0.16496784468035336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1.7149667510330788</v>
      </c>
      <c r="DB20">
        <f>(AF18+(1.5*AI18))/AP18</f>
        <v>0.53</v>
      </c>
      <c r="DC20">
        <f>(AW18)/(AP18+(0.44*AM18)+AW18)</f>
        <v>0.17650834403080873</v>
      </c>
      <c r="DD20">
        <f>AS18/(AS18+R18)</f>
        <v>0.41666666666666669</v>
      </c>
      <c r="DE20">
        <f>AM18/AP18</f>
        <v>0.06</v>
      </c>
    </row>
    <row r="21" spans="2:109" x14ac:dyDescent="0.55000000000000004">
      <c r="BF21" t="s">
        <v>139</v>
      </c>
      <c r="BG21">
        <f>((0.5*BH18)-(0.3*BM18)+(0.15*BO18)+(0.05*BW18))</f>
        <v>0.31874124307681501</v>
      </c>
    </row>
    <row r="22" spans="2:109" x14ac:dyDescent="0.55000000000000004">
      <c r="BF22" t="s">
        <v>140</v>
      </c>
      <c r="BG22">
        <f>((0.5*DB20)-(0.3*DC20)+(0.15*DD20)+(0.05*DE20))</f>
        <v>0.27754749679075741</v>
      </c>
    </row>
    <row r="23" spans="2:109" x14ac:dyDescent="0.55000000000000004">
      <c r="BF23" t="s">
        <v>145</v>
      </c>
      <c r="BG23" s="150">
        <f>(BG21-BG22)*100</f>
        <v>4.11937462860576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3B2632-3C8E-423B-87FC-6F2BB00AE4B0}">
  <dimension ref="B1:DE114"/>
  <sheetViews>
    <sheetView zoomScale="87" zoomScaleNormal="60" workbookViewId="0">
      <selection activeCell="BS18" sqref="BS18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4.1015625" bestFit="1" customWidth="1"/>
    <col min="35" max="35" width="2.83984375" bestFit="1" customWidth="1"/>
    <col min="36" max="36" width="4.05078125" bestFit="1" customWidth="1"/>
    <col min="37" max="37" width="4.1015625" bestFit="1" customWidth="1"/>
    <col min="38" max="38" width="2.57812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" bestFit="1" customWidth="1"/>
    <col min="43" max="43" width="4.10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2.6835937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0</v>
      </c>
      <c r="S3" s="17">
        <f>Q3+R3</f>
        <v>0</v>
      </c>
      <c r="T3" s="15">
        <v>0</v>
      </c>
      <c r="U3" s="16">
        <v>0</v>
      </c>
      <c r="V3" s="16">
        <v>0</v>
      </c>
      <c r="W3" s="16">
        <v>0</v>
      </c>
      <c r="X3" s="16">
        <v>0</v>
      </c>
      <c r="Y3" s="16">
        <v>0</v>
      </c>
      <c r="Z3" s="16">
        <v>0</v>
      </c>
      <c r="AA3" s="151">
        <v>0</v>
      </c>
      <c r="AB3" s="60">
        <f>IFERROR($N$18+0.44*$K$18-(1.07*($Q$18/($Q$18+$AT$18))*($N$18-$M$18))+U18, 0)</f>
        <v>55.505714285714284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56.900000000000006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</v>
      </c>
      <c r="BR3" s="83">
        <v>0</v>
      </c>
      <c r="BS3" s="84">
        <f t="shared" ref="BS3:BS16" si="12">IFERROR((CS5/CZ5)*100, 0)</f>
        <v>0</v>
      </c>
      <c r="BT3" s="85">
        <f>BS3-BR3</f>
        <v>0</v>
      </c>
      <c r="BU3" s="81">
        <f t="shared" ref="BU3:BU17" si="13">IFERROR((P3+M3+J3-N3-K3+R3+(0.5*Q3)+T3+W3+(0.5*V3)-U3)/(($P$18+$AR$18)+($M$18+$AO$18)+($J$18+$AL$18)-($N$18+$AP$18)-($K$18+$AM$18)+($R$18+$AT$18)+(0.5*($Q$18+$AS$18))+($T$18+$AV$18)+($W$18+$AY$18)+(0.5*($V$18+$AX$18))-($U$18+$AW$18)), 0)</f>
        <v>0</v>
      </c>
      <c r="BV3" s="85">
        <f>IFERROR((D3*2)-(E3*((homedefinitions!$K$15)*2))+(G3*3)-(H3*((homedefinitions!$L$15)*3))+(J3)-(K3*(homedefinitions!$M$15))+S3+T3+V3+W3-U3, 0)</f>
        <v>0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4">IFERROR(D4/E4,0)</f>
        <v>0</v>
      </c>
      <c r="G4" s="18">
        <v>0</v>
      </c>
      <c r="H4" s="19">
        <v>0</v>
      </c>
      <c r="I4" s="134">
        <f t="shared" ref="I4:I18" si="15">IFERROR(G4/H4,0)</f>
        <v>0</v>
      </c>
      <c r="J4" s="34">
        <v>0</v>
      </c>
      <c r="K4" s="34">
        <v>0</v>
      </c>
      <c r="L4" s="32">
        <f t="shared" ref="L4:L18" si="16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7">IFERROR(M4/N4,0)</f>
        <v>0</v>
      </c>
      <c r="P4" s="20">
        <f t="shared" ref="P4:P17" si="18">(D4*2)+(G4*3)+(J4)</f>
        <v>0</v>
      </c>
      <c r="Q4" s="18">
        <v>0</v>
      </c>
      <c r="R4" s="19">
        <v>0</v>
      </c>
      <c r="S4" s="20">
        <f t="shared" ref="S4:S18" si="19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0">IFERROR(AF4/AG4,0)</f>
        <v>0</v>
      </c>
      <c r="AI4" s="18"/>
      <c r="AJ4" s="19"/>
      <c r="AK4" s="134">
        <f t="shared" ref="AK4:AK18" si="21">IFERROR(AI4/AJ4,0)</f>
        <v>0</v>
      </c>
      <c r="AL4" s="34"/>
      <c r="AM4" s="34"/>
      <c r="AN4" s="32">
        <f t="shared" ref="AN4:AN18" si="22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3">IFERROR(AO4/AP4,0)</f>
        <v>0</v>
      </c>
      <c r="AR4" s="20">
        <f t="shared" ref="AR4:AR17" si="24">(AF4*2)+(AI4*3)+(AL4)</f>
        <v>0</v>
      </c>
      <c r="AS4" s="18"/>
      <c r="AT4" s="19"/>
      <c r="AU4" s="20">
        <f t="shared" ref="AU4:AU18" si="25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2"/>
        <v>0</v>
      </c>
      <c r="BT4" s="90">
        <f t="shared" ref="BT4:BT18" si="26">BS4-BR4</f>
        <v>0</v>
      </c>
      <c r="BU4" s="86">
        <f t="shared" si="13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7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2</v>
      </c>
      <c r="E5" s="16">
        <v>3</v>
      </c>
      <c r="F5" s="130">
        <f t="shared" si="14"/>
        <v>0.66666666666666663</v>
      </c>
      <c r="G5" s="15">
        <v>2</v>
      </c>
      <c r="H5" s="16">
        <v>4</v>
      </c>
      <c r="I5" s="133">
        <f t="shared" si="15"/>
        <v>0.5</v>
      </c>
      <c r="J5" s="33">
        <v>0</v>
      </c>
      <c r="K5" s="33">
        <v>0</v>
      </c>
      <c r="L5" s="31">
        <f t="shared" si="16"/>
        <v>0</v>
      </c>
      <c r="M5" s="21">
        <f t="shared" si="0"/>
        <v>4</v>
      </c>
      <c r="N5" s="16">
        <f t="shared" si="0"/>
        <v>7</v>
      </c>
      <c r="O5" s="136">
        <f t="shared" si="17"/>
        <v>0.5714285714285714</v>
      </c>
      <c r="P5" s="17">
        <f t="shared" si="18"/>
        <v>10</v>
      </c>
      <c r="Q5" s="15">
        <v>2</v>
      </c>
      <c r="R5" s="16">
        <v>4</v>
      </c>
      <c r="S5" s="17">
        <f t="shared" si="19"/>
        <v>6</v>
      </c>
      <c r="T5" s="15">
        <v>1</v>
      </c>
      <c r="U5" s="16">
        <v>2</v>
      </c>
      <c r="V5" s="16">
        <v>0</v>
      </c>
      <c r="W5" s="16">
        <v>1</v>
      </c>
      <c r="X5" s="16">
        <v>0</v>
      </c>
      <c r="Y5" s="16">
        <v>1</v>
      </c>
      <c r="Z5" s="16">
        <v>1</v>
      </c>
      <c r="AA5" s="151">
        <v>24</v>
      </c>
      <c r="AB5" s="38" t="s">
        <v>98</v>
      </c>
      <c r="AD5" s="11">
        <v>2</v>
      </c>
      <c r="AE5" s="11"/>
      <c r="AF5" s="15"/>
      <c r="AG5" s="16"/>
      <c r="AH5" s="130">
        <f t="shared" si="20"/>
        <v>0</v>
      </c>
      <c r="AI5" s="15"/>
      <c r="AJ5" s="16"/>
      <c r="AK5" s="133">
        <f t="shared" si="21"/>
        <v>0</v>
      </c>
      <c r="AL5" s="33"/>
      <c r="AM5" s="33"/>
      <c r="AN5" s="31">
        <f t="shared" si="22"/>
        <v>0</v>
      </c>
      <c r="AO5" s="21">
        <f t="shared" si="1"/>
        <v>0</v>
      </c>
      <c r="AP5" s="16">
        <f t="shared" si="1"/>
        <v>0</v>
      </c>
      <c r="AQ5" s="136">
        <f t="shared" si="23"/>
        <v>0</v>
      </c>
      <c r="AR5" s="17">
        <f t="shared" si="24"/>
        <v>0</v>
      </c>
      <c r="AS5" s="15"/>
      <c r="AT5" s="16"/>
      <c r="AU5" s="17">
        <f t="shared" si="25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0.7142857142857143</v>
      </c>
      <c r="BI5" s="113">
        <f t="shared" si="3"/>
        <v>0.7142857142857143</v>
      </c>
      <c r="BJ5" s="114">
        <f t="shared" si="4"/>
        <v>0.18820577164366373</v>
      </c>
      <c r="BK5" s="81">
        <f t="shared" si="5"/>
        <v>6.4516129032258063E-2</v>
      </c>
      <c r="BL5" s="113">
        <f t="shared" si="6"/>
        <v>0.1</v>
      </c>
      <c r="BM5" s="115">
        <f t="shared" si="7"/>
        <v>0.2</v>
      </c>
      <c r="BN5" s="82">
        <f t="shared" si="8"/>
        <v>0.5</v>
      </c>
      <c r="BO5" s="81">
        <f t="shared" si="9"/>
        <v>9.5238095238095233E-2</v>
      </c>
      <c r="BP5" s="113">
        <f t="shared" si="10"/>
        <v>0.13333333333333333</v>
      </c>
      <c r="BQ5" s="116">
        <f t="shared" si="11"/>
        <v>0.11764705882352941</v>
      </c>
      <c r="BR5" s="83">
        <f t="shared" ref="BR3:BR16" si="28">IFERROR($BR$18+0.2*(100*($AR$18/CI7)*(1-CH7)-$BR$18), 0)</f>
        <v>95.791210775379085</v>
      </c>
      <c r="BS5" s="84">
        <f t="shared" si="12"/>
        <v>119.28265424657964</v>
      </c>
      <c r="BT5" s="85">
        <f t="shared" si="26"/>
        <v>23.491443471200554</v>
      </c>
      <c r="BU5" s="81">
        <f t="shared" si="13"/>
        <v>9.2664092664092659E-2</v>
      </c>
      <c r="BV5" s="85">
        <f>IFERROR((D5*2)-(E5*((homedefinitions!$K$15)*2))+(G5*3)-(H5*((homedefinitions!$L$15)*3))+(J5)-(K5*(homedefinitions!$M$15))+S5+T5+V5+W5-U5, 0)</f>
        <v>10.39</v>
      </c>
      <c r="BW5" s="85">
        <f t="shared" si="27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0</v>
      </c>
      <c r="CA5" s="39">
        <f>IFERROR(($AS$18/($AS$18+$R$18)), 0)</f>
        <v>0.35</v>
      </c>
      <c r="CB5" s="45">
        <f>IFERROR(($AQ$18*(1-CA5))/($AQ$18*(1-CA5)+(CA5*(1-$AQ$18))), 0)</f>
        <v>0.51640759930915381</v>
      </c>
      <c r="CC5" s="45">
        <f t="shared" ref="CC5:CC18" si="30">IFERROR(((($AP$18-$AO$18-$V$18)*CB5*(1-1.07*CA5))/$AA$18)*AA3, 0)</f>
        <v>0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0</v>
      </c>
      <c r="CF5" s="45">
        <f>IFERROR(CC5+CE5+CD5, 0)</f>
        <v>0</v>
      </c>
      <c r="CG5" s="45">
        <f>IFERROR(BZ5+CF5, 0)</f>
        <v>0</v>
      </c>
      <c r="CH5" s="45">
        <f t="shared" ref="CH5:CH18" si="33">IFERROR(CG5/($BD$3*(AA3/$BC$18)),0)</f>
        <v>0</v>
      </c>
      <c r="CI5" s="51">
        <f>IFERROR($AO$18+(1-((1-$AN$18)^2))*0.4*$AM$18, 0)</f>
        <v>23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0.91840096613256095</v>
      </c>
      <c r="CN5" s="45">
        <f>IFERROR($M$18+(1-(1-($J$18/$K$18))^2)*$K$18*0.4, 0)</f>
        <v>27.2</v>
      </c>
      <c r="CO5" s="45">
        <f>IFERROR(((1-CP5)*CQ5)/((1-CP5)*CQ5+(1-CQ5)*CP5), 0)</f>
        <v>0.65034429992348886</v>
      </c>
      <c r="CP5" s="45">
        <f>IFERROR($Q$18/($Q$18+$AT$18), 0)</f>
        <v>0.2857142857142857</v>
      </c>
      <c r="CQ5" s="45">
        <f>IFERROR(CN5/($N$18+0.44*$K$18+$U$18), 0)</f>
        <v>0.42659974905897113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4"/>
        <v>0</v>
      </c>
      <c r="G6" s="18">
        <v>4</v>
      </c>
      <c r="H6" s="19">
        <v>8</v>
      </c>
      <c r="I6" s="134">
        <f t="shared" si="15"/>
        <v>0.5</v>
      </c>
      <c r="J6" s="34">
        <v>0</v>
      </c>
      <c r="K6" s="34">
        <v>0</v>
      </c>
      <c r="L6" s="32">
        <f t="shared" si="16"/>
        <v>0</v>
      </c>
      <c r="M6" s="22">
        <f t="shared" si="0"/>
        <v>4</v>
      </c>
      <c r="N6" s="19">
        <f t="shared" si="0"/>
        <v>8</v>
      </c>
      <c r="O6" s="137">
        <f t="shared" si="17"/>
        <v>0.5</v>
      </c>
      <c r="P6" s="20">
        <f t="shared" si="18"/>
        <v>12</v>
      </c>
      <c r="Q6" s="18">
        <v>2</v>
      </c>
      <c r="R6" s="19">
        <v>1</v>
      </c>
      <c r="S6" s="20">
        <f t="shared" si="19"/>
        <v>3</v>
      </c>
      <c r="T6" s="18">
        <v>1</v>
      </c>
      <c r="U6" s="19">
        <v>1</v>
      </c>
      <c r="V6" s="19">
        <v>2</v>
      </c>
      <c r="W6" s="19">
        <v>0</v>
      </c>
      <c r="X6" s="19">
        <v>0</v>
      </c>
      <c r="Y6" s="19">
        <v>1</v>
      </c>
      <c r="Z6" s="19">
        <v>1</v>
      </c>
      <c r="AA6" s="152">
        <v>24</v>
      </c>
      <c r="AB6" s="60">
        <f>IFERROR((AB3/32)*40, 0)</f>
        <v>69.382142857142853</v>
      </c>
      <c r="AD6" s="11">
        <v>3</v>
      </c>
      <c r="AE6" s="11"/>
      <c r="AF6" s="18"/>
      <c r="AG6" s="19"/>
      <c r="AH6" s="131">
        <f t="shared" si="20"/>
        <v>0</v>
      </c>
      <c r="AI6" s="18"/>
      <c r="AJ6" s="19"/>
      <c r="AK6" s="134">
        <f t="shared" si="21"/>
        <v>0</v>
      </c>
      <c r="AL6" s="34"/>
      <c r="AM6" s="34"/>
      <c r="AN6" s="32">
        <f t="shared" si="22"/>
        <v>0</v>
      </c>
      <c r="AO6" s="22">
        <f t="shared" si="1"/>
        <v>0</v>
      </c>
      <c r="AP6" s="19">
        <f t="shared" si="1"/>
        <v>0</v>
      </c>
      <c r="AQ6" s="137">
        <f t="shared" si="23"/>
        <v>0</v>
      </c>
      <c r="AR6" s="20">
        <f t="shared" si="24"/>
        <v>0</v>
      </c>
      <c r="AS6" s="18"/>
      <c r="AT6" s="19"/>
      <c r="AU6" s="20">
        <f t="shared" si="25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71.125</v>
      </c>
      <c r="BF6" s="67">
        <v>3</v>
      </c>
      <c r="BG6" s="68" t="s">
        <v>20</v>
      </c>
      <c r="BH6" s="86">
        <f t="shared" si="2"/>
        <v>0.75</v>
      </c>
      <c r="BI6" s="117">
        <f t="shared" si="3"/>
        <v>0.75</v>
      </c>
      <c r="BJ6" s="118">
        <f t="shared" si="4"/>
        <v>0.18820577164366373</v>
      </c>
      <c r="BK6" s="86">
        <f t="shared" si="5"/>
        <v>6.4516129032258063E-2</v>
      </c>
      <c r="BL6" s="117">
        <f t="shared" si="6"/>
        <v>0.1</v>
      </c>
      <c r="BM6" s="119">
        <f t="shared" si="7"/>
        <v>0.1</v>
      </c>
      <c r="BN6" s="87">
        <f t="shared" si="8"/>
        <v>1</v>
      </c>
      <c r="BO6" s="86">
        <f t="shared" si="9"/>
        <v>9.5238095238095233E-2</v>
      </c>
      <c r="BP6" s="117">
        <f t="shared" si="10"/>
        <v>3.3333333333333333E-2</v>
      </c>
      <c r="BQ6" s="120">
        <f t="shared" si="11"/>
        <v>5.8823529411764705E-2</v>
      </c>
      <c r="BR6" s="88">
        <f t="shared" si="28"/>
        <v>105.90418000627217</v>
      </c>
      <c r="BS6" s="89">
        <f t="shared" si="12"/>
        <v>142.07035299344057</v>
      </c>
      <c r="BT6" s="90">
        <f t="shared" si="26"/>
        <v>36.166172987168395</v>
      </c>
      <c r="BU6" s="86">
        <f t="shared" si="13"/>
        <v>8.4942084942084939E-2</v>
      </c>
      <c r="BV6" s="85">
        <f>IFERROR((D6*2)-(E6*((homedefinitions!$K$15)*2))+(G6*3)-(H6*((homedefinitions!$L$15)*3))+(J6)-(K6*(homedefinitions!$M$15))+S6+T6+V6+W6-U6, 0)</f>
        <v>10.28</v>
      </c>
      <c r="BW6" s="85">
        <f t="shared" si="27"/>
        <v>0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0.35</v>
      </c>
      <c r="CB6" s="45">
        <f t="shared" ref="CB6:CB20" si="48">IFERROR(($AQ$18*(1-CA6))/($AQ$18*(1-CA6)+(CA6*(1-$AQ$18))), 0)</f>
        <v>0.51640759930915381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23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0.91840096613256095</v>
      </c>
      <c r="CN6" s="45">
        <f t="shared" ref="CN6:CN20" si="52">IFERROR($M$18+(1-(1-($J$18/$K$18))^2)*$K$18*0.4, 0)</f>
        <v>27.2</v>
      </c>
      <c r="CO6" s="45">
        <f t="shared" ref="CO6:CO20" si="53">IFERROR(((1-CP6)*CQ6)/((1-CP6)*CQ6+(1-CQ6)*CP6), 0)</f>
        <v>0.65034429992348886</v>
      </c>
      <c r="CP6" s="45">
        <f t="shared" ref="CP6:CP20" si="54">IFERROR($Q$18/($Q$18+$AT$18), 0)</f>
        <v>0.2857142857142857</v>
      </c>
      <c r="CQ6" s="45">
        <f t="shared" ref="CQ6:CQ20" si="55">IFERROR(CN6/($N$18+0.44*$K$18+$U$18), 0)</f>
        <v>0.42659974905897113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4</v>
      </c>
      <c r="F7" s="130">
        <f t="shared" si="14"/>
        <v>0</v>
      </c>
      <c r="G7" s="15">
        <v>1</v>
      </c>
      <c r="H7" s="16">
        <v>4</v>
      </c>
      <c r="I7" s="133">
        <f t="shared" si="15"/>
        <v>0.25</v>
      </c>
      <c r="J7" s="33">
        <v>0</v>
      </c>
      <c r="K7" s="33">
        <v>0</v>
      </c>
      <c r="L7" s="31">
        <f t="shared" si="16"/>
        <v>0</v>
      </c>
      <c r="M7" s="21">
        <f t="shared" si="0"/>
        <v>1</v>
      </c>
      <c r="N7" s="16">
        <f t="shared" si="0"/>
        <v>8</v>
      </c>
      <c r="O7" s="136">
        <f t="shared" si="17"/>
        <v>0.125</v>
      </c>
      <c r="P7" s="17">
        <f t="shared" si="18"/>
        <v>3</v>
      </c>
      <c r="Q7" s="15">
        <v>1</v>
      </c>
      <c r="R7" s="16">
        <v>3</v>
      </c>
      <c r="S7" s="17">
        <f t="shared" si="19"/>
        <v>4</v>
      </c>
      <c r="T7" s="15">
        <v>5</v>
      </c>
      <c r="U7" s="16">
        <v>1</v>
      </c>
      <c r="V7" s="16">
        <v>0</v>
      </c>
      <c r="W7" s="16">
        <v>2</v>
      </c>
      <c r="X7" s="16">
        <v>0</v>
      </c>
      <c r="Y7" s="16">
        <v>1</v>
      </c>
      <c r="Z7" s="16">
        <v>2</v>
      </c>
      <c r="AA7" s="151">
        <v>29</v>
      </c>
      <c r="AD7" s="11">
        <v>4</v>
      </c>
      <c r="AE7" s="11"/>
      <c r="AF7" s="15"/>
      <c r="AG7" s="16"/>
      <c r="AH7" s="130">
        <f t="shared" si="20"/>
        <v>0</v>
      </c>
      <c r="AI7" s="15"/>
      <c r="AJ7" s="16"/>
      <c r="AK7" s="133">
        <f t="shared" si="21"/>
        <v>0</v>
      </c>
      <c r="AL7" s="33"/>
      <c r="AM7" s="33"/>
      <c r="AN7" s="31">
        <f t="shared" si="22"/>
        <v>0</v>
      </c>
      <c r="AO7" s="21">
        <f t="shared" si="1"/>
        <v>0</v>
      </c>
      <c r="AP7" s="16">
        <f t="shared" si="1"/>
        <v>0</v>
      </c>
      <c r="AQ7" s="136">
        <f t="shared" si="23"/>
        <v>0</v>
      </c>
      <c r="AR7" s="17">
        <f t="shared" si="24"/>
        <v>0</v>
      </c>
      <c r="AS7" s="15"/>
      <c r="AT7" s="16"/>
      <c r="AU7" s="17">
        <f t="shared" si="25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0.1875</v>
      </c>
      <c r="BI7" s="113">
        <f t="shared" si="3"/>
        <v>0.1875</v>
      </c>
      <c r="BJ7" s="114">
        <f t="shared" si="4"/>
        <v>0.15575650067061828</v>
      </c>
      <c r="BK7" s="81">
        <f t="shared" si="5"/>
        <v>0.22160664819944598</v>
      </c>
      <c r="BL7" s="113">
        <f t="shared" si="6"/>
        <v>0.35714285714285715</v>
      </c>
      <c r="BM7" s="115">
        <f t="shared" si="7"/>
        <v>7.1428571428571425E-2</v>
      </c>
      <c r="BN7" s="82">
        <f t="shared" si="8"/>
        <v>5</v>
      </c>
      <c r="BO7" s="81">
        <f t="shared" si="9"/>
        <v>3.9408866995073892E-2</v>
      </c>
      <c r="BP7" s="113">
        <f t="shared" si="10"/>
        <v>8.2758620689655171E-2</v>
      </c>
      <c r="BQ7" s="116">
        <f t="shared" si="11"/>
        <v>6.4908722109533468E-2</v>
      </c>
      <c r="BR7" s="83">
        <f t="shared" si="28"/>
        <v>95.643986003483306</v>
      </c>
      <c r="BS7" s="84">
        <f t="shared" si="12"/>
        <v>88.810784170287178</v>
      </c>
      <c r="BT7" s="85">
        <f t="shared" si="26"/>
        <v>-6.833201833196128</v>
      </c>
      <c r="BU7" s="81">
        <f t="shared" si="13"/>
        <v>4.2471042471042469E-2</v>
      </c>
      <c r="BV7" s="85">
        <f>IFERROR((D7*2)-(E7*((homedefinitions!$K$15)*2))+(G7*3)-(H7*((homedefinitions!$L$15)*3))+(J7)-(K7*(homedefinitions!$M$15))+S7+T7+V7+W7-U7, 0)</f>
        <v>6.64</v>
      </c>
      <c r="BW7" s="85">
        <f t="shared" si="27"/>
        <v>0</v>
      </c>
      <c r="BX7" s="26">
        <v>2</v>
      </c>
      <c r="BY7" s="25" t="s">
        <v>19</v>
      </c>
      <c r="BZ7" s="47">
        <f t="shared" si="29"/>
        <v>2.9343696027633848</v>
      </c>
      <c r="CA7" s="39">
        <f t="shared" si="47"/>
        <v>0.35</v>
      </c>
      <c r="CB7" s="45">
        <f t="shared" si="48"/>
        <v>0.51640759930915381</v>
      </c>
      <c r="CC7" s="45">
        <f t="shared" si="30"/>
        <v>1.6958180051813476</v>
      </c>
      <c r="CD7" s="45">
        <f t="shared" si="31"/>
        <v>0.16000000000000003</v>
      </c>
      <c r="CE7" s="36">
        <f t="shared" si="32"/>
        <v>0.44999999999999996</v>
      </c>
      <c r="CF7" s="45">
        <f t="shared" si="49"/>
        <v>2.3058180051813477</v>
      </c>
      <c r="CG7" s="45">
        <f t="shared" si="50"/>
        <v>5.2401876079447325</v>
      </c>
      <c r="CH7" s="45">
        <f t="shared" si="33"/>
        <v>0.6139645703508767</v>
      </c>
      <c r="CI7" s="51">
        <f t="shared" si="51"/>
        <v>23</v>
      </c>
      <c r="CJ7" s="47">
        <f t="shared" si="34"/>
        <v>7.7653314427507976</v>
      </c>
      <c r="CK7" s="45">
        <f t="shared" si="35"/>
        <v>0.62570719602977665</v>
      </c>
      <c r="CL7" s="45">
        <f t="shared" si="36"/>
        <v>0.89451581027667981</v>
      </c>
      <c r="CM7" s="36">
        <f t="shared" si="37"/>
        <v>0.91840096613256095</v>
      </c>
      <c r="CN7" s="45">
        <f t="shared" si="52"/>
        <v>27.2</v>
      </c>
      <c r="CO7" s="45">
        <f t="shared" si="53"/>
        <v>0.65034429992348886</v>
      </c>
      <c r="CP7" s="45">
        <f t="shared" si="54"/>
        <v>0.2857142857142857</v>
      </c>
      <c r="CQ7" s="45">
        <f t="shared" si="55"/>
        <v>0.42659974905897113</v>
      </c>
      <c r="CR7" s="45">
        <f t="shared" si="38"/>
        <v>1.2851847834121644</v>
      </c>
      <c r="CS7" s="45">
        <f t="shared" si="39"/>
        <v>9.2383968671530035</v>
      </c>
      <c r="CT7" s="45">
        <f t="shared" si="40"/>
        <v>3.1061325771003192</v>
      </c>
      <c r="CU7" s="45">
        <f t="shared" si="41"/>
        <v>0.27717391304347827</v>
      </c>
      <c r="CV7" s="45">
        <f t="shared" si="42"/>
        <v>0</v>
      </c>
      <c r="CW7" s="45">
        <f t="shared" si="43"/>
        <v>0.55487343029858516</v>
      </c>
      <c r="CX7" s="45">
        <f t="shared" si="44"/>
        <v>2.0828571428571427</v>
      </c>
      <c r="CY7" s="45">
        <f t="shared" si="45"/>
        <v>0</v>
      </c>
      <c r="CZ7" s="43">
        <f t="shared" si="46"/>
        <v>7.7449625224263556</v>
      </c>
    </row>
    <row r="8" spans="2:104" ht="23.1" x14ac:dyDescent="0.85">
      <c r="B8" s="11">
        <v>5</v>
      </c>
      <c r="C8" s="11" t="s">
        <v>22</v>
      </c>
      <c r="D8" s="18">
        <v>6</v>
      </c>
      <c r="E8" s="19">
        <v>9</v>
      </c>
      <c r="F8" s="131">
        <f t="shared" si="14"/>
        <v>0.66666666666666663</v>
      </c>
      <c r="G8" s="18">
        <v>0</v>
      </c>
      <c r="H8" s="19">
        <v>1</v>
      </c>
      <c r="I8" s="134">
        <f t="shared" si="15"/>
        <v>0</v>
      </c>
      <c r="J8" s="34">
        <v>1</v>
      </c>
      <c r="K8" s="34">
        <v>2</v>
      </c>
      <c r="L8" s="32">
        <f t="shared" si="16"/>
        <v>0.5</v>
      </c>
      <c r="M8" s="22">
        <f t="shared" si="0"/>
        <v>6</v>
      </c>
      <c r="N8" s="19">
        <f t="shared" si="0"/>
        <v>10</v>
      </c>
      <c r="O8" s="137">
        <f t="shared" si="17"/>
        <v>0.6</v>
      </c>
      <c r="P8" s="20">
        <f t="shared" si="18"/>
        <v>13</v>
      </c>
      <c r="Q8" s="18">
        <v>1</v>
      </c>
      <c r="R8" s="19">
        <v>3</v>
      </c>
      <c r="S8" s="20">
        <f>Q8+R8</f>
        <v>4</v>
      </c>
      <c r="T8" s="18">
        <v>4</v>
      </c>
      <c r="U8" s="19">
        <v>1</v>
      </c>
      <c r="V8" s="19">
        <v>0</v>
      </c>
      <c r="W8" s="19">
        <v>0</v>
      </c>
      <c r="X8" s="19">
        <v>0</v>
      </c>
      <c r="Y8" s="19">
        <v>2</v>
      </c>
      <c r="Z8" s="19">
        <v>1</v>
      </c>
      <c r="AA8" s="152">
        <v>23</v>
      </c>
      <c r="AD8" s="11">
        <v>5</v>
      </c>
      <c r="AE8" s="11"/>
      <c r="AF8" s="18"/>
      <c r="AG8" s="19"/>
      <c r="AH8" s="131">
        <f t="shared" si="20"/>
        <v>0</v>
      </c>
      <c r="AI8" s="18"/>
      <c r="AJ8" s="19"/>
      <c r="AK8" s="134">
        <f t="shared" si="21"/>
        <v>0</v>
      </c>
      <c r="AL8" s="34"/>
      <c r="AM8" s="34"/>
      <c r="AN8" s="32">
        <f t="shared" si="22"/>
        <v>0</v>
      </c>
      <c r="AO8" s="22">
        <f t="shared" si="1"/>
        <v>0</v>
      </c>
      <c r="AP8" s="19">
        <f t="shared" si="1"/>
        <v>0</v>
      </c>
      <c r="AQ8" s="137">
        <f t="shared" si="23"/>
        <v>0</v>
      </c>
      <c r="AR8" s="20">
        <f t="shared" si="24"/>
        <v>0</v>
      </c>
      <c r="AS8" s="18"/>
      <c r="AT8" s="19"/>
      <c r="AU8" s="20">
        <f t="shared" si="25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0.6</v>
      </c>
      <c r="BI8" s="117">
        <f t="shared" si="3"/>
        <v>0.59742647058823528</v>
      </c>
      <c r="BJ8" s="118">
        <f t="shared" si="4"/>
        <v>0.25923299329005511</v>
      </c>
      <c r="BK8" s="86">
        <f t="shared" si="5"/>
        <v>0.31527093596059114</v>
      </c>
      <c r="BL8" s="117">
        <f t="shared" si="6"/>
        <v>0.25188916876574308</v>
      </c>
      <c r="BM8" s="119">
        <f t="shared" si="7"/>
        <v>6.2972292191435769E-2</v>
      </c>
      <c r="BN8" s="87">
        <f t="shared" si="8"/>
        <v>4</v>
      </c>
      <c r="BO8" s="86">
        <f t="shared" si="9"/>
        <v>4.9689440993788817E-2</v>
      </c>
      <c r="BP8" s="117">
        <f>IFERROR(R8/(($R$18+$AS$18)*((5*AA8)/$AA$18)), 0)</f>
        <v>0.10434782608695652</v>
      </c>
      <c r="BQ8" s="120">
        <f t="shared" si="11"/>
        <v>8.1841432225063945E-2</v>
      </c>
      <c r="BR8" s="88">
        <f t="shared" si="28"/>
        <v>103.71212196065724</v>
      </c>
      <c r="BS8" s="89">
        <f t="shared" si="12"/>
        <v>140.01103315036437</v>
      </c>
      <c r="BT8" s="90">
        <f t="shared" si="26"/>
        <v>36.298911189707127</v>
      </c>
      <c r="BU8" s="86">
        <f>IFERROR((P8+M8+J8-N8-K8+R8+(0.5*Q8)+T8+W8+(0.5*V8)-U8)/(($P$18+$AR$18)+($M$18+$AO$18)+($J$18+$AL$18)-($N$18+$AP$18)-($K$18+$AM$18)+($R$18+$AT$18)+(0.5*($Q$18+$AS$18))+($T$18+$AV$18)+($W$18+$AY$18)+(0.5*($V$18+$AX$18))-($U$18+$AW$18)), 0)</f>
        <v>0.11196911196911197</v>
      </c>
      <c r="BV8" s="85">
        <f>IFERROR((D8*2)-(E8*((homedefinitions!$K$15)*2))+(G8*3)-(H8*((homedefinitions!$L$15)*3))+(J8)-(K8*(homedefinitions!$M$15))+S8+T8+V8+W8-U8, 0)</f>
        <v>11.11</v>
      </c>
      <c r="BW8" s="85">
        <f t="shared" si="27"/>
        <v>0.2</v>
      </c>
      <c r="BX8" s="26">
        <v>3</v>
      </c>
      <c r="BY8" s="25" t="s">
        <v>20</v>
      </c>
      <c r="BZ8" s="47">
        <f t="shared" si="29"/>
        <v>1.1296183074265975</v>
      </c>
      <c r="CA8" s="39">
        <f t="shared" si="47"/>
        <v>0.35</v>
      </c>
      <c r="CB8" s="45">
        <f t="shared" si="48"/>
        <v>0.51640759930915381</v>
      </c>
      <c r="CC8" s="45">
        <f t="shared" si="30"/>
        <v>1.6958180051813476</v>
      </c>
      <c r="CD8" s="45">
        <f t="shared" si="31"/>
        <v>0.16000000000000003</v>
      </c>
      <c r="CE8" s="36">
        <f t="shared" si="32"/>
        <v>0.44999999999999996</v>
      </c>
      <c r="CF8" s="45">
        <f t="shared" si="49"/>
        <v>2.3058180051813477</v>
      </c>
      <c r="CG8" s="45">
        <f t="shared" si="50"/>
        <v>3.435436312607945</v>
      </c>
      <c r="CH8" s="45">
        <f t="shared" si="33"/>
        <v>0.40251157734129406</v>
      </c>
      <c r="CI8" s="51">
        <f t="shared" si="51"/>
        <v>23</v>
      </c>
      <c r="CJ8" s="47">
        <f t="shared" si="34"/>
        <v>9.1843176178660055</v>
      </c>
      <c r="CK8" s="45">
        <f t="shared" si="35"/>
        <v>0.62570719602977665</v>
      </c>
      <c r="CL8" s="45">
        <f t="shared" si="36"/>
        <v>0.85378787878787865</v>
      </c>
      <c r="CM8" s="36">
        <f t="shared" si="37"/>
        <v>0.91840096613256095</v>
      </c>
      <c r="CN8" s="45">
        <f t="shared" si="52"/>
        <v>27.2</v>
      </c>
      <c r="CO8" s="45">
        <f t="shared" si="53"/>
        <v>0.65034429992348886</v>
      </c>
      <c r="CP8" s="45">
        <f t="shared" si="54"/>
        <v>0.2857142857142857</v>
      </c>
      <c r="CQ8" s="45">
        <f t="shared" si="55"/>
        <v>0.42659974905897113</v>
      </c>
      <c r="CR8" s="45">
        <f t="shared" si="38"/>
        <v>1.2851847834121644</v>
      </c>
      <c r="CS8" s="45">
        <f t="shared" si="39"/>
        <v>10.504190569679663</v>
      </c>
      <c r="CT8" s="45">
        <f t="shared" si="40"/>
        <v>3.061439205955335</v>
      </c>
      <c r="CU8" s="45">
        <f t="shared" si="41"/>
        <v>0.2722222222222222</v>
      </c>
      <c r="CV8" s="45">
        <f t="shared" si="42"/>
        <v>0</v>
      </c>
      <c r="CW8" s="45">
        <f t="shared" si="43"/>
        <v>0.55487343029858516</v>
      </c>
      <c r="CX8" s="45">
        <f t="shared" si="44"/>
        <v>2.7771428571428571</v>
      </c>
      <c r="CY8" s="45">
        <f t="shared" si="45"/>
        <v>0</v>
      </c>
      <c r="CZ8" s="43">
        <f t="shared" si="46"/>
        <v>7.3936541638385638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4"/>
        <v>0</v>
      </c>
      <c r="G9" s="15">
        <v>0</v>
      </c>
      <c r="H9" s="16">
        <v>0</v>
      </c>
      <c r="I9" s="133">
        <f t="shared" si="15"/>
        <v>0</v>
      </c>
      <c r="J9" s="33">
        <v>0</v>
      </c>
      <c r="K9" s="33">
        <v>0</v>
      </c>
      <c r="L9" s="31">
        <f t="shared" si="16"/>
        <v>0</v>
      </c>
      <c r="M9" s="21">
        <f t="shared" si="0"/>
        <v>0</v>
      </c>
      <c r="N9" s="16">
        <f t="shared" si="0"/>
        <v>0</v>
      </c>
      <c r="O9" s="136">
        <f t="shared" si="17"/>
        <v>0</v>
      </c>
      <c r="P9" s="17">
        <f t="shared" si="18"/>
        <v>0</v>
      </c>
      <c r="Q9" s="15">
        <v>0</v>
      </c>
      <c r="R9" s="16">
        <v>0</v>
      </c>
      <c r="S9" s="17">
        <f>Q9+R9</f>
        <v>0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0</v>
      </c>
      <c r="AD9" s="11">
        <v>10</v>
      </c>
      <c r="AE9" s="11"/>
      <c r="AF9" s="15"/>
      <c r="AG9" s="16"/>
      <c r="AH9" s="130">
        <f t="shared" si="20"/>
        <v>0</v>
      </c>
      <c r="AI9" s="15"/>
      <c r="AJ9" s="16"/>
      <c r="AK9" s="133">
        <f t="shared" si="21"/>
        <v>0</v>
      </c>
      <c r="AL9" s="33"/>
      <c r="AM9" s="33"/>
      <c r="AN9" s="31">
        <f t="shared" si="22"/>
        <v>0</v>
      </c>
      <c r="AO9" s="21">
        <f t="shared" si="1"/>
        <v>0</v>
      </c>
      <c r="AP9" s="16">
        <f t="shared" si="1"/>
        <v>0</v>
      </c>
      <c r="AQ9" s="136">
        <f t="shared" si="23"/>
        <v>0</v>
      </c>
      <c r="AR9" s="17">
        <f t="shared" si="24"/>
        <v>0</v>
      </c>
      <c r="AS9" s="15"/>
      <c r="AT9" s="16"/>
      <c r="AU9" s="17">
        <f t="shared" si="25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>IFERROR(R9/(($R$18+$AS$18)*((5*AA9)/$AA$18)), 0)</f>
        <v>0</v>
      </c>
      <c r="BQ9" s="116">
        <f t="shared" si="11"/>
        <v>0</v>
      </c>
      <c r="BR9" s="83">
        <v>0</v>
      </c>
      <c r="BS9" s="84">
        <f t="shared" si="12"/>
        <v>0</v>
      </c>
      <c r="BT9" s="85">
        <f t="shared" si="26"/>
        <v>0</v>
      </c>
      <c r="BU9" s="81">
        <f>IFERROR((P9+M9+J9-N9-K9+R9+(0.5*Q9)+T9+W9+(0.5*V9)-U9)/(($P$18+$AR$18)+($M$18+$AO$18)+($J$18+$AL$18)-($N$18+$AP$18)-($K$18+$AM$18)+($R$18+$AT$18)+(0.5*($Q$18+$AS$18))+($T$18+$AV$18)+($W$18+$AY$18)+(0.5*($V$18+$AX$18))-($U$18+$AW$18)), 0)</f>
        <v>0</v>
      </c>
      <c r="BV9" s="85">
        <f>IFERROR((D9*2)-(E9*((homedefinitions!$K$15)*2))+(G9*3)-(H9*((homedefinitions!$L$15)*3))+(J9)-(K9*(homedefinitions!$M$15))+S9+T9+V9+W9-U9, 0)</f>
        <v>0</v>
      </c>
      <c r="BW9" s="85">
        <f t="shared" si="27"/>
        <v>0</v>
      </c>
      <c r="BX9" s="26">
        <v>4</v>
      </c>
      <c r="BY9" s="25" t="s">
        <v>21</v>
      </c>
      <c r="BZ9" s="47">
        <f t="shared" si="29"/>
        <v>3.4507772020725387</v>
      </c>
      <c r="CA9" s="39">
        <f t="shared" si="47"/>
        <v>0.35</v>
      </c>
      <c r="CB9" s="45">
        <f t="shared" si="48"/>
        <v>0.51640759930915381</v>
      </c>
      <c r="CC9" s="45">
        <f t="shared" si="30"/>
        <v>2.0491134229274617</v>
      </c>
      <c r="CD9" s="45">
        <f t="shared" si="31"/>
        <v>0.32000000000000006</v>
      </c>
      <c r="CE9" s="36">
        <f t="shared" si="32"/>
        <v>0.54374999999999996</v>
      </c>
      <c r="CF9" s="45">
        <f t="shared" si="49"/>
        <v>2.9128634229274617</v>
      </c>
      <c r="CG9" s="45">
        <f t="shared" si="50"/>
        <v>6.3636406250000004</v>
      </c>
      <c r="CH9" s="45">
        <f t="shared" si="33"/>
        <v>0.61704290649051574</v>
      </c>
      <c r="CI9" s="51">
        <f t="shared" si="51"/>
        <v>23</v>
      </c>
      <c r="CJ9" s="47">
        <f t="shared" si="34"/>
        <v>2.8782007860776693</v>
      </c>
      <c r="CK9" s="45">
        <f t="shared" si="35"/>
        <v>0.43306387172384397</v>
      </c>
      <c r="CL9" s="45">
        <f t="shared" si="36"/>
        <v>4.6400000000000006</v>
      </c>
      <c r="CM9" s="36">
        <f t="shared" si="37"/>
        <v>0.91840096613256095</v>
      </c>
      <c r="CN9" s="45">
        <f t="shared" si="52"/>
        <v>27.2</v>
      </c>
      <c r="CO9" s="45">
        <f t="shared" si="53"/>
        <v>0.65034429992348886</v>
      </c>
      <c r="CP9" s="45">
        <f t="shared" si="54"/>
        <v>0.2857142857142857</v>
      </c>
      <c r="CQ9" s="45">
        <f t="shared" si="55"/>
        <v>0.42659974905897113</v>
      </c>
      <c r="CR9" s="45">
        <f t="shared" si="38"/>
        <v>0.64259239170608218</v>
      </c>
      <c r="CS9" s="45">
        <f t="shared" si="39"/>
        <v>7.5473152572183935</v>
      </c>
      <c r="CT9" s="45">
        <f t="shared" si="40"/>
        <v>0.95940026202588968</v>
      </c>
      <c r="CU9" s="45">
        <f t="shared" si="41"/>
        <v>1.6111111111111112</v>
      </c>
      <c r="CV9" s="45">
        <f t="shared" si="42"/>
        <v>0</v>
      </c>
      <c r="CW9" s="45">
        <f t="shared" si="43"/>
        <v>0.27743671514929258</v>
      </c>
      <c r="CX9" s="45">
        <f t="shared" si="44"/>
        <v>4.8600000000000003</v>
      </c>
      <c r="CY9" s="45">
        <f t="shared" si="45"/>
        <v>0</v>
      </c>
      <c r="CZ9" s="43">
        <f t="shared" si="46"/>
        <v>8.4981968436930515</v>
      </c>
    </row>
    <row r="10" spans="2:104" ht="23.1" x14ac:dyDescent="0.85">
      <c r="B10" s="11">
        <v>11</v>
      </c>
      <c r="C10" s="11" t="s">
        <v>24</v>
      </c>
      <c r="D10" s="18">
        <v>0</v>
      </c>
      <c r="E10" s="19">
        <v>0</v>
      </c>
      <c r="F10" s="131">
        <f t="shared" si="14"/>
        <v>0</v>
      </c>
      <c r="G10" s="18">
        <v>0</v>
      </c>
      <c r="H10" s="19">
        <v>0</v>
      </c>
      <c r="I10" s="134">
        <f t="shared" si="15"/>
        <v>0</v>
      </c>
      <c r="J10" s="34">
        <v>0</v>
      </c>
      <c r="K10" s="34">
        <v>0</v>
      </c>
      <c r="L10" s="32">
        <f t="shared" si="16"/>
        <v>0</v>
      </c>
      <c r="M10" s="22">
        <f t="shared" si="0"/>
        <v>0</v>
      </c>
      <c r="N10" s="19">
        <f t="shared" si="0"/>
        <v>0</v>
      </c>
      <c r="O10" s="137">
        <f t="shared" si="17"/>
        <v>0</v>
      </c>
      <c r="P10" s="20">
        <f t="shared" si="18"/>
        <v>0</v>
      </c>
      <c r="Q10" s="18">
        <v>0</v>
      </c>
      <c r="R10" s="19">
        <v>0</v>
      </c>
      <c r="S10" s="20">
        <f t="shared" si="19"/>
        <v>0</v>
      </c>
      <c r="T10" s="18">
        <v>0</v>
      </c>
      <c r="U10" s="19">
        <v>0</v>
      </c>
      <c r="V10" s="19">
        <v>0</v>
      </c>
      <c r="W10" s="19">
        <v>0</v>
      </c>
      <c r="X10" s="19">
        <v>0</v>
      </c>
      <c r="Y10" s="19">
        <v>0</v>
      </c>
      <c r="Z10" s="19">
        <v>0</v>
      </c>
      <c r="AA10" s="152">
        <v>0</v>
      </c>
      <c r="AD10" s="11">
        <v>11</v>
      </c>
      <c r="AE10" s="11"/>
      <c r="AF10" s="18"/>
      <c r="AG10" s="19"/>
      <c r="AH10" s="131">
        <f t="shared" si="20"/>
        <v>0</v>
      </c>
      <c r="AI10" s="18"/>
      <c r="AJ10" s="19"/>
      <c r="AK10" s="134">
        <f t="shared" si="21"/>
        <v>0</v>
      </c>
      <c r="AL10" s="34"/>
      <c r="AM10" s="34"/>
      <c r="AN10" s="32">
        <f t="shared" si="22"/>
        <v>0</v>
      </c>
      <c r="AO10" s="22">
        <f t="shared" si="1"/>
        <v>0</v>
      </c>
      <c r="AP10" s="19">
        <f t="shared" si="1"/>
        <v>0</v>
      </c>
      <c r="AQ10" s="137">
        <f t="shared" si="23"/>
        <v>0</v>
      </c>
      <c r="AR10" s="20">
        <f t="shared" si="24"/>
        <v>0</v>
      </c>
      <c r="AS10" s="18"/>
      <c r="AT10" s="19"/>
      <c r="AU10" s="20">
        <f t="shared" si="25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</v>
      </c>
      <c r="BI10" s="117">
        <f t="shared" si="3"/>
        <v>0</v>
      </c>
      <c r="BJ10" s="118">
        <f t="shared" si="4"/>
        <v>0</v>
      </c>
      <c r="BK10" s="86">
        <f t="shared" si="5"/>
        <v>0</v>
      </c>
      <c r="BL10" s="117">
        <f t="shared" si="6"/>
        <v>0</v>
      </c>
      <c r="BM10" s="119">
        <f t="shared" si="7"/>
        <v>0</v>
      </c>
      <c r="BN10" s="87">
        <f t="shared" si="8"/>
        <v>0</v>
      </c>
      <c r="BO10" s="86">
        <f t="shared" si="9"/>
        <v>0</v>
      </c>
      <c r="BP10" s="117">
        <f t="shared" si="10"/>
        <v>0</v>
      </c>
      <c r="BQ10" s="120">
        <f t="shared" si="11"/>
        <v>0</v>
      </c>
      <c r="BR10" s="88">
        <v>0</v>
      </c>
      <c r="BS10" s="89">
        <f t="shared" si="12"/>
        <v>0</v>
      </c>
      <c r="BT10" s="90">
        <f t="shared" si="26"/>
        <v>0</v>
      </c>
      <c r="BU10" s="86">
        <f t="shared" si="13"/>
        <v>0</v>
      </c>
      <c r="BV10" s="85">
        <f>IFERROR((D10*2)-(E10*((homedefinitions!$K$15)*2))+(G10*3)-(H10*((homedefinitions!$L$15)*3))+(J10)-(K10*(homedefinitions!$M$15))+S10+T10+V10+W10-U10, 0)</f>
        <v>0</v>
      </c>
      <c r="BW10" s="85">
        <f t="shared" si="27"/>
        <v>0</v>
      </c>
      <c r="BX10" s="26">
        <v>5</v>
      </c>
      <c r="BY10" s="25" t="s">
        <v>22</v>
      </c>
      <c r="BZ10" s="47">
        <f>IFERROR(W8+((V8*CB10)*(1-(1.07*CA10)))+(R8*(1-CB10)), 0)</f>
        <v>1.4507772020725387</v>
      </c>
      <c r="CA10" s="39">
        <f t="shared" si="47"/>
        <v>0.35</v>
      </c>
      <c r="CB10" s="45">
        <f t="shared" si="48"/>
        <v>0.51640759930915381</v>
      </c>
      <c r="CC10" s="45">
        <f t="shared" si="30"/>
        <v>1.6251589216321247</v>
      </c>
      <c r="CD10" s="45">
        <f t="shared" si="31"/>
        <v>0.16000000000000003</v>
      </c>
      <c r="CE10" s="36">
        <f t="shared" si="32"/>
        <v>0.43124999999999997</v>
      </c>
      <c r="CF10" s="45">
        <f t="shared" si="49"/>
        <v>2.2164089216321248</v>
      </c>
      <c r="CG10" s="45">
        <f t="shared" si="50"/>
        <v>3.6671861237046635</v>
      </c>
      <c r="CH10" s="45">
        <f t="shared" si="33"/>
        <v>0.44834551829506086</v>
      </c>
      <c r="CI10" s="51">
        <f t="shared" si="51"/>
        <v>23</v>
      </c>
      <c r="CJ10" s="47">
        <f t="shared" si="34"/>
        <v>10.210865053050398</v>
      </c>
      <c r="CK10" s="45">
        <f t="shared" si="35"/>
        <v>0.4969819297082228</v>
      </c>
      <c r="CL10" s="45">
        <f t="shared" si="36"/>
        <v>4.159302325581395</v>
      </c>
      <c r="CM10" s="36">
        <f t="shared" si="37"/>
        <v>0.91840096613256095</v>
      </c>
      <c r="CN10" s="45">
        <f t="shared" si="52"/>
        <v>27.2</v>
      </c>
      <c r="CO10" s="45">
        <f t="shared" si="53"/>
        <v>0.65034429992348886</v>
      </c>
      <c r="CP10" s="45">
        <f t="shared" si="54"/>
        <v>0.2857142857142857</v>
      </c>
      <c r="CQ10" s="45">
        <f t="shared" si="55"/>
        <v>0.42659974905897113</v>
      </c>
      <c r="CR10" s="45">
        <f t="shared" si="38"/>
        <v>0.64259239170608218</v>
      </c>
      <c r="CS10" s="45">
        <f t="shared" si="39"/>
        <v>14.758568961860691</v>
      </c>
      <c r="CT10" s="45">
        <f t="shared" si="40"/>
        <v>5.105432526525199</v>
      </c>
      <c r="CU10" s="45">
        <f t="shared" si="41"/>
        <v>1.1395348837209303</v>
      </c>
      <c r="CV10" s="45">
        <f t="shared" si="42"/>
        <v>0.60000000000000009</v>
      </c>
      <c r="CW10" s="45">
        <f t="shared" si="43"/>
        <v>0.27743671514929258</v>
      </c>
      <c r="CX10" s="45">
        <f t="shared" si="44"/>
        <v>2.7771428571428571</v>
      </c>
      <c r="CY10" s="45">
        <f t="shared" si="45"/>
        <v>0.2</v>
      </c>
      <c r="CZ10" s="43">
        <f t="shared" si="46"/>
        <v>10.541004255008087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4"/>
        <v>0</v>
      </c>
      <c r="G11" s="15">
        <v>0</v>
      </c>
      <c r="H11" s="16">
        <v>0</v>
      </c>
      <c r="I11" s="133">
        <f t="shared" si="15"/>
        <v>0</v>
      </c>
      <c r="J11" s="33">
        <v>0</v>
      </c>
      <c r="K11" s="33">
        <v>0</v>
      </c>
      <c r="L11" s="31">
        <f t="shared" si="16"/>
        <v>0</v>
      </c>
      <c r="M11" s="21">
        <f t="shared" si="0"/>
        <v>0</v>
      </c>
      <c r="N11" s="16">
        <f t="shared" si="0"/>
        <v>0</v>
      </c>
      <c r="O11" s="136">
        <f t="shared" si="17"/>
        <v>0</v>
      </c>
      <c r="P11" s="17">
        <f t="shared" si="18"/>
        <v>0</v>
      </c>
      <c r="Q11" s="15">
        <v>0</v>
      </c>
      <c r="R11" s="16">
        <v>0</v>
      </c>
      <c r="S11" s="17">
        <f t="shared" si="19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0</v>
      </c>
      <c r="AD11" s="11">
        <v>12</v>
      </c>
      <c r="AE11" s="11"/>
      <c r="AF11" s="15"/>
      <c r="AG11" s="16"/>
      <c r="AH11" s="130">
        <f t="shared" si="20"/>
        <v>0</v>
      </c>
      <c r="AI11" s="15"/>
      <c r="AJ11" s="16"/>
      <c r="AK11" s="133">
        <f t="shared" si="21"/>
        <v>0</v>
      </c>
      <c r="AL11" s="33"/>
      <c r="AM11" s="33"/>
      <c r="AN11" s="31">
        <f t="shared" si="22"/>
        <v>0</v>
      </c>
      <c r="AO11" s="21">
        <f t="shared" si="1"/>
        <v>0</v>
      </c>
      <c r="AP11" s="16">
        <f t="shared" si="1"/>
        <v>0</v>
      </c>
      <c r="AQ11" s="136">
        <f t="shared" si="23"/>
        <v>0</v>
      </c>
      <c r="AR11" s="17">
        <f t="shared" si="24"/>
        <v>0</v>
      </c>
      <c r="AS11" s="15"/>
      <c r="AT11" s="16"/>
      <c r="AU11" s="17">
        <f t="shared" si="25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v>0</v>
      </c>
      <c r="BS11" s="84">
        <f t="shared" si="12"/>
        <v>0</v>
      </c>
      <c r="BT11" s="85">
        <f t="shared" si="26"/>
        <v>0</v>
      </c>
      <c r="BU11" s="81">
        <f t="shared" si="13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7"/>
        <v>0</v>
      </c>
      <c r="BX11" s="26">
        <v>10</v>
      </c>
      <c r="BY11" s="25" t="s">
        <v>23</v>
      </c>
      <c r="BZ11" s="47">
        <f>IFERROR(W9+((V9*CB11)*(1-(1.07*CA11)))+(R9*(1-CB11)), 0)</f>
        <v>0</v>
      </c>
      <c r="CA11" s="39">
        <f t="shared" si="47"/>
        <v>0.35</v>
      </c>
      <c r="CB11" s="45">
        <f t="shared" si="48"/>
        <v>0.51640759930915381</v>
      </c>
      <c r="CC11" s="45">
        <f t="shared" si="30"/>
        <v>0</v>
      </c>
      <c r="CD11" s="45">
        <f t="shared" si="31"/>
        <v>0</v>
      </c>
      <c r="CE11" s="36">
        <f t="shared" si="32"/>
        <v>0</v>
      </c>
      <c r="CF11" s="45">
        <f t="shared" si="49"/>
        <v>0</v>
      </c>
      <c r="CG11" s="45">
        <f t="shared" si="50"/>
        <v>0</v>
      </c>
      <c r="CH11" s="45">
        <f t="shared" si="33"/>
        <v>0</v>
      </c>
      <c r="CI11" s="51">
        <f t="shared" si="51"/>
        <v>23</v>
      </c>
      <c r="CJ11" s="47">
        <f t="shared" si="34"/>
        <v>0</v>
      </c>
      <c r="CK11" s="45">
        <f t="shared" si="35"/>
        <v>0</v>
      </c>
      <c r="CL11" s="45">
        <f t="shared" si="36"/>
        <v>0</v>
      </c>
      <c r="CM11" s="36">
        <f t="shared" si="37"/>
        <v>0.91840096613256095</v>
      </c>
      <c r="CN11" s="45">
        <f t="shared" si="52"/>
        <v>27.2</v>
      </c>
      <c r="CO11" s="45">
        <f t="shared" si="53"/>
        <v>0.65034429992348886</v>
      </c>
      <c r="CP11" s="45">
        <f t="shared" si="54"/>
        <v>0.2857142857142857</v>
      </c>
      <c r="CQ11" s="45">
        <f t="shared" si="55"/>
        <v>0.42659974905897113</v>
      </c>
      <c r="CR11" s="45">
        <f t="shared" si="38"/>
        <v>0</v>
      </c>
      <c r="CS11" s="45">
        <f t="shared" si="39"/>
        <v>0</v>
      </c>
      <c r="CT11" s="45">
        <f t="shared" si="40"/>
        <v>0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0</v>
      </c>
      <c r="CY11" s="45">
        <f t="shared" si="45"/>
        <v>0</v>
      </c>
      <c r="CZ11" s="43">
        <f t="shared" si="46"/>
        <v>0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0</v>
      </c>
      <c r="F12" s="131">
        <f t="shared" si="14"/>
        <v>0</v>
      </c>
      <c r="G12" s="18">
        <v>0</v>
      </c>
      <c r="H12" s="19">
        <v>0</v>
      </c>
      <c r="I12" s="134">
        <f t="shared" si="15"/>
        <v>0</v>
      </c>
      <c r="J12" s="34">
        <v>0</v>
      </c>
      <c r="K12" s="34">
        <v>0</v>
      </c>
      <c r="L12" s="32">
        <f t="shared" si="16"/>
        <v>0</v>
      </c>
      <c r="M12" s="22">
        <f t="shared" si="0"/>
        <v>0</v>
      </c>
      <c r="N12" s="19">
        <f t="shared" si="0"/>
        <v>0</v>
      </c>
      <c r="O12" s="137">
        <f t="shared" si="17"/>
        <v>0</v>
      </c>
      <c r="P12" s="20">
        <f t="shared" si="18"/>
        <v>0</v>
      </c>
      <c r="Q12" s="18">
        <v>0</v>
      </c>
      <c r="R12" s="19">
        <v>0</v>
      </c>
      <c r="S12" s="20">
        <f t="shared" si="19"/>
        <v>0</v>
      </c>
      <c r="T12" s="18">
        <v>0</v>
      </c>
      <c r="U12" s="19">
        <v>0</v>
      </c>
      <c r="V12" s="19">
        <v>0</v>
      </c>
      <c r="W12" s="19">
        <v>0</v>
      </c>
      <c r="X12" s="19">
        <v>0</v>
      </c>
      <c r="Y12" s="19">
        <v>0</v>
      </c>
      <c r="Z12" s="19">
        <v>0</v>
      </c>
      <c r="AA12" s="152">
        <v>0</v>
      </c>
      <c r="AD12" s="11">
        <v>24</v>
      </c>
      <c r="AE12" s="11"/>
      <c r="AF12" s="18"/>
      <c r="AG12" s="19"/>
      <c r="AH12" s="131">
        <f t="shared" si="20"/>
        <v>0</v>
      </c>
      <c r="AI12" s="18"/>
      <c r="AJ12" s="19"/>
      <c r="AK12" s="134">
        <f t="shared" si="21"/>
        <v>0</v>
      </c>
      <c r="AL12" s="34"/>
      <c r="AM12" s="34"/>
      <c r="AN12" s="32">
        <f t="shared" si="22"/>
        <v>0</v>
      </c>
      <c r="AO12" s="22">
        <f t="shared" si="1"/>
        <v>0</v>
      </c>
      <c r="AP12" s="19">
        <f t="shared" si="1"/>
        <v>0</v>
      </c>
      <c r="AQ12" s="137">
        <f t="shared" si="23"/>
        <v>0</v>
      </c>
      <c r="AR12" s="20">
        <f t="shared" si="24"/>
        <v>0</v>
      </c>
      <c r="AS12" s="18"/>
      <c r="AT12" s="19"/>
      <c r="AU12" s="20">
        <f t="shared" si="25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</v>
      </c>
      <c r="BI12" s="117">
        <f t="shared" si="3"/>
        <v>0</v>
      </c>
      <c r="BJ12" s="118">
        <f t="shared" si="4"/>
        <v>0</v>
      </c>
      <c r="BK12" s="86">
        <f t="shared" si="5"/>
        <v>0</v>
      </c>
      <c r="BL12" s="117">
        <f t="shared" si="6"/>
        <v>0</v>
      </c>
      <c r="BM12" s="119">
        <f t="shared" si="7"/>
        <v>0</v>
      </c>
      <c r="BN12" s="87">
        <f t="shared" si="8"/>
        <v>0</v>
      </c>
      <c r="BO12" s="86">
        <f t="shared" si="9"/>
        <v>0</v>
      </c>
      <c r="BP12" s="117">
        <f t="shared" si="10"/>
        <v>0</v>
      </c>
      <c r="BQ12" s="120">
        <f t="shared" si="11"/>
        <v>0</v>
      </c>
      <c r="BR12" s="88">
        <v>0</v>
      </c>
      <c r="BS12" s="89">
        <f t="shared" si="12"/>
        <v>0</v>
      </c>
      <c r="BT12" s="90">
        <f t="shared" si="26"/>
        <v>0</v>
      </c>
      <c r="BU12" s="86">
        <f t="shared" si="13"/>
        <v>0</v>
      </c>
      <c r="BV12" s="85">
        <f>IFERROR((D12*2)-(E12*((homedefinitions!$K$15)*2))+(G12*3)-(H12*((homedefinitions!$L$15)*3))+(J12)-(K12*(homedefinitions!$M$15))+S12+T12+V12+W12-U12, 0)</f>
        <v>0</v>
      </c>
      <c r="BW12" s="85">
        <f t="shared" si="27"/>
        <v>0</v>
      </c>
      <c r="BX12" s="26">
        <v>11</v>
      </c>
      <c r="BY12" s="25" t="s">
        <v>24</v>
      </c>
      <c r="BZ12" s="47">
        <f t="shared" si="29"/>
        <v>0</v>
      </c>
      <c r="CA12" s="39">
        <f t="shared" si="47"/>
        <v>0.35</v>
      </c>
      <c r="CB12" s="45">
        <f t="shared" si="48"/>
        <v>0.51640759930915381</v>
      </c>
      <c r="CC12" s="45">
        <f t="shared" si="30"/>
        <v>0</v>
      </c>
      <c r="CD12" s="45">
        <f t="shared" si="31"/>
        <v>0</v>
      </c>
      <c r="CE12" s="36">
        <f t="shared" si="32"/>
        <v>0</v>
      </c>
      <c r="CF12" s="45">
        <f t="shared" si="49"/>
        <v>0</v>
      </c>
      <c r="CG12" s="45">
        <f t="shared" si="50"/>
        <v>0</v>
      </c>
      <c r="CH12" s="45">
        <f t="shared" si="33"/>
        <v>0</v>
      </c>
      <c r="CI12" s="51">
        <f t="shared" si="51"/>
        <v>23</v>
      </c>
      <c r="CJ12" s="47">
        <f t="shared" si="34"/>
        <v>0</v>
      </c>
      <c r="CK12" s="45">
        <f t="shared" si="35"/>
        <v>0</v>
      </c>
      <c r="CL12" s="45">
        <f t="shared" si="36"/>
        <v>0</v>
      </c>
      <c r="CM12" s="36">
        <f t="shared" si="37"/>
        <v>0.91840096613256095</v>
      </c>
      <c r="CN12" s="45">
        <f t="shared" si="52"/>
        <v>27.2</v>
      </c>
      <c r="CO12" s="45">
        <f t="shared" si="53"/>
        <v>0.65034429992348886</v>
      </c>
      <c r="CP12" s="45">
        <f t="shared" si="54"/>
        <v>0.2857142857142857</v>
      </c>
      <c r="CQ12" s="45">
        <f t="shared" si="55"/>
        <v>0.42659974905897113</v>
      </c>
      <c r="CR12" s="45">
        <f t="shared" si="38"/>
        <v>0</v>
      </c>
      <c r="CS12" s="45">
        <f t="shared" si="39"/>
        <v>0</v>
      </c>
      <c r="CT12" s="45">
        <f t="shared" si="40"/>
        <v>0</v>
      </c>
      <c r="CU12" s="45">
        <f t="shared" si="41"/>
        <v>0</v>
      </c>
      <c r="CV12" s="45">
        <f t="shared" si="42"/>
        <v>0</v>
      </c>
      <c r="CW12" s="45">
        <f t="shared" si="43"/>
        <v>0</v>
      </c>
      <c r="CX12" s="45">
        <f t="shared" si="44"/>
        <v>0</v>
      </c>
      <c r="CY12" s="45">
        <f t="shared" si="45"/>
        <v>0</v>
      </c>
      <c r="CZ12" s="43">
        <f t="shared" si="46"/>
        <v>0</v>
      </c>
    </row>
    <row r="13" spans="2:104" ht="23.1" x14ac:dyDescent="0.85">
      <c r="B13" s="11">
        <v>30</v>
      </c>
      <c r="C13" s="11" t="s">
        <v>27</v>
      </c>
      <c r="D13" s="15">
        <v>7</v>
      </c>
      <c r="E13" s="16">
        <v>10</v>
      </c>
      <c r="F13" s="130">
        <f t="shared" si="14"/>
        <v>0.7</v>
      </c>
      <c r="G13" s="15">
        <v>1</v>
      </c>
      <c r="H13" s="16">
        <v>3</v>
      </c>
      <c r="I13" s="133">
        <f t="shared" si="15"/>
        <v>0.33333333333333331</v>
      </c>
      <c r="J13" s="33">
        <v>1</v>
      </c>
      <c r="K13" s="33">
        <v>2</v>
      </c>
      <c r="L13" s="31">
        <f t="shared" si="16"/>
        <v>0.5</v>
      </c>
      <c r="M13" s="21">
        <f t="shared" si="0"/>
        <v>8</v>
      </c>
      <c r="N13" s="16">
        <f t="shared" si="0"/>
        <v>13</v>
      </c>
      <c r="O13" s="136">
        <f t="shared" si="17"/>
        <v>0.61538461538461542</v>
      </c>
      <c r="P13" s="17">
        <f t="shared" si="18"/>
        <v>18</v>
      </c>
      <c r="Q13" s="15">
        <v>0</v>
      </c>
      <c r="R13" s="16">
        <v>8</v>
      </c>
      <c r="S13" s="17">
        <f t="shared" si="19"/>
        <v>8</v>
      </c>
      <c r="T13" s="15">
        <v>1</v>
      </c>
      <c r="U13" s="16">
        <v>0</v>
      </c>
      <c r="V13" s="16">
        <v>3</v>
      </c>
      <c r="W13" s="16">
        <v>1</v>
      </c>
      <c r="X13" s="16">
        <v>0</v>
      </c>
      <c r="Y13" s="16">
        <v>1</v>
      </c>
      <c r="Z13" s="16">
        <v>0</v>
      </c>
      <c r="AA13" s="151">
        <v>26</v>
      </c>
      <c r="AD13" s="11">
        <v>30</v>
      </c>
      <c r="AE13" s="11"/>
      <c r="AF13" s="15"/>
      <c r="AG13" s="16"/>
      <c r="AH13" s="130">
        <f t="shared" si="20"/>
        <v>0</v>
      </c>
      <c r="AI13" s="15"/>
      <c r="AJ13" s="16"/>
      <c r="AK13" s="133">
        <f t="shared" si="21"/>
        <v>0</v>
      </c>
      <c r="AL13" s="33"/>
      <c r="AM13" s="33"/>
      <c r="AN13" s="31">
        <f t="shared" si="22"/>
        <v>0</v>
      </c>
      <c r="AO13" s="21">
        <f t="shared" si="1"/>
        <v>0</v>
      </c>
      <c r="AP13" s="16">
        <f t="shared" si="1"/>
        <v>0</v>
      </c>
      <c r="AQ13" s="136">
        <f t="shared" si="23"/>
        <v>0</v>
      </c>
      <c r="AR13" s="17">
        <f t="shared" si="24"/>
        <v>0</v>
      </c>
      <c r="AS13" s="15"/>
      <c r="AT13" s="16"/>
      <c r="AU13" s="17">
        <f t="shared" si="25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0.65384615384615385</v>
      </c>
      <c r="BI13" s="113">
        <f t="shared" si="3"/>
        <v>0.64841498559077804</v>
      </c>
      <c r="BJ13" s="114">
        <f t="shared" si="4"/>
        <v>0.26792780619631312</v>
      </c>
      <c r="BK13" s="81">
        <f t="shared" si="5"/>
        <v>7.6190476190476197E-2</v>
      </c>
      <c r="BL13" s="113">
        <f t="shared" si="6"/>
        <v>6.7204301075268813E-2</v>
      </c>
      <c r="BM13" s="115">
        <f t="shared" si="7"/>
        <v>0</v>
      </c>
      <c r="BN13" s="82">
        <f t="shared" si="8"/>
        <v>0</v>
      </c>
      <c r="BO13" s="81">
        <f t="shared" si="9"/>
        <v>0</v>
      </c>
      <c r="BP13" s="113">
        <f t="shared" si="10"/>
        <v>0.24615384615384617</v>
      </c>
      <c r="BQ13" s="116">
        <f t="shared" si="11"/>
        <v>0.14479638009049775</v>
      </c>
      <c r="BR13" s="83">
        <f t="shared" si="28"/>
        <v>82.934770680469953</v>
      </c>
      <c r="BS13" s="84">
        <f t="shared" si="12"/>
        <v>138.47144855314386</v>
      </c>
      <c r="BT13" s="85">
        <f t="shared" si="26"/>
        <v>55.536677872673906</v>
      </c>
      <c r="BU13" s="81">
        <f t="shared" si="13"/>
        <v>0.18146718146718147</v>
      </c>
      <c r="BV13" s="85">
        <f>IFERROR((D13*2)-(E13*((homedefinitions!$K$15)*2))+(G13*3)-(H13*((homedefinitions!$L$15)*3))+(J13)-(K13*(homedefinitions!$M$15))+S13+T13+V13+W13-U13, 0)</f>
        <v>19.68</v>
      </c>
      <c r="BW13" s="85">
        <f t="shared" si="27"/>
        <v>0.15384615384615385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0.35</v>
      </c>
      <c r="CB13" s="45">
        <f t="shared" si="48"/>
        <v>0.51640759930915381</v>
      </c>
      <c r="CC13" s="45">
        <f t="shared" si="30"/>
        <v>0</v>
      </c>
      <c r="CD13" s="45">
        <f t="shared" si="31"/>
        <v>0</v>
      </c>
      <c r="CE13" s="36">
        <f t="shared" si="32"/>
        <v>0</v>
      </c>
      <c r="CF13" s="45">
        <f t="shared" si="49"/>
        <v>0</v>
      </c>
      <c r="CG13" s="45">
        <f t="shared" si="50"/>
        <v>0</v>
      </c>
      <c r="CH13" s="45">
        <f t="shared" si="33"/>
        <v>0</v>
      </c>
      <c r="CI13" s="51">
        <f t="shared" si="51"/>
        <v>23</v>
      </c>
      <c r="CJ13" s="47">
        <f t="shared" si="34"/>
        <v>0</v>
      </c>
      <c r="CK13" s="45">
        <f t="shared" si="35"/>
        <v>0</v>
      </c>
      <c r="CL13" s="45">
        <f t="shared" si="36"/>
        <v>0</v>
      </c>
      <c r="CM13" s="36">
        <f t="shared" si="37"/>
        <v>0.91840096613256095</v>
      </c>
      <c r="CN13" s="45">
        <f t="shared" si="52"/>
        <v>27.2</v>
      </c>
      <c r="CO13" s="45">
        <f t="shared" si="53"/>
        <v>0.65034429992348886</v>
      </c>
      <c r="CP13" s="45">
        <f t="shared" si="54"/>
        <v>0.2857142857142857</v>
      </c>
      <c r="CQ13" s="45">
        <f t="shared" si="55"/>
        <v>0.42659974905897113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4"/>
        <v>0</v>
      </c>
      <c r="G14" s="18">
        <v>0</v>
      </c>
      <c r="H14" s="19">
        <v>0</v>
      </c>
      <c r="I14" s="134">
        <f t="shared" si="15"/>
        <v>0</v>
      </c>
      <c r="J14" s="34">
        <v>0</v>
      </c>
      <c r="K14" s="34">
        <v>0</v>
      </c>
      <c r="L14" s="32">
        <f t="shared" si="16"/>
        <v>0</v>
      </c>
      <c r="M14" s="22">
        <f t="shared" si="0"/>
        <v>0</v>
      </c>
      <c r="N14" s="19">
        <f t="shared" si="0"/>
        <v>0</v>
      </c>
      <c r="O14" s="137">
        <f t="shared" si="17"/>
        <v>0</v>
      </c>
      <c r="P14" s="20">
        <f t="shared" si="18"/>
        <v>0</v>
      </c>
      <c r="Q14" s="18">
        <v>0</v>
      </c>
      <c r="R14" s="19">
        <v>0</v>
      </c>
      <c r="S14" s="20">
        <f t="shared" si="19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0</v>
      </c>
      <c r="AD14" s="11">
        <v>32</v>
      </c>
      <c r="AE14" s="11"/>
      <c r="AF14" s="18"/>
      <c r="AG14" s="19"/>
      <c r="AH14" s="131">
        <f t="shared" si="20"/>
        <v>0</v>
      </c>
      <c r="AI14" s="18"/>
      <c r="AJ14" s="19"/>
      <c r="AK14" s="134">
        <f t="shared" si="21"/>
        <v>0</v>
      </c>
      <c r="AL14" s="34"/>
      <c r="AM14" s="34"/>
      <c r="AN14" s="32">
        <f t="shared" si="22"/>
        <v>0</v>
      </c>
      <c r="AO14" s="22">
        <f t="shared" si="1"/>
        <v>0</v>
      </c>
      <c r="AP14" s="19">
        <f t="shared" si="1"/>
        <v>0</v>
      </c>
      <c r="AQ14" s="137">
        <f t="shared" si="23"/>
        <v>0</v>
      </c>
      <c r="AR14" s="20">
        <f t="shared" si="24"/>
        <v>0</v>
      </c>
      <c r="AS14" s="18"/>
      <c r="AT14" s="19"/>
      <c r="AU14" s="20">
        <f t="shared" si="25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v>0</v>
      </c>
      <c r="BS14" s="89">
        <f t="shared" si="12"/>
        <v>0</v>
      </c>
      <c r="BT14" s="90">
        <f t="shared" si="26"/>
        <v>0</v>
      </c>
      <c r="BU14" s="86">
        <f t="shared" si="13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7"/>
        <v>0</v>
      </c>
      <c r="BX14" s="26">
        <v>24</v>
      </c>
      <c r="BY14" s="25" t="s">
        <v>26</v>
      </c>
      <c r="BZ14" s="47">
        <f t="shared" si="29"/>
        <v>0</v>
      </c>
      <c r="CA14" s="39">
        <f t="shared" si="47"/>
        <v>0.35</v>
      </c>
      <c r="CB14" s="45">
        <f t="shared" si="48"/>
        <v>0.51640759930915381</v>
      </c>
      <c r="CC14" s="45">
        <f t="shared" si="30"/>
        <v>0</v>
      </c>
      <c r="CD14" s="45">
        <f t="shared" si="31"/>
        <v>0</v>
      </c>
      <c r="CE14" s="36">
        <f t="shared" si="32"/>
        <v>0</v>
      </c>
      <c r="CF14" s="45">
        <f t="shared" si="49"/>
        <v>0</v>
      </c>
      <c r="CG14" s="45">
        <f t="shared" si="50"/>
        <v>0</v>
      </c>
      <c r="CH14" s="45">
        <f t="shared" si="33"/>
        <v>0</v>
      </c>
      <c r="CI14" s="51">
        <f t="shared" si="51"/>
        <v>23</v>
      </c>
      <c r="CJ14" s="47">
        <f t="shared" si="34"/>
        <v>0</v>
      </c>
      <c r="CK14" s="45">
        <f t="shared" si="35"/>
        <v>0</v>
      </c>
      <c r="CL14" s="45">
        <f t="shared" si="36"/>
        <v>0</v>
      </c>
      <c r="CM14" s="36">
        <f t="shared" si="37"/>
        <v>0.91840096613256095</v>
      </c>
      <c r="CN14" s="45">
        <f t="shared" si="52"/>
        <v>27.2</v>
      </c>
      <c r="CO14" s="45">
        <f t="shared" si="53"/>
        <v>0.65034429992348886</v>
      </c>
      <c r="CP14" s="45">
        <f t="shared" si="54"/>
        <v>0.2857142857142857</v>
      </c>
      <c r="CQ14" s="45">
        <f t="shared" si="55"/>
        <v>0.42659974905897113</v>
      </c>
      <c r="CR14" s="45">
        <f t="shared" si="38"/>
        <v>0</v>
      </c>
      <c r="CS14" s="45">
        <f t="shared" si="39"/>
        <v>0</v>
      </c>
      <c r="CT14" s="45">
        <f t="shared" si="40"/>
        <v>0</v>
      </c>
      <c r="CU14" s="45">
        <f t="shared" si="41"/>
        <v>0</v>
      </c>
      <c r="CV14" s="45">
        <f t="shared" si="42"/>
        <v>0</v>
      </c>
      <c r="CW14" s="45">
        <f t="shared" si="43"/>
        <v>0</v>
      </c>
      <c r="CX14" s="45">
        <f t="shared" si="44"/>
        <v>0</v>
      </c>
      <c r="CY14" s="45">
        <f t="shared" si="45"/>
        <v>0</v>
      </c>
      <c r="CZ14" s="43">
        <f t="shared" si="46"/>
        <v>0</v>
      </c>
    </row>
    <row r="15" spans="2:104" ht="23.1" x14ac:dyDescent="0.85">
      <c r="B15" s="12">
        <v>33</v>
      </c>
      <c r="C15" s="12" t="s">
        <v>29</v>
      </c>
      <c r="D15" s="15">
        <v>1</v>
      </c>
      <c r="E15" s="16">
        <v>1</v>
      </c>
      <c r="F15" s="130">
        <f t="shared" si="14"/>
        <v>1</v>
      </c>
      <c r="G15" s="15">
        <v>1</v>
      </c>
      <c r="H15" s="16">
        <v>1</v>
      </c>
      <c r="I15" s="133">
        <f t="shared" si="15"/>
        <v>1</v>
      </c>
      <c r="J15" s="33">
        <v>0</v>
      </c>
      <c r="K15" s="33">
        <v>0</v>
      </c>
      <c r="L15" s="31">
        <f t="shared" si="16"/>
        <v>0</v>
      </c>
      <c r="M15" s="21">
        <f t="shared" si="0"/>
        <v>2</v>
      </c>
      <c r="N15" s="16">
        <f t="shared" si="0"/>
        <v>2</v>
      </c>
      <c r="O15" s="136">
        <f t="shared" si="17"/>
        <v>1</v>
      </c>
      <c r="P15" s="17">
        <f t="shared" si="18"/>
        <v>5</v>
      </c>
      <c r="Q15" s="15">
        <v>1</v>
      </c>
      <c r="R15" s="16">
        <v>3</v>
      </c>
      <c r="S15" s="17">
        <f t="shared" si="19"/>
        <v>4</v>
      </c>
      <c r="T15" s="15">
        <v>2</v>
      </c>
      <c r="U15" s="16">
        <v>2</v>
      </c>
      <c r="V15" s="16">
        <v>0</v>
      </c>
      <c r="W15" s="16">
        <v>1</v>
      </c>
      <c r="X15" s="16">
        <v>0</v>
      </c>
      <c r="Y15" s="16">
        <v>0</v>
      </c>
      <c r="Z15" s="16">
        <v>0</v>
      </c>
      <c r="AA15" s="151">
        <v>13</v>
      </c>
      <c r="AD15" s="12">
        <v>33</v>
      </c>
      <c r="AE15" s="12"/>
      <c r="AF15" s="15"/>
      <c r="AG15" s="16"/>
      <c r="AH15" s="130">
        <f t="shared" si="20"/>
        <v>0</v>
      </c>
      <c r="AI15" s="15"/>
      <c r="AJ15" s="16"/>
      <c r="AK15" s="133">
        <f t="shared" si="21"/>
        <v>0</v>
      </c>
      <c r="AL15" s="33"/>
      <c r="AM15" s="33"/>
      <c r="AN15" s="31">
        <f t="shared" si="22"/>
        <v>0</v>
      </c>
      <c r="AO15" s="21">
        <f t="shared" si="1"/>
        <v>0</v>
      </c>
      <c r="AP15" s="16">
        <f t="shared" si="1"/>
        <v>0</v>
      </c>
      <c r="AQ15" s="136">
        <f t="shared" si="23"/>
        <v>0</v>
      </c>
      <c r="AR15" s="17">
        <f t="shared" si="24"/>
        <v>0</v>
      </c>
      <c r="AS15" s="15"/>
      <c r="AT15" s="16"/>
      <c r="AU15" s="17">
        <f t="shared" si="25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1.25</v>
      </c>
      <c r="BI15" s="113">
        <f t="shared" si="3"/>
        <v>1.25</v>
      </c>
      <c r="BJ15" s="114">
        <f t="shared" si="4"/>
        <v>0.15442524852813436</v>
      </c>
      <c r="BK15" s="81">
        <f t="shared" si="5"/>
        <v>0.23357664233576642</v>
      </c>
      <c r="BL15" s="113">
        <f t="shared" si="6"/>
        <v>0.33333333333333331</v>
      </c>
      <c r="BM15" s="115">
        <f t="shared" si="7"/>
        <v>0.33333333333333331</v>
      </c>
      <c r="BN15" s="82">
        <f t="shared" si="8"/>
        <v>1</v>
      </c>
      <c r="BO15" s="81">
        <f t="shared" si="9"/>
        <v>8.7912087912087919E-2</v>
      </c>
      <c r="BP15" s="113">
        <f t="shared" si="10"/>
        <v>0.18461538461538463</v>
      </c>
      <c r="BQ15" s="116">
        <f t="shared" si="11"/>
        <v>0.14479638009049775</v>
      </c>
      <c r="BR15" s="83">
        <f t="shared" si="28"/>
        <v>87.777373275570667</v>
      </c>
      <c r="BS15" s="84">
        <f t="shared" si="12"/>
        <v>130.82439638785189</v>
      </c>
      <c r="BT15" s="85">
        <f t="shared" si="26"/>
        <v>43.047023112281224</v>
      </c>
      <c r="BU15" s="81">
        <f t="shared" si="13"/>
        <v>7.3359073359073365E-2</v>
      </c>
      <c r="BV15" s="85">
        <f>IFERROR((D15*2)-(E15*((homedefinitions!$K$15)*2))+(G15*3)-(H15*((homedefinitions!$L$15)*3))+(J15)-(K15*(homedefinitions!$M$15))+S15+T15+V15+W15-U15, 0)</f>
        <v>8.41</v>
      </c>
      <c r="BW15" s="85">
        <f t="shared" si="27"/>
        <v>0</v>
      </c>
      <c r="BX15" s="26">
        <v>30</v>
      </c>
      <c r="BY15" s="25" t="s">
        <v>27</v>
      </c>
      <c r="BZ15" s="47">
        <f t="shared" si="29"/>
        <v>5.8377780656303964</v>
      </c>
      <c r="CA15" s="39">
        <f t="shared" si="47"/>
        <v>0.35</v>
      </c>
      <c r="CB15" s="45">
        <f t="shared" si="48"/>
        <v>0.51640759930915381</v>
      </c>
      <c r="CC15" s="45">
        <f t="shared" si="30"/>
        <v>1.8371361722797932</v>
      </c>
      <c r="CD15" s="45">
        <f t="shared" si="31"/>
        <v>0</v>
      </c>
      <c r="CE15" s="36">
        <f t="shared" si="32"/>
        <v>0.48749999999999999</v>
      </c>
      <c r="CF15" s="45">
        <f t="shared" si="49"/>
        <v>2.324636172279793</v>
      </c>
      <c r="CG15" s="45">
        <f t="shared" si="50"/>
        <v>8.1624142379101894</v>
      </c>
      <c r="CH15" s="45">
        <f t="shared" si="33"/>
        <v>0.88278104506261323</v>
      </c>
      <c r="CI15" s="51">
        <f t="shared" si="51"/>
        <v>23</v>
      </c>
      <c r="CJ15" s="47">
        <f t="shared" si="34"/>
        <v>13.339862637362637</v>
      </c>
      <c r="CK15" s="45">
        <f t="shared" si="35"/>
        <v>0.65857142857142847</v>
      </c>
      <c r="CL15" s="45">
        <f t="shared" si="36"/>
        <v>1.1000000000000001</v>
      </c>
      <c r="CM15" s="36">
        <f t="shared" si="37"/>
        <v>0.91840096613256095</v>
      </c>
      <c r="CN15" s="45">
        <f t="shared" si="52"/>
        <v>27.2</v>
      </c>
      <c r="CO15" s="45">
        <f t="shared" si="53"/>
        <v>0.65034429992348886</v>
      </c>
      <c r="CP15" s="45">
        <f t="shared" si="54"/>
        <v>0.2857142857142857</v>
      </c>
      <c r="CQ15" s="45">
        <f t="shared" si="55"/>
        <v>0.42659974905897113</v>
      </c>
      <c r="CR15" s="45">
        <f t="shared" si="38"/>
        <v>0</v>
      </c>
      <c r="CS15" s="45">
        <f t="shared" si="39"/>
        <v>14.179984763107877</v>
      </c>
      <c r="CT15" s="45">
        <f t="shared" si="40"/>
        <v>6.2775824175824173</v>
      </c>
      <c r="CU15" s="45">
        <f t="shared" si="41"/>
        <v>0.27500000000000002</v>
      </c>
      <c r="CV15" s="45">
        <f t="shared" si="42"/>
        <v>0.60000000000000009</v>
      </c>
      <c r="CW15" s="45">
        <f t="shared" si="43"/>
        <v>0</v>
      </c>
      <c r="CX15" s="45">
        <f t="shared" si="44"/>
        <v>3.4714285714285715</v>
      </c>
      <c r="CY15" s="45">
        <f t="shared" si="45"/>
        <v>0.2</v>
      </c>
      <c r="CZ15" s="43">
        <f t="shared" si="46"/>
        <v>10.240367174079031</v>
      </c>
    </row>
    <row r="16" spans="2:104" ht="23.1" x14ac:dyDescent="0.85">
      <c r="B16" s="12">
        <v>34</v>
      </c>
      <c r="C16" s="12" t="s">
        <v>30</v>
      </c>
      <c r="D16" s="18">
        <v>0</v>
      </c>
      <c r="E16" s="19">
        <v>0</v>
      </c>
      <c r="F16" s="131">
        <f t="shared" si="14"/>
        <v>0</v>
      </c>
      <c r="G16" s="18">
        <v>0</v>
      </c>
      <c r="H16" s="19">
        <v>0</v>
      </c>
      <c r="I16" s="134">
        <f t="shared" si="15"/>
        <v>0</v>
      </c>
      <c r="J16" s="34">
        <v>0</v>
      </c>
      <c r="K16" s="34">
        <v>0</v>
      </c>
      <c r="L16" s="32">
        <f t="shared" si="16"/>
        <v>0</v>
      </c>
      <c r="M16" s="22">
        <f t="shared" si="0"/>
        <v>0</v>
      </c>
      <c r="N16" s="19">
        <f t="shared" si="0"/>
        <v>0</v>
      </c>
      <c r="O16" s="137">
        <f t="shared" si="17"/>
        <v>0</v>
      </c>
      <c r="P16" s="20">
        <f t="shared" si="18"/>
        <v>0</v>
      </c>
      <c r="Q16" s="18">
        <v>0</v>
      </c>
      <c r="R16" s="19">
        <v>0</v>
      </c>
      <c r="S16" s="20">
        <f t="shared" si="19"/>
        <v>0</v>
      </c>
      <c r="T16" s="18">
        <v>0</v>
      </c>
      <c r="U16" s="19">
        <v>0</v>
      </c>
      <c r="V16" s="19">
        <v>0</v>
      </c>
      <c r="W16" s="19">
        <v>0</v>
      </c>
      <c r="X16" s="19">
        <v>0</v>
      </c>
      <c r="Y16" s="19">
        <v>0</v>
      </c>
      <c r="Z16" s="19">
        <v>0</v>
      </c>
      <c r="AA16" s="152">
        <v>0</v>
      </c>
      <c r="AD16" s="12">
        <v>34</v>
      </c>
      <c r="AE16" s="12"/>
      <c r="AF16" s="18"/>
      <c r="AG16" s="19"/>
      <c r="AH16" s="131">
        <f t="shared" si="20"/>
        <v>0</v>
      </c>
      <c r="AI16" s="18"/>
      <c r="AJ16" s="19"/>
      <c r="AK16" s="134">
        <f t="shared" si="21"/>
        <v>0</v>
      </c>
      <c r="AL16" s="34"/>
      <c r="AM16" s="34"/>
      <c r="AN16" s="32">
        <f t="shared" si="22"/>
        <v>0</v>
      </c>
      <c r="AO16" s="22">
        <f t="shared" si="1"/>
        <v>0</v>
      </c>
      <c r="AP16" s="19">
        <f t="shared" si="1"/>
        <v>0</v>
      </c>
      <c r="AQ16" s="137">
        <f t="shared" si="23"/>
        <v>0</v>
      </c>
      <c r="AR16" s="20">
        <f t="shared" si="24"/>
        <v>0</v>
      </c>
      <c r="AS16" s="18"/>
      <c r="AT16" s="19"/>
      <c r="AU16" s="20">
        <f t="shared" si="25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</v>
      </c>
      <c r="BI16" s="117">
        <f t="shared" si="3"/>
        <v>0</v>
      </c>
      <c r="BJ16" s="118">
        <f t="shared" si="4"/>
        <v>0</v>
      </c>
      <c r="BK16" s="86">
        <f t="shared" si="5"/>
        <v>0</v>
      </c>
      <c r="BL16" s="117">
        <f t="shared" si="6"/>
        <v>0</v>
      </c>
      <c r="BM16" s="119">
        <f t="shared" si="7"/>
        <v>0</v>
      </c>
      <c r="BN16" s="87">
        <f t="shared" si="8"/>
        <v>0</v>
      </c>
      <c r="BO16" s="86">
        <f t="shared" si="9"/>
        <v>0</v>
      </c>
      <c r="BP16" s="117">
        <f t="shared" si="10"/>
        <v>0</v>
      </c>
      <c r="BQ16" s="120">
        <f t="shared" si="11"/>
        <v>0</v>
      </c>
      <c r="BR16" s="88">
        <v>0</v>
      </c>
      <c r="BS16" s="89">
        <f t="shared" si="12"/>
        <v>0</v>
      </c>
      <c r="BT16" s="90">
        <f t="shared" si="26"/>
        <v>0</v>
      </c>
      <c r="BU16" s="86">
        <f t="shared" si="13"/>
        <v>0</v>
      </c>
      <c r="BV16" s="85">
        <f>IFERROR((D16*2)-(E16*((homedefinitions!$K$15)*2))+(G16*3)-(H16*((homedefinitions!$L$15)*3))+(J16)-(K16*(homedefinitions!$M$15))+S16+T16+V16+W16-U16, 0)</f>
        <v>0</v>
      </c>
      <c r="BW16" s="85">
        <f t="shared" si="27"/>
        <v>0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0.35</v>
      </c>
      <c r="CB16" s="45">
        <f t="shared" si="48"/>
        <v>0.51640759930915381</v>
      </c>
      <c r="CC16" s="45">
        <f t="shared" si="30"/>
        <v>0</v>
      </c>
      <c r="CD16" s="45">
        <f t="shared" si="31"/>
        <v>0</v>
      </c>
      <c r="CE16" s="36">
        <f t="shared" si="32"/>
        <v>0</v>
      </c>
      <c r="CF16" s="45">
        <f t="shared" si="49"/>
        <v>0</v>
      </c>
      <c r="CG16" s="45">
        <f t="shared" si="50"/>
        <v>0</v>
      </c>
      <c r="CH16" s="45">
        <f t="shared" si="33"/>
        <v>0</v>
      </c>
      <c r="CI16" s="51">
        <f t="shared" si="51"/>
        <v>23</v>
      </c>
      <c r="CJ16" s="47">
        <f t="shared" si="34"/>
        <v>0</v>
      </c>
      <c r="CK16" s="45">
        <f t="shared" si="35"/>
        <v>0</v>
      </c>
      <c r="CL16" s="45">
        <f t="shared" si="36"/>
        <v>0</v>
      </c>
      <c r="CM16" s="36">
        <f t="shared" si="37"/>
        <v>0.91840096613256095</v>
      </c>
      <c r="CN16" s="45">
        <f t="shared" si="52"/>
        <v>27.2</v>
      </c>
      <c r="CO16" s="45">
        <f t="shared" si="53"/>
        <v>0.65034429992348886</v>
      </c>
      <c r="CP16" s="45">
        <f t="shared" si="54"/>
        <v>0.2857142857142857</v>
      </c>
      <c r="CQ16" s="45">
        <f t="shared" si="55"/>
        <v>0.42659974905897113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1</v>
      </c>
      <c r="E17" s="19">
        <v>5</v>
      </c>
      <c r="F17" s="131">
        <f t="shared" si="14"/>
        <v>0.2</v>
      </c>
      <c r="G17" s="18">
        <v>0</v>
      </c>
      <c r="H17" s="19">
        <v>0</v>
      </c>
      <c r="I17" s="134">
        <f t="shared" si="15"/>
        <v>0</v>
      </c>
      <c r="J17" s="34">
        <v>0</v>
      </c>
      <c r="K17" s="34">
        <v>0</v>
      </c>
      <c r="L17" s="32">
        <f t="shared" si="16"/>
        <v>0</v>
      </c>
      <c r="M17" s="22">
        <f t="shared" si="0"/>
        <v>1</v>
      </c>
      <c r="N17" s="19">
        <f t="shared" si="0"/>
        <v>5</v>
      </c>
      <c r="O17" s="137">
        <f t="shared" si="17"/>
        <v>0.2</v>
      </c>
      <c r="P17" s="20">
        <f t="shared" si="18"/>
        <v>2</v>
      </c>
      <c r="Q17" s="18">
        <v>1</v>
      </c>
      <c r="R17" s="19">
        <v>4</v>
      </c>
      <c r="S17" s="20">
        <f t="shared" si="19"/>
        <v>5</v>
      </c>
      <c r="T17" s="18">
        <v>1</v>
      </c>
      <c r="U17" s="19">
        <v>2</v>
      </c>
      <c r="V17" s="19">
        <v>0</v>
      </c>
      <c r="W17" s="19">
        <v>0</v>
      </c>
      <c r="X17" s="19">
        <v>0</v>
      </c>
      <c r="Y17" s="19">
        <v>1</v>
      </c>
      <c r="Z17" s="19">
        <v>0</v>
      </c>
      <c r="AA17" s="152">
        <v>21</v>
      </c>
      <c r="AD17" s="12">
        <v>55</v>
      </c>
      <c r="AE17" s="12"/>
      <c r="AF17" s="18"/>
      <c r="AG17" s="19"/>
      <c r="AH17" s="131">
        <f t="shared" si="20"/>
        <v>0</v>
      </c>
      <c r="AI17" s="18"/>
      <c r="AJ17" s="19"/>
      <c r="AK17" s="134">
        <f t="shared" si="21"/>
        <v>0</v>
      </c>
      <c r="AL17" s="34"/>
      <c r="AM17" s="34"/>
      <c r="AN17" s="32">
        <f t="shared" si="22"/>
        <v>0</v>
      </c>
      <c r="AO17" s="22">
        <f t="shared" si="1"/>
        <v>0</v>
      </c>
      <c r="AP17" s="19">
        <f t="shared" si="1"/>
        <v>0</v>
      </c>
      <c r="AQ17" s="137">
        <f t="shared" si="23"/>
        <v>0</v>
      </c>
      <c r="AR17" s="20">
        <f t="shared" si="24"/>
        <v>0</v>
      </c>
      <c r="AS17" s="18"/>
      <c r="AT17" s="19"/>
      <c r="AU17" s="20">
        <f t="shared" si="25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0.2</v>
      </c>
      <c r="BI17" s="121">
        <f t="shared" si="3"/>
        <v>0.2</v>
      </c>
      <c r="BJ17" s="122">
        <f t="shared" si="4"/>
        <v>0.16729401923881221</v>
      </c>
      <c r="BK17" s="95">
        <f t="shared" si="5"/>
        <v>6.2256809338521402E-2</v>
      </c>
      <c r="BL17" s="121">
        <f t="shared" si="6"/>
        <v>0.125</v>
      </c>
      <c r="BM17" s="123">
        <f t="shared" si="7"/>
        <v>0.25</v>
      </c>
      <c r="BN17" s="96">
        <f t="shared" si="8"/>
        <v>0.5</v>
      </c>
      <c r="BO17" s="95">
        <f t="shared" si="9"/>
        <v>5.4421768707482991E-2</v>
      </c>
      <c r="BP17" s="121">
        <f t="shared" si="10"/>
        <v>0.15238095238095239</v>
      </c>
      <c r="BQ17" s="124">
        <f t="shared" si="11"/>
        <v>0.11204481792717087</v>
      </c>
      <c r="BR17" s="97">
        <f>IFERROR($BR$18+0.2*(100*($AR$18/CI20)*(1-CH20)-$BR$18), 0)</f>
        <v>100.74283011187826</v>
      </c>
      <c r="BS17" s="98">
        <f>IFERROR((CS20/CZ20)*100, 0)</f>
        <v>51.52078894634208</v>
      </c>
      <c r="BT17" s="99">
        <f t="shared" si="26"/>
        <v>-49.222041165536183</v>
      </c>
      <c r="BU17" s="95">
        <f t="shared" si="13"/>
        <v>1.1583011583011582E-2</v>
      </c>
      <c r="BV17" s="85">
        <f>IFERROR((D17*2)-(E17*((homedefinitions!$K$15)*2))+(G17*3)-(H17*((homedefinitions!$L$15)*3))+(J17)-(K17*(homedefinitions!$M$15))+S17+T17+V17+W17-U17, 0)</f>
        <v>2.25</v>
      </c>
      <c r="BW17" s="85">
        <f t="shared" si="27"/>
        <v>0</v>
      </c>
      <c r="BX17" s="55">
        <v>33</v>
      </c>
      <c r="BY17" s="58" t="s">
        <v>29</v>
      </c>
      <c r="BZ17" s="47">
        <f t="shared" si="29"/>
        <v>2.4507772020725387</v>
      </c>
      <c r="CA17" s="39">
        <f t="shared" si="47"/>
        <v>0.35</v>
      </c>
      <c r="CB17" s="45">
        <f t="shared" si="48"/>
        <v>0.51640759930915381</v>
      </c>
      <c r="CC17" s="45">
        <f t="shared" si="30"/>
        <v>0.9185680861398966</v>
      </c>
      <c r="CD17" s="45">
        <f t="shared" si="31"/>
        <v>0</v>
      </c>
      <c r="CE17" s="36">
        <f t="shared" si="32"/>
        <v>0.24374999999999999</v>
      </c>
      <c r="CF17" s="45">
        <f t="shared" si="49"/>
        <v>1.1623180861398965</v>
      </c>
      <c r="CG17" s="45">
        <f t="shared" si="50"/>
        <v>3.6130952882124352</v>
      </c>
      <c r="CH17" s="45">
        <f t="shared" si="33"/>
        <v>0.78152662716505272</v>
      </c>
      <c r="CI17" s="51">
        <f t="shared" si="51"/>
        <v>23</v>
      </c>
      <c r="CJ17" s="47">
        <f t="shared" si="34"/>
        <v>3.3892635150547443</v>
      </c>
      <c r="CK17" s="45">
        <f t="shared" si="35"/>
        <v>0.51543567518248168</v>
      </c>
      <c r="CL17" s="45">
        <f t="shared" si="36"/>
        <v>1.6470588235294119</v>
      </c>
      <c r="CM17" s="36">
        <f t="shared" si="37"/>
        <v>0.91840096613256095</v>
      </c>
      <c r="CN17" s="45">
        <f t="shared" si="52"/>
        <v>27.2</v>
      </c>
      <c r="CO17" s="45">
        <f t="shared" si="53"/>
        <v>0.65034429992348886</v>
      </c>
      <c r="CP17" s="45">
        <f t="shared" si="54"/>
        <v>0.2857142857142857</v>
      </c>
      <c r="CQ17" s="45">
        <f t="shared" si="55"/>
        <v>0.42659974905897113</v>
      </c>
      <c r="CR17" s="45">
        <f t="shared" si="38"/>
        <v>0.64259239170608218</v>
      </c>
      <c r="CS17" s="45">
        <f t="shared" si="39"/>
        <v>5.2679556932167699</v>
      </c>
      <c r="CT17" s="45">
        <f t="shared" si="40"/>
        <v>1.3557054060218978</v>
      </c>
      <c r="CU17" s="45">
        <f t="shared" si="41"/>
        <v>0.5490196078431373</v>
      </c>
      <c r="CV17" s="45">
        <f t="shared" si="42"/>
        <v>0</v>
      </c>
      <c r="CW17" s="45">
        <f t="shared" si="43"/>
        <v>0.27743671514929258</v>
      </c>
      <c r="CX17" s="45">
        <f t="shared" si="44"/>
        <v>0</v>
      </c>
      <c r="CY17" s="45">
        <f t="shared" si="45"/>
        <v>0</v>
      </c>
      <c r="CZ17" s="43">
        <f t="shared" si="46"/>
        <v>4.0267380080997963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17</v>
      </c>
      <c r="E18" s="6">
        <f>SUM(E3:E17)</f>
        <v>32</v>
      </c>
      <c r="F18" s="132">
        <f t="shared" si="14"/>
        <v>0.53125</v>
      </c>
      <c r="G18" s="8">
        <f>SUM(G3:G17)</f>
        <v>9</v>
      </c>
      <c r="H18" s="6">
        <f>SUM(H3:H17)</f>
        <v>21</v>
      </c>
      <c r="I18" s="135">
        <f t="shared" si="15"/>
        <v>0.42857142857142855</v>
      </c>
      <c r="J18" s="35">
        <f>SUM(J3:J17)</f>
        <v>2</v>
      </c>
      <c r="K18" s="35">
        <f>SUM(K3:K17)</f>
        <v>4</v>
      </c>
      <c r="L18" s="31">
        <f t="shared" si="16"/>
        <v>0.5</v>
      </c>
      <c r="M18" s="30">
        <f>SUM(M3:M17)</f>
        <v>26</v>
      </c>
      <c r="N18" s="6">
        <f>SUM(N3:N17)</f>
        <v>53</v>
      </c>
      <c r="O18" s="138">
        <f t="shared" si="17"/>
        <v>0.49056603773584906</v>
      </c>
      <c r="P18" s="9">
        <f>(D18*2)+(G18*3)+(J18)</f>
        <v>63</v>
      </c>
      <c r="Q18" s="8">
        <f>SUM(Q3:Q17)</f>
        <v>8</v>
      </c>
      <c r="R18" s="6">
        <f>SUM(R3:R17)</f>
        <v>26</v>
      </c>
      <c r="S18" s="9">
        <f t="shared" si="19"/>
        <v>34</v>
      </c>
      <c r="T18" s="8">
        <f t="shared" ref="T18:AA18" si="56">SUM(T3:T17)</f>
        <v>15</v>
      </c>
      <c r="U18" s="6">
        <f t="shared" si="56"/>
        <v>9</v>
      </c>
      <c r="V18" s="6">
        <f t="shared" si="56"/>
        <v>5</v>
      </c>
      <c r="W18" s="6">
        <f t="shared" si="56"/>
        <v>5</v>
      </c>
      <c r="X18" s="6">
        <f t="shared" si="56"/>
        <v>0</v>
      </c>
      <c r="Y18" s="6">
        <f t="shared" si="56"/>
        <v>7</v>
      </c>
      <c r="Z18" s="6">
        <f t="shared" si="56"/>
        <v>5</v>
      </c>
      <c r="AA18" s="153">
        <f t="shared" si="56"/>
        <v>160</v>
      </c>
      <c r="AD18" s="11"/>
      <c r="AE18" s="11" t="s">
        <v>43</v>
      </c>
      <c r="AF18" s="8">
        <v>14</v>
      </c>
      <c r="AG18" s="6">
        <v>34</v>
      </c>
      <c r="AH18" s="132">
        <f t="shared" si="20"/>
        <v>0.41176470588235292</v>
      </c>
      <c r="AI18" s="8">
        <v>9</v>
      </c>
      <c r="AJ18" s="6">
        <v>29</v>
      </c>
      <c r="AK18" s="135">
        <f t="shared" si="21"/>
        <v>0.31034482758620691</v>
      </c>
      <c r="AL18" s="35">
        <v>0</v>
      </c>
      <c r="AM18" s="35">
        <v>2</v>
      </c>
      <c r="AN18" s="31">
        <f t="shared" si="22"/>
        <v>0</v>
      </c>
      <c r="AO18" s="30">
        <v>23</v>
      </c>
      <c r="AP18" s="6">
        <v>63</v>
      </c>
      <c r="AQ18" s="138">
        <f t="shared" si="23"/>
        <v>0.36507936507936506</v>
      </c>
      <c r="AR18" s="9">
        <f>(AF18*2)+(AI18*3)+(AL18)</f>
        <v>55</v>
      </c>
      <c r="AS18" s="8">
        <v>14</v>
      </c>
      <c r="AT18" s="6">
        <v>20</v>
      </c>
      <c r="AU18" s="9">
        <f t="shared" si="25"/>
        <v>34</v>
      </c>
      <c r="AV18" s="8">
        <v>13</v>
      </c>
      <c r="AW18" s="6">
        <v>8</v>
      </c>
      <c r="AX18" s="6">
        <v>4</v>
      </c>
      <c r="AY18" s="6">
        <v>5</v>
      </c>
      <c r="AZ18" s="6">
        <v>0</v>
      </c>
      <c r="BA18" s="6">
        <v>7</v>
      </c>
      <c r="BB18" s="6">
        <v>7</v>
      </c>
      <c r="BC18" s="6">
        <v>160</v>
      </c>
      <c r="BF18" s="100"/>
      <c r="BG18" s="101" t="s">
        <v>43</v>
      </c>
      <c r="BH18" s="102">
        <f t="shared" si="2"/>
        <v>0.57547169811320753</v>
      </c>
      <c r="BI18" s="125">
        <f t="shared" si="3"/>
        <v>0.57523739956172393</v>
      </c>
      <c r="BJ18" s="126">
        <v>0</v>
      </c>
      <c r="BK18" s="102">
        <f>IFERROR(T18/M18, 0)</f>
        <v>0.57692307692307687</v>
      </c>
      <c r="BL18" s="125">
        <f>IFERROR(T18/(N18+(0.44*K18)+U18), 0)</f>
        <v>0.23525721455457968</v>
      </c>
      <c r="BM18" s="127">
        <f>IFERROR(U18/(N18+(0.44*K18)+U18), 0)</f>
        <v>0.1411543287327478</v>
      </c>
      <c r="BN18" s="103">
        <f t="shared" si="8"/>
        <v>1.6666666666666667</v>
      </c>
      <c r="BO18" s="105">
        <f>IFERROR(Q18/(Q18+AT18), 0)</f>
        <v>0.2857142857142857</v>
      </c>
      <c r="BP18" s="128">
        <f>IFERROR(R18/(R18+AS18), 0)</f>
        <v>0.65</v>
      </c>
      <c r="BQ18" s="129">
        <f>IFERROR(S18/(S18+AU18), 0)</f>
        <v>0.5</v>
      </c>
      <c r="BR18" s="111">
        <f>IFERROR(($AR$18/$BD$3)*100, 0)</f>
        <v>96.66080843585236</v>
      </c>
      <c r="BS18" s="112">
        <f>IFERROR(($P$18/$AB$3)*100, 0)</f>
        <v>113.50182735368301</v>
      </c>
      <c r="BT18" s="104">
        <f t="shared" si="26"/>
        <v>16.841018917830652</v>
      </c>
      <c r="BU18" s="102">
        <f>IFERROR(SUM(BU3:BU17), 0)</f>
        <v>0.59845559845559837</v>
      </c>
      <c r="BV18" s="85">
        <f>IFERROR((D18*2)-(E18*((homedefinitions!$K$15)*2))+(G18*3)-(H18*((homedefinitions!$L$15)*3))+(J18)-(K18*(homedefinitions!$M$15))+S18+T18+V18+W18-U18, 0)</f>
        <v>68.759999999999991</v>
      </c>
      <c r="BW18" s="85">
        <f t="shared" si="27"/>
        <v>7.5471698113207544E-2</v>
      </c>
      <c r="BX18" s="55">
        <v>34</v>
      </c>
      <c r="BY18" s="58" t="s">
        <v>30</v>
      </c>
      <c r="BZ18" s="47">
        <f t="shared" si="29"/>
        <v>0</v>
      </c>
      <c r="CA18" s="39">
        <f t="shared" si="47"/>
        <v>0.35</v>
      </c>
      <c r="CB18" s="45">
        <f t="shared" si="48"/>
        <v>0.51640759930915381</v>
      </c>
      <c r="CC18" s="45">
        <f t="shared" si="30"/>
        <v>0</v>
      </c>
      <c r="CD18" s="45">
        <f t="shared" si="31"/>
        <v>0</v>
      </c>
      <c r="CE18" s="36">
        <f t="shared" si="32"/>
        <v>0</v>
      </c>
      <c r="CF18" s="45">
        <f t="shared" si="49"/>
        <v>0</v>
      </c>
      <c r="CG18" s="45">
        <f t="shared" si="50"/>
        <v>0</v>
      </c>
      <c r="CH18" s="45">
        <f t="shared" si="33"/>
        <v>0</v>
      </c>
      <c r="CI18" s="51">
        <f t="shared" si="51"/>
        <v>23</v>
      </c>
      <c r="CJ18" s="47">
        <f t="shared" si="34"/>
        <v>0</v>
      </c>
      <c r="CK18" s="45">
        <f t="shared" si="35"/>
        <v>0</v>
      </c>
      <c r="CL18" s="45">
        <f t="shared" si="36"/>
        <v>0</v>
      </c>
      <c r="CM18" s="36">
        <f t="shared" si="37"/>
        <v>0.91840096613256095</v>
      </c>
      <c r="CN18" s="45">
        <f t="shared" si="52"/>
        <v>27.2</v>
      </c>
      <c r="CO18" s="45">
        <f t="shared" si="53"/>
        <v>0.65034429992348886</v>
      </c>
      <c r="CP18" s="45">
        <f t="shared" si="54"/>
        <v>0.2857142857142857</v>
      </c>
      <c r="CQ18" s="45">
        <f t="shared" si="55"/>
        <v>0.42659974905897113</v>
      </c>
      <c r="CR18" s="45">
        <f t="shared" si="38"/>
        <v>0</v>
      </c>
      <c r="CS18" s="45">
        <f t="shared" si="39"/>
        <v>0</v>
      </c>
      <c r="CT18" s="45">
        <f t="shared" si="40"/>
        <v>0</v>
      </c>
      <c r="CU18" s="45">
        <f t="shared" si="41"/>
        <v>0</v>
      </c>
      <c r="CV18" s="45">
        <f t="shared" si="42"/>
        <v>0</v>
      </c>
      <c r="CW18" s="45">
        <f t="shared" si="43"/>
        <v>0</v>
      </c>
      <c r="CX18" s="45">
        <f t="shared" si="44"/>
        <v>0</v>
      </c>
      <c r="CY18" s="45">
        <f t="shared" si="45"/>
        <v>0</v>
      </c>
      <c r="CZ18" s="43">
        <f t="shared" si="46"/>
        <v>0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0.35</v>
      </c>
      <c r="CB19" s="45">
        <f t="shared" si="48"/>
        <v>0.51640759930915381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23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0.91840096613256095</v>
      </c>
      <c r="CN19" s="45">
        <f t="shared" si="52"/>
        <v>27.2</v>
      </c>
      <c r="CO19" s="45">
        <f t="shared" si="53"/>
        <v>0.65034429992348886</v>
      </c>
      <c r="CP19" s="45">
        <f t="shared" si="54"/>
        <v>0.2857142857142857</v>
      </c>
      <c r="CQ19" s="45">
        <f t="shared" si="55"/>
        <v>0.42659974905897113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1.9343696027633848</v>
      </c>
      <c r="CA20" s="41">
        <f t="shared" si="47"/>
        <v>0.35</v>
      </c>
      <c r="CB20" s="46">
        <f t="shared" si="48"/>
        <v>0.51640759930915381</v>
      </c>
      <c r="CC20" s="46">
        <f>IFERROR(((($AP$18-$AO$18-$V$18)*CB20*(1-1.07*CA20))/$AA$18)*AA17, 0)</f>
        <v>1.4838407545336791</v>
      </c>
      <c r="CD20" s="46">
        <f>IFERROR((Z17/$Z$18)*0.4*$AM$18*((1-$AN$18)^2), 0)</f>
        <v>0</v>
      </c>
      <c r="CE20" s="42">
        <f>IFERROR((($AW$18-$W$18)/$AA$18)*AA17, 0)</f>
        <v>0.39374999999999999</v>
      </c>
      <c r="CF20" s="46">
        <f t="shared" si="49"/>
        <v>1.8775907545336792</v>
      </c>
      <c r="CG20" s="46">
        <f t="shared" si="50"/>
        <v>3.811960357297064</v>
      </c>
      <c r="CH20" s="46">
        <f>IFERROR(CG20/($BD$3*(AA17/$BC$18)),0)</f>
        <v>0.51043071149680319</v>
      </c>
      <c r="CI20" s="52">
        <f t="shared" si="51"/>
        <v>23</v>
      </c>
      <c r="CJ20" s="48">
        <f>IFERROR(2*(M17+0.5*G17)*(1-(0.5*((P17-J17)/(2*N17)))*CK20), 0)</f>
        <v>1.8815800658485484</v>
      </c>
      <c r="CK20" s="46">
        <f>IFERROR(((5*AA17/$AA$18)*1.14*(($T$18-T17)/$M$18))+((1-(5*AA17/$AA$18))*(((($T$18/$AA$18)*AA17*5)-T17)/((($M$18/$AA$18)*AA17*5)-M17))), 0)</f>
        <v>0.59209967075725822</v>
      </c>
      <c r="CL20" s="46">
        <f>IFERROR(2*((($M$18)+0.5*($H$18-G17))/($M$18-M17))*0.5*((($P$18-$J$18)-(P17-J17))/(2*($N$18-N17)))*T17, 0)</f>
        <v>0.89729166666666671</v>
      </c>
      <c r="CM20" s="42">
        <f t="shared" si="37"/>
        <v>0.91840096613256095</v>
      </c>
      <c r="CN20" s="46">
        <f t="shared" si="52"/>
        <v>27.2</v>
      </c>
      <c r="CO20" s="46">
        <f t="shared" si="53"/>
        <v>0.65034429992348886</v>
      </c>
      <c r="CP20" s="46">
        <f t="shared" si="54"/>
        <v>0.2857142857142857</v>
      </c>
      <c r="CQ20" s="46">
        <f t="shared" si="55"/>
        <v>0.42659974905897113</v>
      </c>
      <c r="CR20" s="46">
        <f>IFERROR(Q17*CO20*CQ20*($P$18/($M$18+(1-(1-($J$18/$K$18))^2)*0.4*$K$18)), 0)</f>
        <v>0.64259239170608218</v>
      </c>
      <c r="CS20" s="46">
        <f>IFERROR((CJ20+CL20+J17)*CM20+CR20, 0)</f>
        <v>3.1947108756065195</v>
      </c>
      <c r="CT20" s="46">
        <f>IFERROR(M17*(1-(0.5*((P17-J17)/(2*N17)))*CK20), 0)</f>
        <v>0.94079003292427421</v>
      </c>
      <c r="CU20" s="46">
        <f>IFERROR(0.5*((($P$18-$J$18)-(P17-J17))/(2*($N$18-N17)))*T17, 0)</f>
        <v>0.30729166666666669</v>
      </c>
      <c r="CV20" s="46">
        <f>IFERROR((1-(1-(J17/K17))^2)*0.4*K17, 0)</f>
        <v>0</v>
      </c>
      <c r="CW20" s="46">
        <f>IFERROR(Q17*CO20*CQ20, 0)</f>
        <v>0.27743671514929258</v>
      </c>
      <c r="CX20" s="46">
        <f>IFERROR((N17-M17)*(1-(1.07*CP20)), 0)</f>
        <v>2.7771428571428571</v>
      </c>
      <c r="CY20" s="46">
        <f>IFERROR(((1-(J17/K17))^2)*0.4*K17, 0)</f>
        <v>0</v>
      </c>
      <c r="CZ20" s="44">
        <f>IFERROR(((CT20+CU20+CV20)*CM20)+CW20+CX20+CY20+U17, 0)</f>
        <v>6.2008190110088384</v>
      </c>
      <c r="DB20">
        <f>(AF18+(1.5*AI18))/AP18</f>
        <v>0.43650793650793651</v>
      </c>
      <c r="DC20">
        <f>(AW18)/(AP18+(0.44*AM18)+AW18)</f>
        <v>0.11129660545353368</v>
      </c>
      <c r="DD20">
        <f>AS18/(AS18+R18)</f>
        <v>0.35</v>
      </c>
      <c r="DE20">
        <f>AM18/AP18</f>
        <v>3.1746031746031744E-2</v>
      </c>
    </row>
    <row r="21" spans="2:109" x14ac:dyDescent="0.55000000000000004">
      <c r="BF21" t="s">
        <v>139</v>
      </c>
      <c r="BG21">
        <f>((0.5*BH18)-(0.3*BM18)+(0.15*BO18)+(0.05*BW18))</f>
        <v>0.29202027819958265</v>
      </c>
    </row>
    <row r="22" spans="2:109" x14ac:dyDescent="0.55000000000000004">
      <c r="BF22" t="s">
        <v>140</v>
      </c>
      <c r="BG22">
        <f>((0.5*DB20)-(0.3*DC20)+(0.15*DD20)+(0.05*DE20))</f>
        <v>0.23895228820520972</v>
      </c>
    </row>
    <row r="23" spans="2:109" x14ac:dyDescent="0.55000000000000004">
      <c r="BF23" t="s">
        <v>145</v>
      </c>
      <c r="BG23" s="150">
        <f>(BG21-BG22)*100</f>
        <v>5.3067989994372926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781DD8-ED3F-4D9B-9BC1-1488A6EF2958}">
  <dimension ref="B1:DE114"/>
  <sheetViews>
    <sheetView topLeftCell="KW1" zoomScale="73" zoomScaleNormal="60" workbookViewId="0">
      <selection activeCell="BR15" sqref="BR15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3" bestFit="1" customWidth="1"/>
    <col min="5" max="5" width="6.26171875" bestFit="1" customWidth="1"/>
    <col min="6" max="6" width="5.7890625" bestFit="1" customWidth="1"/>
    <col min="7" max="7" width="3" bestFit="1" customWidth="1"/>
    <col min="8" max="8" width="6.20703125" bestFit="1" customWidth="1"/>
    <col min="9" max="9" width="5.7890625" bestFit="1" customWidth="1"/>
    <col min="10" max="10" width="3" bestFit="1" customWidth="1"/>
    <col min="11" max="11" width="6.20703125" bestFit="1" customWidth="1"/>
    <col min="12" max="12" width="5.7890625" bestFit="1" customWidth="1"/>
    <col min="13" max="13" width="2.83984375" bestFit="1" customWidth="1"/>
    <col min="14" max="14" width="6.26171875" bestFit="1" customWidth="1"/>
    <col min="15" max="15" width="11" bestFit="1" customWidth="1"/>
    <col min="16" max="16" width="5" bestFit="1" customWidth="1"/>
    <col min="17" max="17" width="3.5234375" bestFit="1" customWidth="1"/>
    <col min="18" max="18" width="3.15625" bestFit="1" customWidth="1"/>
    <col min="19" max="19" width="3.47265625" bestFit="1" customWidth="1"/>
    <col min="20" max="21" width="3.15625" bestFit="1" customWidth="1"/>
    <col min="22" max="22" width="3.734375" bestFit="1" customWidth="1"/>
    <col min="23" max="23" width="4.3125" customWidth="1"/>
    <col min="24" max="24" width="3.83984375" bestFit="1" customWidth="1"/>
    <col min="25" max="25" width="3.68359375" bestFit="1" customWidth="1"/>
    <col min="26" max="26" width="2.9453125" bestFit="1" customWidth="1"/>
    <col min="27" max="27" width="5.83984375" bestFit="1" customWidth="1"/>
    <col min="28" max="28" width="10.89453125" bestFit="1" customWidth="1"/>
    <col min="30" max="30" width="11" bestFit="1" customWidth="1"/>
    <col min="31" max="31" width="7.1015625" customWidth="1"/>
    <col min="32" max="32" width="2.9453125" bestFit="1" customWidth="1"/>
    <col min="33" max="33" width="4.15625" bestFit="1" customWidth="1"/>
    <col min="34" max="34" width="4.5234375" bestFit="1" customWidth="1"/>
    <col min="35" max="35" width="2.9453125" bestFit="1" customWidth="1"/>
    <col min="36" max="36" width="4.15625" bestFit="1" customWidth="1"/>
    <col min="37" max="37" width="4.5234375" bestFit="1" customWidth="1"/>
    <col min="38" max="38" width="2.68359375" bestFit="1" customWidth="1"/>
    <col min="39" max="39" width="3.89453125" bestFit="1" customWidth="1"/>
    <col min="40" max="40" width="4.05078125" bestFit="1" customWidth="1"/>
    <col min="41" max="41" width="2.89453125" bestFit="1" customWidth="1"/>
    <col min="42" max="42" width="4.1015625" bestFit="1" customWidth="1"/>
    <col min="43" max="43" width="4.15625" bestFit="1" customWidth="1"/>
    <col min="44" max="44" width="2.73437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734375" bestFit="1" customWidth="1"/>
    <col min="56" max="56" width="10.83984375" bestFit="1" customWidth="1"/>
    <col min="58" max="61" width="10.89453125" bestFit="1" customWidth="1"/>
    <col min="62" max="62" width="12.3671875" bestFit="1" customWidth="1"/>
    <col min="63" max="63" width="10.89453125" bestFit="1" customWidth="1"/>
    <col min="64" max="64" width="13.26171875" bestFit="1" customWidth="1"/>
    <col min="65" max="65" width="12.62890625" bestFit="1" customWidth="1"/>
    <col min="66" max="71" width="10.89453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2</v>
      </c>
      <c r="S3" s="17">
        <f>Q3+R3</f>
        <v>2</v>
      </c>
      <c r="T3" s="15">
        <v>3</v>
      </c>
      <c r="U3" s="16">
        <v>0</v>
      </c>
      <c r="V3" s="16">
        <v>0</v>
      </c>
      <c r="W3" s="16">
        <v>1</v>
      </c>
      <c r="X3" s="16">
        <v>0</v>
      </c>
      <c r="Y3" s="16">
        <v>1</v>
      </c>
      <c r="Z3" s="16">
        <v>1</v>
      </c>
      <c r="AA3" s="151">
        <v>12</v>
      </c>
      <c r="AB3" s="60">
        <f>IFERROR($N$18+0.44*$K$18-(1.07*($Q$18/($Q$18+$AT$18))*($N$18-$M$18))+U18, 0)</f>
        <v>52.502222222222215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58.019999999999996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</v>
      </c>
      <c r="BK3" s="81">
        <f t="shared" ref="BK3:BK17" si="5">IFERROR(T3/(($M$18*((5*AA3)/$AA$18))-M3), 0)</f>
        <v>0.30263157894736842</v>
      </c>
      <c r="BL3" s="113">
        <f t="shared" ref="BL3:BL17" si="6">IFERROR(T3/(N3+(0.44*K3)+T3+U3), 0)</f>
        <v>1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0.12777777777777777</v>
      </c>
      <c r="BQ3" s="116">
        <f t="shared" ref="BQ3:BQ17" si="11">IFERROR(S3/(($S$18+$AU$18)*((5*AA3)/$AA$18)), 0)</f>
        <v>7.9861111111111119E-2</v>
      </c>
      <c r="BR3" s="83">
        <f t="shared" ref="BR3:BR16" si="12">IFERROR($BR$18+0.2*(100*($AR$18/CI5)*(1-CH5)-$BR$18), 0)</f>
        <v>71.26558625337475</v>
      </c>
      <c r="BS3" s="84">
        <f t="shared" ref="BS3:BS16" si="13">IFERROR((CS5/CZ5)*100, 0)</f>
        <v>289.4736842105263</v>
      </c>
      <c r="BT3" s="85">
        <f>BS3-BR3</f>
        <v>218.20809795715155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6.3829787234042548E-2</v>
      </c>
      <c r="BV3" s="85">
        <f>IFERROR((D3*2)-(E3*((homedefinitions!$K$15)*2))+(G3*3)-(H3*((homedefinitions!$L$15)*3))+(J3)-(K3*(homedefinitions!$M$15))+S3+T3+V3+W3-U3, 0)</f>
        <v>6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5">IFERROR(D4/E4,0)</f>
        <v>0</v>
      </c>
      <c r="G4" s="18">
        <v>0</v>
      </c>
      <c r="H4" s="19">
        <v>0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8">IFERROR(M4/N4,0)</f>
        <v>0</v>
      </c>
      <c r="P4" s="20">
        <f t="shared" ref="P4:P17" si="19">(D4*2)+(G4*3)+(J4)</f>
        <v>0</v>
      </c>
      <c r="Q4" s="18">
        <v>0</v>
      </c>
      <c r="R4" s="19">
        <v>0</v>
      </c>
      <c r="S4" s="20">
        <f t="shared" ref="S4:S18" si="20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7">BS4-BR4</f>
        <v>0</v>
      </c>
      <c r="BU4" s="86">
        <f t="shared" si="14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1</v>
      </c>
      <c r="E5" s="16">
        <v>1</v>
      </c>
      <c r="F5" s="130">
        <f t="shared" si="15"/>
        <v>1</v>
      </c>
      <c r="G5" s="15">
        <v>0</v>
      </c>
      <c r="H5" s="16">
        <v>0</v>
      </c>
      <c r="I5" s="133">
        <f t="shared" si="16"/>
        <v>0</v>
      </c>
      <c r="J5" s="33">
        <v>0</v>
      </c>
      <c r="K5" s="33">
        <v>0</v>
      </c>
      <c r="L5" s="31">
        <f t="shared" si="17"/>
        <v>0</v>
      </c>
      <c r="M5" s="21">
        <f t="shared" si="0"/>
        <v>1</v>
      </c>
      <c r="N5" s="16">
        <f t="shared" si="0"/>
        <v>1</v>
      </c>
      <c r="O5" s="136">
        <f t="shared" si="18"/>
        <v>1</v>
      </c>
      <c r="P5" s="17">
        <f t="shared" si="19"/>
        <v>2</v>
      </c>
      <c r="Q5" s="15">
        <v>0</v>
      </c>
      <c r="R5" s="16">
        <v>0</v>
      </c>
      <c r="S5" s="17">
        <f t="shared" si="20"/>
        <v>0</v>
      </c>
      <c r="T5" s="15">
        <v>0</v>
      </c>
      <c r="U5" s="16">
        <v>1</v>
      </c>
      <c r="V5" s="16">
        <v>0</v>
      </c>
      <c r="W5" s="16">
        <v>0</v>
      </c>
      <c r="X5" s="16">
        <v>0</v>
      </c>
      <c r="Y5" s="16">
        <v>0</v>
      </c>
      <c r="Z5" s="16">
        <v>1</v>
      </c>
      <c r="AA5" s="151">
        <v>3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1</v>
      </c>
      <c r="BI5" s="113">
        <f t="shared" si="3"/>
        <v>1</v>
      </c>
      <c r="BJ5" s="114">
        <f t="shared" si="4"/>
        <v>0.36060401171963041</v>
      </c>
      <c r="BK5" s="81">
        <f t="shared" si="5"/>
        <v>0</v>
      </c>
      <c r="BL5" s="113">
        <f t="shared" si="6"/>
        <v>0</v>
      </c>
      <c r="BM5" s="115">
        <f t="shared" si="7"/>
        <v>0.5</v>
      </c>
      <c r="BN5" s="82">
        <f t="shared" si="8"/>
        <v>0</v>
      </c>
      <c r="BO5" s="81">
        <f t="shared" si="9"/>
        <v>0</v>
      </c>
      <c r="BP5" s="113">
        <f t="shared" si="10"/>
        <v>0</v>
      </c>
      <c r="BQ5" s="116">
        <f t="shared" si="11"/>
        <v>0</v>
      </c>
      <c r="BR5" s="83">
        <f t="shared" si="12"/>
        <v>83.143979861839426</v>
      </c>
      <c r="BS5" s="84">
        <f t="shared" si="13"/>
        <v>59.403378050671961</v>
      </c>
      <c r="BT5" s="85">
        <f t="shared" si="27"/>
        <v>-23.740601811167465</v>
      </c>
      <c r="BU5" s="81">
        <f t="shared" si="14"/>
        <v>1.0638297872340425E-2</v>
      </c>
      <c r="BV5" s="85">
        <f>IFERROR((D5*2)-(E5*((homedefinitions!$K$15)*2))+(G5*3)-(H5*((homedefinitions!$L$15)*3))+(J5)-(K5*(homedefinitions!$M$15))+S5+T5+V5+W5-U5, 0)</f>
        <v>0.25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1.6382978723404253</v>
      </c>
      <c r="CA5" s="39">
        <f>IFERROR(($AS$18/($AS$18+$R$18)), 0)</f>
        <v>0.2</v>
      </c>
      <c r="CB5" s="45">
        <f>IFERROR(($AQ$18*(1-CA5))/($AQ$18*(1-CA5)+(CA5*(1-$AQ$18))), 0)</f>
        <v>0.68085106382978733</v>
      </c>
      <c r="CC5" s="45">
        <f t="shared" ref="CC5:CC18" si="30">IFERROR(((($AP$18-$AO$18-$V$18)*CB5*(1-1.07*CA5))/$AA$18)*AA3, 0)</f>
        <v>1.5635655874190568</v>
      </c>
      <c r="CD5" s="45">
        <f t="shared" ref="CD5:CD18" si="31">IFERROR((Z3/$Z$18)*0.4*$AM$18*((1-$AN$18)^2), 0)</f>
        <v>6.6666666666666666E-2</v>
      </c>
      <c r="CE5" s="36">
        <f t="shared" ref="CE5:CE18" si="32">IFERROR((($AW$18-$W$18)/$AA$18)*AA3, 0)</f>
        <v>0.83478260869565224</v>
      </c>
      <c r="CF5" s="45">
        <f>IFERROR(CC5+CE5+CD5, 0)</f>
        <v>2.4650148627813757</v>
      </c>
      <c r="CG5" s="45">
        <f>IFERROR(BZ5+CF5, 0)</f>
        <v>4.1033127351218006</v>
      </c>
      <c r="CH5" s="45">
        <f t="shared" ref="CH5:CH18" si="33">IFERROR(CG5/($BD$3*(AA3/$BC$18)),0)</f>
        <v>0.67775618255056758</v>
      </c>
      <c r="CI5" s="51">
        <f>IFERROR($AO$18+(1-((1-$AN$18)^2))*0.4*$AM$18, 0)</f>
        <v>16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0.49553775743707096</v>
      </c>
      <c r="CL5" s="45">
        <f t="shared" ref="CL5:CL18" si="36">IFERROR(2*((($M$18)+0.5*($H$18-G3))/($M$18-M3))*0.5*((($P$18-$J$18)-(P3-J3))/(2*($N$18-N3)))*T3, 0)</f>
        <v>2.791353383458647</v>
      </c>
      <c r="CM5" s="45">
        <f t="shared" ref="CM5:CM20" si="37">IFERROR(1-($Q$18/CN5)*CO5*CQ5, 0)</f>
        <v>0.93805649868228147</v>
      </c>
      <c r="CN5" s="45">
        <f>IFERROR($M$18+(1-(1-($J$18/$K$18))^2)*$K$18*0.4, 0)</f>
        <v>24.342857142857142</v>
      </c>
      <c r="CO5" s="45">
        <f>IFERROR(((1-CP5)*CQ5)/((1-CP5)*CQ5+(1-CQ5)*CP5), 0)</f>
        <v>0.52351107685088982</v>
      </c>
      <c r="CP5" s="45">
        <f>IFERROR($Q$18/($Q$18+$AT$18), 0)</f>
        <v>0.3888888888888889</v>
      </c>
      <c r="CQ5" s="45">
        <f>IFERROR(CN5/($N$18+0.44*$K$18+$U$18), 0)</f>
        <v>0.41147493480150682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2.6184471814721584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0.96428571428571441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0.90455448087220014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1</v>
      </c>
      <c r="H6" s="19">
        <v>3</v>
      </c>
      <c r="I6" s="134">
        <f t="shared" si="16"/>
        <v>0.33333333333333331</v>
      </c>
      <c r="J6" s="34">
        <v>0</v>
      </c>
      <c r="K6" s="34">
        <v>1</v>
      </c>
      <c r="L6" s="32">
        <f t="shared" si="17"/>
        <v>0</v>
      </c>
      <c r="M6" s="22">
        <f t="shared" si="0"/>
        <v>1</v>
      </c>
      <c r="N6" s="19">
        <f t="shared" si="0"/>
        <v>3</v>
      </c>
      <c r="O6" s="137">
        <f t="shared" si="18"/>
        <v>0.33333333333333331</v>
      </c>
      <c r="P6" s="20">
        <f t="shared" si="19"/>
        <v>3</v>
      </c>
      <c r="Q6" s="18">
        <v>0</v>
      </c>
      <c r="R6" s="19">
        <v>1</v>
      </c>
      <c r="S6" s="20">
        <f t="shared" si="20"/>
        <v>1</v>
      </c>
      <c r="T6" s="18">
        <v>1</v>
      </c>
      <c r="U6" s="19">
        <v>3</v>
      </c>
      <c r="V6" s="19">
        <v>0</v>
      </c>
      <c r="W6" s="19">
        <v>0</v>
      </c>
      <c r="X6" s="19">
        <v>0</v>
      </c>
      <c r="Y6" s="19">
        <v>1</v>
      </c>
      <c r="Z6" s="19">
        <v>0</v>
      </c>
      <c r="AA6" s="152">
        <v>7</v>
      </c>
      <c r="AB6" s="60">
        <f>IFERROR((AB3/32)*40, 0)</f>
        <v>65.627777777777766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72.524999999999991</v>
      </c>
      <c r="BF6" s="67">
        <v>3</v>
      </c>
      <c r="BG6" s="68" t="s">
        <v>20</v>
      </c>
      <c r="BH6" s="86">
        <f t="shared" si="2"/>
        <v>0.5</v>
      </c>
      <c r="BI6" s="117">
        <f t="shared" si="3"/>
        <v>0.43604651162790697</v>
      </c>
      <c r="BJ6" s="118">
        <f t="shared" si="4"/>
        <v>0.49763353617308986</v>
      </c>
      <c r="BK6" s="86">
        <f t="shared" si="5"/>
        <v>0.20909090909090911</v>
      </c>
      <c r="BL6" s="117">
        <f t="shared" si="6"/>
        <v>0.13440860215053765</v>
      </c>
      <c r="BM6" s="119">
        <f t="shared" si="7"/>
        <v>0.40322580645161293</v>
      </c>
      <c r="BN6" s="87">
        <f t="shared" si="8"/>
        <v>0.33333333333333331</v>
      </c>
      <c r="BO6" s="86">
        <f t="shared" si="9"/>
        <v>0</v>
      </c>
      <c r="BP6" s="117">
        <f t="shared" si="10"/>
        <v>0.10952380952380952</v>
      </c>
      <c r="BQ6" s="120">
        <f t="shared" si="11"/>
        <v>6.8452380952380945E-2</v>
      </c>
      <c r="BR6" s="88">
        <f t="shared" si="12"/>
        <v>80.827877191493542</v>
      </c>
      <c r="BS6" s="89">
        <f t="shared" si="13"/>
        <v>57.951274436010678</v>
      </c>
      <c r="BT6" s="90">
        <f t="shared" si="27"/>
        <v>-22.876602755482864</v>
      </c>
      <c r="BU6" s="86">
        <f t="shared" si="14"/>
        <v>-1.0638297872340425E-2</v>
      </c>
      <c r="BV6" s="85">
        <f>IFERROR((D6*2)-(E6*((homedefinitions!$K$15)*2))+(G6*3)-(H6*((homedefinitions!$L$15)*3))+(J6)-(K6*(homedefinitions!$M$15))+S6+T6+V6+W6-U6, 0)</f>
        <v>-1.1700000000000004</v>
      </c>
      <c r="BW6" s="85">
        <f t="shared" si="28"/>
        <v>0.33333333333333331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0.2</v>
      </c>
      <c r="CB6" s="45">
        <f t="shared" ref="CB6:CB20" si="48">IFERROR(($AQ$18*(1-CA6))/($AQ$18*(1-CA6)+(CA6*(1-$AQ$18))), 0)</f>
        <v>0.68085106382978733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16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0.93805649868228147</v>
      </c>
      <c r="CN6" s="45">
        <f t="shared" ref="CN6:CN20" si="52">IFERROR($M$18+(1-(1-($J$18/$K$18))^2)*$K$18*0.4, 0)</f>
        <v>24.342857142857142</v>
      </c>
      <c r="CO6" s="45">
        <f t="shared" ref="CO6:CO20" si="53">IFERROR(((1-CP6)*CQ6)/((1-CP6)*CQ6+(1-CQ6)*CP6), 0)</f>
        <v>0.52351107685088982</v>
      </c>
      <c r="CP6" s="45">
        <f t="shared" ref="CP6:CP20" si="54">IFERROR($Q$18/($Q$18+$AT$18), 0)</f>
        <v>0.3888888888888889</v>
      </c>
      <c r="CQ6" s="45">
        <f t="shared" ref="CQ6:CQ20" si="55">IFERROR(CN6/($N$18+0.44*$K$18+$U$18), 0)</f>
        <v>0.41147493480150682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0</v>
      </c>
      <c r="F7" s="130">
        <f t="shared" si="15"/>
        <v>0</v>
      </c>
      <c r="G7" s="15">
        <v>1</v>
      </c>
      <c r="H7" s="16">
        <v>1</v>
      </c>
      <c r="I7" s="133">
        <f t="shared" si="16"/>
        <v>1</v>
      </c>
      <c r="J7" s="33">
        <v>0</v>
      </c>
      <c r="K7" s="33">
        <v>0</v>
      </c>
      <c r="L7" s="31">
        <f t="shared" si="17"/>
        <v>0</v>
      </c>
      <c r="M7" s="21">
        <f t="shared" si="0"/>
        <v>1</v>
      </c>
      <c r="N7" s="16">
        <f t="shared" si="0"/>
        <v>1</v>
      </c>
      <c r="O7" s="136">
        <f t="shared" si="18"/>
        <v>1</v>
      </c>
      <c r="P7" s="17">
        <f t="shared" si="19"/>
        <v>3</v>
      </c>
      <c r="Q7" s="15">
        <v>0</v>
      </c>
      <c r="R7" s="16">
        <v>0</v>
      </c>
      <c r="S7" s="17">
        <f t="shared" si="20"/>
        <v>0</v>
      </c>
      <c r="T7" s="15">
        <v>2</v>
      </c>
      <c r="U7" s="16">
        <v>1</v>
      </c>
      <c r="V7" s="16">
        <v>0</v>
      </c>
      <c r="W7" s="16">
        <v>2</v>
      </c>
      <c r="X7" s="16">
        <v>1</v>
      </c>
      <c r="Y7" s="16">
        <v>0</v>
      </c>
      <c r="Z7" s="16">
        <v>0</v>
      </c>
      <c r="AA7" s="151">
        <v>5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1.5</v>
      </c>
      <c r="BI7" s="113">
        <f t="shared" si="3"/>
        <v>1.5</v>
      </c>
      <c r="BJ7" s="114">
        <f t="shared" si="4"/>
        <v>0.21636240703177825</v>
      </c>
      <c r="BK7" s="81">
        <f t="shared" si="5"/>
        <v>0.63888888888888895</v>
      </c>
      <c r="BL7" s="113">
        <f t="shared" si="6"/>
        <v>0.5</v>
      </c>
      <c r="BM7" s="115">
        <f t="shared" si="7"/>
        <v>0.25</v>
      </c>
      <c r="BN7" s="82">
        <f t="shared" si="8"/>
        <v>2</v>
      </c>
      <c r="BO7" s="81">
        <f t="shared" si="9"/>
        <v>0</v>
      </c>
      <c r="BP7" s="113">
        <f t="shared" si="10"/>
        <v>0</v>
      </c>
      <c r="BQ7" s="116">
        <f t="shared" si="11"/>
        <v>0</v>
      </c>
      <c r="BR7" s="83">
        <f t="shared" si="12"/>
        <v>45.704782650149973</v>
      </c>
      <c r="BS7" s="84">
        <f t="shared" si="13"/>
        <v>167.91149836432888</v>
      </c>
      <c r="BT7" s="85">
        <f t="shared" si="27"/>
        <v>122.2067157141789</v>
      </c>
      <c r="BU7" s="81">
        <f t="shared" si="14"/>
        <v>6.3829787234042548E-2</v>
      </c>
      <c r="BV7" s="85">
        <f>IFERROR((D7*2)-(E7*((homedefinitions!$K$15)*2))+(G7*3)-(H7*((homedefinitions!$L$15)*3))+(J7)-(K7*(homedefinitions!$M$15))+S7+T7+V7+W7-U7, 0)</f>
        <v>5.16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</v>
      </c>
      <c r="CA7" s="39">
        <f t="shared" si="47"/>
        <v>0.2</v>
      </c>
      <c r="CB7" s="45">
        <f t="shared" si="48"/>
        <v>0.68085106382978733</v>
      </c>
      <c r="CC7" s="45">
        <f t="shared" si="30"/>
        <v>0.39089139685476421</v>
      </c>
      <c r="CD7" s="45">
        <f t="shared" si="31"/>
        <v>6.6666666666666666E-2</v>
      </c>
      <c r="CE7" s="36">
        <f t="shared" si="32"/>
        <v>0.20869565217391306</v>
      </c>
      <c r="CF7" s="45">
        <f t="shared" si="49"/>
        <v>0.66625371569534386</v>
      </c>
      <c r="CG7" s="45">
        <f t="shared" si="50"/>
        <v>0.66625371569534386</v>
      </c>
      <c r="CH7" s="45">
        <f t="shared" si="33"/>
        <v>0.44018831038127404</v>
      </c>
      <c r="CI7" s="51">
        <f t="shared" si="51"/>
        <v>16</v>
      </c>
      <c r="CJ7" s="47">
        <f t="shared" si="34"/>
        <v>0.90081841432225063</v>
      </c>
      <c r="CK7" s="45">
        <f t="shared" si="35"/>
        <v>1.0991815856777494</v>
      </c>
      <c r="CL7" s="45">
        <f t="shared" si="36"/>
        <v>0</v>
      </c>
      <c r="CM7" s="36">
        <f t="shared" si="37"/>
        <v>0.93805649868228147</v>
      </c>
      <c r="CN7" s="45">
        <f t="shared" si="52"/>
        <v>24.342857142857142</v>
      </c>
      <c r="CO7" s="45">
        <f t="shared" si="53"/>
        <v>0.52351107685088982</v>
      </c>
      <c r="CP7" s="45">
        <f t="shared" si="54"/>
        <v>0.3888888888888889</v>
      </c>
      <c r="CQ7" s="45">
        <f t="shared" si="55"/>
        <v>0.41147493480150682</v>
      </c>
      <c r="CR7" s="45">
        <f t="shared" si="38"/>
        <v>0</v>
      </c>
      <c r="CS7" s="45">
        <f t="shared" si="39"/>
        <v>0.84501856768765515</v>
      </c>
      <c r="CT7" s="45">
        <f t="shared" si="40"/>
        <v>0.45040920716112531</v>
      </c>
      <c r="CU7" s="45">
        <f t="shared" si="41"/>
        <v>0</v>
      </c>
      <c r="CV7" s="45">
        <f t="shared" si="42"/>
        <v>0</v>
      </c>
      <c r="CW7" s="45">
        <f t="shared" si="43"/>
        <v>0</v>
      </c>
      <c r="CX7" s="45">
        <f t="shared" si="44"/>
        <v>0</v>
      </c>
      <c r="CY7" s="45">
        <f t="shared" si="45"/>
        <v>0</v>
      </c>
      <c r="CZ7" s="43">
        <f t="shared" si="46"/>
        <v>1.4225092838438276</v>
      </c>
    </row>
    <row r="8" spans="2:104" ht="23.1" x14ac:dyDescent="0.85">
      <c r="B8" s="11">
        <v>5</v>
      </c>
      <c r="C8" s="11" t="s">
        <v>22</v>
      </c>
      <c r="D8" s="18">
        <v>0</v>
      </c>
      <c r="E8" s="19">
        <v>1</v>
      </c>
      <c r="F8" s="131">
        <f t="shared" si="15"/>
        <v>0</v>
      </c>
      <c r="G8" s="18">
        <v>0</v>
      </c>
      <c r="H8" s="19">
        <v>0</v>
      </c>
      <c r="I8" s="134">
        <f t="shared" si="16"/>
        <v>0</v>
      </c>
      <c r="J8" s="34">
        <v>2</v>
      </c>
      <c r="K8" s="34">
        <v>2</v>
      </c>
      <c r="L8" s="32">
        <f t="shared" si="17"/>
        <v>1</v>
      </c>
      <c r="M8" s="22">
        <f t="shared" si="0"/>
        <v>0</v>
      </c>
      <c r="N8" s="19">
        <f t="shared" si="0"/>
        <v>1</v>
      </c>
      <c r="O8" s="137">
        <f t="shared" si="18"/>
        <v>0</v>
      </c>
      <c r="P8" s="20">
        <f t="shared" si="19"/>
        <v>2</v>
      </c>
      <c r="Q8" s="18">
        <v>0</v>
      </c>
      <c r="R8" s="19">
        <v>4</v>
      </c>
      <c r="S8" s="20">
        <f t="shared" si="20"/>
        <v>4</v>
      </c>
      <c r="T8" s="18">
        <v>1</v>
      </c>
      <c r="U8" s="19">
        <v>2</v>
      </c>
      <c r="V8" s="19">
        <v>0</v>
      </c>
      <c r="W8" s="19">
        <v>2</v>
      </c>
      <c r="X8" s="19">
        <v>0</v>
      </c>
      <c r="Y8" s="19">
        <v>0</v>
      </c>
      <c r="Z8" s="19">
        <v>1</v>
      </c>
      <c r="AA8" s="152">
        <v>6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</v>
      </c>
      <c r="BI8" s="117">
        <f t="shared" si="3"/>
        <v>0.53191489361702127</v>
      </c>
      <c r="BJ8" s="118">
        <f t="shared" si="4"/>
        <v>0.3497858913680415</v>
      </c>
      <c r="BK8" s="86">
        <f t="shared" si="5"/>
        <v>0.2017543859649123</v>
      </c>
      <c r="BL8" s="117">
        <f t="shared" si="6"/>
        <v>0.20491803278688525</v>
      </c>
      <c r="BM8" s="119">
        <f t="shared" si="7"/>
        <v>0.4098360655737705</v>
      </c>
      <c r="BN8" s="87">
        <f t="shared" si="8"/>
        <v>0.5</v>
      </c>
      <c r="BO8" s="86">
        <f t="shared" si="9"/>
        <v>0</v>
      </c>
      <c r="BP8" s="117">
        <f t="shared" si="10"/>
        <v>0.51111111111111107</v>
      </c>
      <c r="BQ8" s="120">
        <f t="shared" si="11"/>
        <v>0.31944444444444448</v>
      </c>
      <c r="BR8" s="88">
        <f t="shared" si="12"/>
        <v>30.124641132144042</v>
      </c>
      <c r="BS8" s="89">
        <f t="shared" si="13"/>
        <v>76.126546031010989</v>
      </c>
      <c r="BT8" s="90">
        <f t="shared" si="27"/>
        <v>46.001904898866947</v>
      </c>
      <c r="BU8" s="86">
        <f t="shared" si="14"/>
        <v>6.3829787234042548E-2</v>
      </c>
      <c r="BV8" s="85">
        <f>IFERROR((D8*2)-(E8*((homedefinitions!$K$15)*2))+(G8*3)-(H8*((homedefinitions!$L$15)*3))+(J8)-(K8*(homedefinitions!$M$15))+S8+T8+V8+W8-U8, 0)</f>
        <v>4.95</v>
      </c>
      <c r="BW8" s="85">
        <f t="shared" si="28"/>
        <v>2</v>
      </c>
      <c r="BX8" s="26">
        <v>3</v>
      </c>
      <c r="BY8" s="25" t="s">
        <v>20</v>
      </c>
      <c r="BZ8" s="47">
        <f t="shared" si="29"/>
        <v>0.31914893617021267</v>
      </c>
      <c r="CA8" s="39">
        <f t="shared" si="47"/>
        <v>0.2</v>
      </c>
      <c r="CB8" s="45">
        <f t="shared" si="48"/>
        <v>0.68085106382978733</v>
      </c>
      <c r="CC8" s="45">
        <f t="shared" si="30"/>
        <v>0.91207992599444987</v>
      </c>
      <c r="CD8" s="45">
        <f t="shared" si="31"/>
        <v>0</v>
      </c>
      <c r="CE8" s="36">
        <f t="shared" si="32"/>
        <v>0.48695652173913045</v>
      </c>
      <c r="CF8" s="45">
        <f t="shared" si="49"/>
        <v>1.3990364477335804</v>
      </c>
      <c r="CG8" s="45">
        <f t="shared" si="50"/>
        <v>1.7181853839037931</v>
      </c>
      <c r="CH8" s="45">
        <f t="shared" si="33"/>
        <v>0.48651036378819179</v>
      </c>
      <c r="CI8" s="51">
        <f t="shared" si="51"/>
        <v>16</v>
      </c>
      <c r="CJ8" s="47">
        <f t="shared" si="34"/>
        <v>2.513122529644269</v>
      </c>
      <c r="CK8" s="45">
        <f t="shared" si="35"/>
        <v>0.64916996047430819</v>
      </c>
      <c r="CL8" s="45">
        <f t="shared" si="36"/>
        <v>0.984375</v>
      </c>
      <c r="CM8" s="36">
        <f t="shared" si="37"/>
        <v>0.93805649868228147</v>
      </c>
      <c r="CN8" s="45">
        <f t="shared" si="52"/>
        <v>24.342857142857142</v>
      </c>
      <c r="CO8" s="45">
        <f t="shared" si="53"/>
        <v>0.52351107685088982</v>
      </c>
      <c r="CP8" s="45">
        <f t="shared" si="54"/>
        <v>0.3888888888888889</v>
      </c>
      <c r="CQ8" s="45">
        <f t="shared" si="55"/>
        <v>0.41147493480150682</v>
      </c>
      <c r="CR8" s="45">
        <f t="shared" si="38"/>
        <v>0</v>
      </c>
      <c r="CS8" s="45">
        <f t="shared" si="39"/>
        <v>3.280850286808032</v>
      </c>
      <c r="CT8" s="45">
        <f t="shared" si="40"/>
        <v>0.83770750988142295</v>
      </c>
      <c r="CU8" s="45">
        <f t="shared" si="41"/>
        <v>0.328125</v>
      </c>
      <c r="CV8" s="45">
        <f t="shared" si="42"/>
        <v>0</v>
      </c>
      <c r="CW8" s="45">
        <f t="shared" si="43"/>
        <v>0</v>
      </c>
      <c r="CX8" s="45">
        <f t="shared" si="44"/>
        <v>1.1677777777777778</v>
      </c>
      <c r="CY8" s="45">
        <f t="shared" si="45"/>
        <v>0.4</v>
      </c>
      <c r="CZ8" s="43">
        <f t="shared" si="46"/>
        <v>5.6613945400471213</v>
      </c>
    </row>
    <row r="9" spans="2:104" ht="23.1" x14ac:dyDescent="0.85">
      <c r="B9" s="11">
        <v>10</v>
      </c>
      <c r="C9" s="11" t="s">
        <v>23</v>
      </c>
      <c r="D9" s="15">
        <v>1</v>
      </c>
      <c r="E9" s="16">
        <v>2</v>
      </c>
      <c r="F9" s="130">
        <f t="shared" si="15"/>
        <v>0.5</v>
      </c>
      <c r="G9" s="15">
        <v>2</v>
      </c>
      <c r="H9" s="16">
        <v>4</v>
      </c>
      <c r="I9" s="133">
        <f t="shared" si="16"/>
        <v>0.5</v>
      </c>
      <c r="J9" s="33">
        <v>0</v>
      </c>
      <c r="K9" s="33">
        <v>0</v>
      </c>
      <c r="L9" s="31">
        <f t="shared" si="17"/>
        <v>0</v>
      </c>
      <c r="M9" s="21">
        <f t="shared" si="0"/>
        <v>3</v>
      </c>
      <c r="N9" s="16">
        <f t="shared" si="0"/>
        <v>6</v>
      </c>
      <c r="O9" s="136">
        <f t="shared" si="18"/>
        <v>0.5</v>
      </c>
      <c r="P9" s="17">
        <f t="shared" si="19"/>
        <v>8</v>
      </c>
      <c r="Q9" s="15">
        <v>1</v>
      </c>
      <c r="R9" s="16">
        <v>1</v>
      </c>
      <c r="S9" s="17">
        <f t="shared" si="20"/>
        <v>2</v>
      </c>
      <c r="T9" s="15">
        <v>1</v>
      </c>
      <c r="U9" s="16">
        <v>2</v>
      </c>
      <c r="V9" s="16">
        <v>1</v>
      </c>
      <c r="W9" s="16">
        <v>1</v>
      </c>
      <c r="X9" s="16">
        <v>0</v>
      </c>
      <c r="Y9" s="16">
        <v>1</v>
      </c>
      <c r="Z9" s="16">
        <v>0</v>
      </c>
      <c r="AA9" s="151">
        <v>12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0.66666666666666663</v>
      </c>
      <c r="BI9" s="113">
        <f t="shared" si="3"/>
        <v>0.66666666666666663</v>
      </c>
      <c r="BJ9" s="114">
        <f t="shared" si="4"/>
        <v>0.36060401171963041</v>
      </c>
      <c r="BK9" s="81">
        <f t="shared" si="5"/>
        <v>0.14465408805031446</v>
      </c>
      <c r="BL9" s="113">
        <f t="shared" si="6"/>
        <v>0.1111111111111111</v>
      </c>
      <c r="BM9" s="115">
        <f t="shared" si="7"/>
        <v>0.22222222222222221</v>
      </c>
      <c r="BN9" s="82">
        <f t="shared" si="8"/>
        <v>0.5</v>
      </c>
      <c r="BO9" s="81">
        <f t="shared" si="9"/>
        <v>0.1064814814814815</v>
      </c>
      <c r="BP9" s="113">
        <f t="shared" si="10"/>
        <v>6.3888888888888884E-2</v>
      </c>
      <c r="BQ9" s="116">
        <f t="shared" si="11"/>
        <v>7.9861111111111119E-2</v>
      </c>
      <c r="BR9" s="83">
        <f t="shared" si="12"/>
        <v>70.03229505110734</v>
      </c>
      <c r="BS9" s="84">
        <f t="shared" si="13"/>
        <v>110.98584260385003</v>
      </c>
      <c r="BT9" s="85">
        <f t="shared" si="27"/>
        <v>40.953547552742691</v>
      </c>
      <c r="BU9" s="81">
        <f t="shared" si="14"/>
        <v>7.4468085106382975E-2</v>
      </c>
      <c r="BV9" s="85">
        <f>IFERROR((D9*2)-(E9*((homedefinitions!$K$15)*2))+(G9*3)-(H9*((homedefinitions!$L$15)*3))+(J9)-(K9*(homedefinitions!$M$15))+S9+T9+V9+W9-U9, 0)</f>
        <v>6.1400000000000006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2</v>
      </c>
      <c r="CA9" s="39">
        <f t="shared" si="47"/>
        <v>0.2</v>
      </c>
      <c r="CB9" s="45">
        <f t="shared" si="48"/>
        <v>0.68085106382978733</v>
      </c>
      <c r="CC9" s="45">
        <f t="shared" si="30"/>
        <v>0.65148566142460695</v>
      </c>
      <c r="CD9" s="45">
        <f t="shared" si="31"/>
        <v>0</v>
      </c>
      <c r="CE9" s="36">
        <f t="shared" si="32"/>
        <v>0.34782608695652173</v>
      </c>
      <c r="CF9" s="45">
        <f t="shared" si="49"/>
        <v>0.99931174838112868</v>
      </c>
      <c r="CG9" s="45">
        <f t="shared" si="50"/>
        <v>2.9993117483811287</v>
      </c>
      <c r="CH9" s="45">
        <f t="shared" si="33"/>
        <v>1.1889722546150632</v>
      </c>
      <c r="CI9" s="51">
        <f t="shared" si="51"/>
        <v>16</v>
      </c>
      <c r="CJ9" s="47">
        <f t="shared" si="34"/>
        <v>2.2125000000000004</v>
      </c>
      <c r="CK9" s="45">
        <f t="shared" si="35"/>
        <v>0.34999999999999992</v>
      </c>
      <c r="CL9" s="45">
        <f t="shared" si="36"/>
        <v>1.8529411764705883</v>
      </c>
      <c r="CM9" s="36">
        <f t="shared" si="37"/>
        <v>0.93805649868228147</v>
      </c>
      <c r="CN9" s="45">
        <f t="shared" si="52"/>
        <v>24.342857142857142</v>
      </c>
      <c r="CO9" s="45">
        <f t="shared" si="53"/>
        <v>0.52351107685088982</v>
      </c>
      <c r="CP9" s="45">
        <f t="shared" si="54"/>
        <v>0.3888888888888889</v>
      </c>
      <c r="CQ9" s="45">
        <f t="shared" si="55"/>
        <v>0.41147493480150682</v>
      </c>
      <c r="CR9" s="45">
        <f t="shared" si="38"/>
        <v>0</v>
      </c>
      <c r="CS9" s="45">
        <f t="shared" si="39"/>
        <v>3.8136135155987758</v>
      </c>
      <c r="CT9" s="45">
        <f t="shared" si="40"/>
        <v>0.73750000000000004</v>
      </c>
      <c r="CU9" s="45">
        <f t="shared" si="41"/>
        <v>0.61764705882352944</v>
      </c>
      <c r="CV9" s="45">
        <f t="shared" si="42"/>
        <v>0</v>
      </c>
      <c r="CW9" s="45">
        <f t="shared" si="43"/>
        <v>0</v>
      </c>
      <c r="CX9" s="45">
        <f t="shared" si="44"/>
        <v>0</v>
      </c>
      <c r="CY9" s="45">
        <f t="shared" si="45"/>
        <v>0</v>
      </c>
      <c r="CZ9" s="43">
        <f t="shared" si="46"/>
        <v>2.2712045051995915</v>
      </c>
    </row>
    <row r="10" spans="2:104" ht="23.1" x14ac:dyDescent="0.85">
      <c r="B10" s="11">
        <v>11</v>
      </c>
      <c r="C10" s="11" t="s">
        <v>24</v>
      </c>
      <c r="D10" s="18">
        <v>4</v>
      </c>
      <c r="E10" s="19">
        <v>4</v>
      </c>
      <c r="F10" s="131">
        <f t="shared" si="15"/>
        <v>1</v>
      </c>
      <c r="G10" s="18">
        <v>0</v>
      </c>
      <c r="H10" s="19">
        <v>0</v>
      </c>
      <c r="I10" s="134">
        <f t="shared" si="16"/>
        <v>0</v>
      </c>
      <c r="J10" s="34">
        <v>2</v>
      </c>
      <c r="K10" s="34">
        <v>2</v>
      </c>
      <c r="L10" s="32">
        <f t="shared" si="17"/>
        <v>1</v>
      </c>
      <c r="M10" s="22">
        <f t="shared" si="0"/>
        <v>4</v>
      </c>
      <c r="N10" s="19">
        <f t="shared" si="0"/>
        <v>4</v>
      </c>
      <c r="O10" s="137">
        <f t="shared" si="18"/>
        <v>1</v>
      </c>
      <c r="P10" s="20">
        <f t="shared" si="19"/>
        <v>10</v>
      </c>
      <c r="Q10" s="18">
        <v>0</v>
      </c>
      <c r="R10" s="19">
        <v>5</v>
      </c>
      <c r="S10" s="20">
        <f t="shared" si="20"/>
        <v>5</v>
      </c>
      <c r="T10" s="18">
        <v>0</v>
      </c>
      <c r="U10" s="19">
        <v>2</v>
      </c>
      <c r="V10" s="19">
        <v>0</v>
      </c>
      <c r="W10" s="19">
        <v>0</v>
      </c>
      <c r="X10" s="19">
        <v>0</v>
      </c>
      <c r="Y10" s="19">
        <v>0</v>
      </c>
      <c r="Z10" s="19">
        <v>0</v>
      </c>
      <c r="AA10" s="152">
        <v>11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1</v>
      </c>
      <c r="BI10" s="117">
        <f t="shared" si="3"/>
        <v>1.0245901639344261</v>
      </c>
      <c r="BJ10" s="118">
        <f t="shared" si="4"/>
        <v>0.33831212735878052</v>
      </c>
      <c r="BK10" s="86">
        <f t="shared" si="5"/>
        <v>0</v>
      </c>
      <c r="BL10" s="117">
        <f t="shared" si="6"/>
        <v>0</v>
      </c>
      <c r="BM10" s="119">
        <f t="shared" si="7"/>
        <v>0.29069767441860467</v>
      </c>
      <c r="BN10" s="87">
        <f t="shared" si="8"/>
        <v>0</v>
      </c>
      <c r="BO10" s="86">
        <f t="shared" si="9"/>
        <v>0</v>
      </c>
      <c r="BP10" s="117">
        <f t="shared" si="10"/>
        <v>0.34848484848484851</v>
      </c>
      <c r="BQ10" s="120">
        <f t="shared" si="11"/>
        <v>0.21780303030303028</v>
      </c>
      <c r="BR10" s="88">
        <f t="shared" si="12"/>
        <v>70.969531616190508</v>
      </c>
      <c r="BS10" s="89">
        <f t="shared" si="13"/>
        <v>121.31061476387666</v>
      </c>
      <c r="BT10" s="90">
        <f t="shared" si="27"/>
        <v>50.341083147686149</v>
      </c>
      <c r="BU10" s="86">
        <f t="shared" si="14"/>
        <v>0.13829787234042554</v>
      </c>
      <c r="BV10" s="85">
        <f>IFERROR((D10*2)-(E10*((homedefinitions!$K$15)*2))+(G10*3)-(H10*((homedefinitions!$L$15)*3))+(J10)-(K10*(homedefinitions!$M$15))+S10+T10+V10+W10-U10, 0)</f>
        <v>8.6999999999999993</v>
      </c>
      <c r="BW10" s="85">
        <f t="shared" si="28"/>
        <v>0.5</v>
      </c>
      <c r="BX10" s="26">
        <v>5</v>
      </c>
      <c r="BY10" s="25" t="s">
        <v>22</v>
      </c>
      <c r="BZ10" s="47">
        <f t="shared" si="29"/>
        <v>3.2765957446808507</v>
      </c>
      <c r="CA10" s="39">
        <f t="shared" si="47"/>
        <v>0.2</v>
      </c>
      <c r="CB10" s="45">
        <f t="shared" si="48"/>
        <v>0.68085106382978733</v>
      </c>
      <c r="CC10" s="45">
        <f t="shared" si="30"/>
        <v>0.78178279370952841</v>
      </c>
      <c r="CD10" s="45">
        <f t="shared" si="31"/>
        <v>6.6666666666666666E-2</v>
      </c>
      <c r="CE10" s="36">
        <f t="shared" si="32"/>
        <v>0.41739130434782612</v>
      </c>
      <c r="CF10" s="45">
        <f t="shared" si="49"/>
        <v>1.2658407647240211</v>
      </c>
      <c r="CG10" s="45">
        <f t="shared" si="50"/>
        <v>4.5424365094048715</v>
      </c>
      <c r="CH10" s="45">
        <f t="shared" si="33"/>
        <v>1.5005750849751818</v>
      </c>
      <c r="CI10" s="51">
        <f t="shared" si="51"/>
        <v>16</v>
      </c>
      <c r="CJ10" s="47">
        <f t="shared" si="34"/>
        <v>0</v>
      </c>
      <c r="CK10" s="45">
        <f t="shared" si="35"/>
        <v>0.54442410373760486</v>
      </c>
      <c r="CL10" s="45">
        <f t="shared" si="36"/>
        <v>0.95781733746130027</v>
      </c>
      <c r="CM10" s="36">
        <f t="shared" si="37"/>
        <v>0.93805649868228147</v>
      </c>
      <c r="CN10" s="45">
        <f t="shared" si="52"/>
        <v>24.342857142857142</v>
      </c>
      <c r="CO10" s="45">
        <f t="shared" si="53"/>
        <v>0.52351107685088982</v>
      </c>
      <c r="CP10" s="45">
        <f t="shared" si="54"/>
        <v>0.3888888888888889</v>
      </c>
      <c r="CQ10" s="45">
        <f t="shared" si="55"/>
        <v>0.41147493480150682</v>
      </c>
      <c r="CR10" s="45">
        <f t="shared" si="38"/>
        <v>0</v>
      </c>
      <c r="CS10" s="45">
        <f t="shared" si="39"/>
        <v>2.7745997753206955</v>
      </c>
      <c r="CT10" s="45">
        <f t="shared" si="40"/>
        <v>0</v>
      </c>
      <c r="CU10" s="45">
        <f t="shared" si="41"/>
        <v>0.33088235294117646</v>
      </c>
      <c r="CV10" s="45">
        <f t="shared" si="42"/>
        <v>0.8</v>
      </c>
      <c r="CW10" s="45">
        <f t="shared" si="43"/>
        <v>0</v>
      </c>
      <c r="CX10" s="45">
        <f t="shared" si="44"/>
        <v>0.5838888888888889</v>
      </c>
      <c r="CY10" s="45">
        <f t="shared" si="45"/>
        <v>0</v>
      </c>
      <c r="CZ10" s="43">
        <f t="shared" si="46"/>
        <v>3.6447204293104689</v>
      </c>
    </row>
    <row r="11" spans="2:104" ht="23.1" x14ac:dyDescent="0.85">
      <c r="B11" s="11">
        <v>12</v>
      </c>
      <c r="C11" s="11" t="s">
        <v>25</v>
      </c>
      <c r="D11" s="15">
        <v>1</v>
      </c>
      <c r="E11" s="16">
        <v>1</v>
      </c>
      <c r="F11" s="130">
        <f t="shared" si="15"/>
        <v>1</v>
      </c>
      <c r="G11" s="15">
        <v>2</v>
      </c>
      <c r="H11" s="16">
        <v>4</v>
      </c>
      <c r="I11" s="133">
        <f t="shared" si="16"/>
        <v>0.5</v>
      </c>
      <c r="J11" s="33">
        <v>0</v>
      </c>
      <c r="K11" s="33">
        <v>0</v>
      </c>
      <c r="L11" s="31">
        <f t="shared" si="17"/>
        <v>0</v>
      </c>
      <c r="M11" s="21">
        <f t="shared" si="0"/>
        <v>3</v>
      </c>
      <c r="N11" s="16">
        <f t="shared" si="0"/>
        <v>5</v>
      </c>
      <c r="O11" s="136">
        <f t="shared" si="18"/>
        <v>0.6</v>
      </c>
      <c r="P11" s="17">
        <f t="shared" si="19"/>
        <v>8</v>
      </c>
      <c r="Q11" s="15">
        <v>0</v>
      </c>
      <c r="R11" s="16">
        <v>1</v>
      </c>
      <c r="S11" s="17">
        <f t="shared" si="20"/>
        <v>1</v>
      </c>
      <c r="T11" s="15">
        <v>0</v>
      </c>
      <c r="U11" s="16">
        <v>1</v>
      </c>
      <c r="V11" s="16">
        <v>0</v>
      </c>
      <c r="W11" s="16">
        <v>1</v>
      </c>
      <c r="X11" s="16">
        <v>0</v>
      </c>
      <c r="Y11" s="16">
        <v>0</v>
      </c>
      <c r="Z11" s="16">
        <v>1</v>
      </c>
      <c r="AA11" s="151">
        <v>6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0.8</v>
      </c>
      <c r="BI11" s="113">
        <f t="shared" si="3"/>
        <v>0.8</v>
      </c>
      <c r="BJ11" s="114">
        <f t="shared" si="4"/>
        <v>0.54090601757944556</v>
      </c>
      <c r="BK11" s="81">
        <f t="shared" si="5"/>
        <v>0</v>
      </c>
      <c r="BL11" s="113">
        <f t="shared" si="6"/>
        <v>0</v>
      </c>
      <c r="BM11" s="115">
        <f t="shared" si="7"/>
        <v>0.16666666666666666</v>
      </c>
      <c r="BN11" s="82">
        <f t="shared" si="8"/>
        <v>0</v>
      </c>
      <c r="BO11" s="81">
        <f t="shared" si="9"/>
        <v>0</v>
      </c>
      <c r="BP11" s="113">
        <f t="shared" si="10"/>
        <v>0.12777777777777777</v>
      </c>
      <c r="BQ11" s="116">
        <f t="shared" si="11"/>
        <v>7.9861111111111119E-2</v>
      </c>
      <c r="BR11" s="83">
        <f t="shared" si="12"/>
        <v>62.456363380036066</v>
      </c>
      <c r="BS11" s="84">
        <f t="shared" si="13"/>
        <v>92.060884940728769</v>
      </c>
      <c r="BT11" s="85">
        <f t="shared" si="27"/>
        <v>29.604521560692703</v>
      </c>
      <c r="BU11" s="81">
        <f t="shared" si="14"/>
        <v>7.4468085106382975E-2</v>
      </c>
      <c r="BV11" s="85">
        <f>IFERROR((D11*2)-(E11*((homedefinitions!$K$15)*2))+(G11*3)-(H11*((homedefinitions!$L$15)*3))+(J11)-(K11*(homedefinitions!$M$15))+S11+T11+V11+W11-U11, 0)</f>
        <v>4.8899999999999997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1.8542978723404255</v>
      </c>
      <c r="CA11" s="39">
        <f t="shared" si="47"/>
        <v>0.2</v>
      </c>
      <c r="CB11" s="45">
        <f t="shared" si="48"/>
        <v>0.68085106382978733</v>
      </c>
      <c r="CC11" s="45">
        <f t="shared" si="30"/>
        <v>1.5635655874190568</v>
      </c>
      <c r="CD11" s="45">
        <f t="shared" si="31"/>
        <v>0</v>
      </c>
      <c r="CE11" s="36">
        <f t="shared" si="32"/>
        <v>0.83478260869565224</v>
      </c>
      <c r="CF11" s="45">
        <f t="shared" si="49"/>
        <v>2.3983481961147088</v>
      </c>
      <c r="CG11" s="45">
        <f t="shared" si="50"/>
        <v>4.2526460684551344</v>
      </c>
      <c r="CH11" s="45">
        <f t="shared" si="33"/>
        <v>0.70242200659591592</v>
      </c>
      <c r="CI11" s="51">
        <f t="shared" si="51"/>
        <v>16</v>
      </c>
      <c r="CJ11" s="47">
        <f t="shared" si="34"/>
        <v>5.9314483638683804</v>
      </c>
      <c r="CK11" s="45">
        <f t="shared" si="35"/>
        <v>0.77570686354935736</v>
      </c>
      <c r="CL11" s="45">
        <f t="shared" si="36"/>
        <v>1.056573275862069</v>
      </c>
      <c r="CM11" s="36">
        <f t="shared" si="37"/>
        <v>0.93805649868228147</v>
      </c>
      <c r="CN11" s="45">
        <f t="shared" si="52"/>
        <v>24.342857142857142</v>
      </c>
      <c r="CO11" s="45">
        <f t="shared" si="53"/>
        <v>0.52351107685088982</v>
      </c>
      <c r="CP11" s="45">
        <f t="shared" si="54"/>
        <v>0.3888888888888889</v>
      </c>
      <c r="CQ11" s="45">
        <f t="shared" si="55"/>
        <v>0.41147493480150682</v>
      </c>
      <c r="CR11" s="45">
        <f t="shared" si="38"/>
        <v>0.4955480105417483</v>
      </c>
      <c r="CS11" s="45">
        <f t="shared" si="39"/>
        <v>7.0507071226233089</v>
      </c>
      <c r="CT11" s="45">
        <f t="shared" si="40"/>
        <v>2.2242931364506426</v>
      </c>
      <c r="CU11" s="45">
        <f t="shared" si="41"/>
        <v>0.31896551724137934</v>
      </c>
      <c r="CV11" s="45">
        <f t="shared" si="42"/>
        <v>0</v>
      </c>
      <c r="CW11" s="45">
        <f t="shared" si="43"/>
        <v>0.21541168621508652</v>
      </c>
      <c r="CX11" s="45">
        <f t="shared" si="44"/>
        <v>1.7516666666666667</v>
      </c>
      <c r="CY11" s="45">
        <f t="shared" si="45"/>
        <v>0</v>
      </c>
      <c r="CZ11" s="43">
        <f t="shared" si="46"/>
        <v>6.3527986608075047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1</v>
      </c>
      <c r="F12" s="131">
        <f t="shared" si="15"/>
        <v>0</v>
      </c>
      <c r="G12" s="18">
        <v>0</v>
      </c>
      <c r="H12" s="19">
        <v>1</v>
      </c>
      <c r="I12" s="134">
        <f t="shared" si="16"/>
        <v>0</v>
      </c>
      <c r="J12" s="34">
        <v>2</v>
      </c>
      <c r="K12" s="34">
        <v>2</v>
      </c>
      <c r="L12" s="32">
        <f t="shared" si="17"/>
        <v>1</v>
      </c>
      <c r="M12" s="22">
        <f t="shared" si="0"/>
        <v>0</v>
      </c>
      <c r="N12" s="19">
        <f t="shared" si="0"/>
        <v>2</v>
      </c>
      <c r="O12" s="137">
        <f t="shared" si="18"/>
        <v>0</v>
      </c>
      <c r="P12" s="20">
        <f t="shared" si="19"/>
        <v>2</v>
      </c>
      <c r="Q12" s="18">
        <v>2</v>
      </c>
      <c r="R12" s="19">
        <v>1</v>
      </c>
      <c r="S12" s="20">
        <f t="shared" si="20"/>
        <v>3</v>
      </c>
      <c r="T12" s="18">
        <v>3</v>
      </c>
      <c r="U12" s="19">
        <v>0</v>
      </c>
      <c r="V12" s="19">
        <v>0</v>
      </c>
      <c r="W12" s="19">
        <v>1</v>
      </c>
      <c r="X12" s="19">
        <v>0</v>
      </c>
      <c r="Y12" s="19">
        <v>0</v>
      </c>
      <c r="Z12" s="19">
        <v>0</v>
      </c>
      <c r="AA12" s="152">
        <v>12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</v>
      </c>
      <c r="BI12" s="117">
        <f t="shared" si="3"/>
        <v>0.34722222222222221</v>
      </c>
      <c r="BJ12" s="118">
        <f t="shared" si="4"/>
        <v>0.12981744421906694</v>
      </c>
      <c r="BK12" s="86">
        <f t="shared" si="5"/>
        <v>0.30263157894736842</v>
      </c>
      <c r="BL12" s="117">
        <f t="shared" si="6"/>
        <v>0.51020408163265307</v>
      </c>
      <c r="BM12" s="119">
        <f t="shared" si="7"/>
        <v>0</v>
      </c>
      <c r="BN12" s="87">
        <f t="shared" si="8"/>
        <v>0</v>
      </c>
      <c r="BO12" s="86">
        <f t="shared" si="9"/>
        <v>0.21296296296296299</v>
      </c>
      <c r="BP12" s="117">
        <f t="shared" si="10"/>
        <v>6.3888888888888884E-2</v>
      </c>
      <c r="BQ12" s="120">
        <f t="shared" si="11"/>
        <v>0.11979166666666669</v>
      </c>
      <c r="BR12" s="88">
        <f t="shared" si="12"/>
        <v>74.451900909688746</v>
      </c>
      <c r="BS12" s="89">
        <f t="shared" si="13"/>
        <v>170.60548603772267</v>
      </c>
      <c r="BT12" s="90">
        <f t="shared" si="27"/>
        <v>96.153585128033924</v>
      </c>
      <c r="BU12" s="86">
        <f t="shared" si="14"/>
        <v>6.3829787234042548E-2</v>
      </c>
      <c r="BV12" s="85">
        <f>IFERROR((D12*2)-(E12*((homedefinitions!$K$15)*2))+(G12*3)-(H12*((homedefinitions!$L$15)*3))+(J12)-(K12*(homedefinitions!$M$15))+S12+T12+V12+W12-U12, 0)</f>
        <v>6.1099999999999994</v>
      </c>
      <c r="BW12" s="85">
        <f t="shared" si="28"/>
        <v>1</v>
      </c>
      <c r="BX12" s="26">
        <v>11</v>
      </c>
      <c r="BY12" s="25" t="s">
        <v>24</v>
      </c>
      <c r="BZ12" s="47">
        <f t="shared" si="29"/>
        <v>1.5957446808510634</v>
      </c>
      <c r="CA12" s="39">
        <f t="shared" si="47"/>
        <v>0.2</v>
      </c>
      <c r="CB12" s="45">
        <f t="shared" si="48"/>
        <v>0.68085106382978733</v>
      </c>
      <c r="CC12" s="45">
        <f t="shared" si="30"/>
        <v>1.4332684551341355</v>
      </c>
      <c r="CD12" s="45">
        <f t="shared" si="31"/>
        <v>0</v>
      </c>
      <c r="CE12" s="36">
        <f t="shared" si="32"/>
        <v>0.76521739130434785</v>
      </c>
      <c r="CF12" s="45">
        <f t="shared" si="49"/>
        <v>2.1984858464384835</v>
      </c>
      <c r="CG12" s="45">
        <f t="shared" si="50"/>
        <v>3.7942305272895469</v>
      </c>
      <c r="CH12" s="45">
        <f t="shared" si="33"/>
        <v>0.6836772752942526</v>
      </c>
      <c r="CI12" s="51">
        <f t="shared" si="51"/>
        <v>16</v>
      </c>
      <c r="CJ12" s="47">
        <f t="shared" si="34"/>
        <v>3.9571014492753624</v>
      </c>
      <c r="CK12" s="45">
        <f t="shared" si="35"/>
        <v>1.0107246376811594</v>
      </c>
      <c r="CL12" s="45">
        <f t="shared" si="36"/>
        <v>0</v>
      </c>
      <c r="CM12" s="36">
        <f t="shared" si="37"/>
        <v>0.93805649868228147</v>
      </c>
      <c r="CN12" s="45">
        <f t="shared" si="52"/>
        <v>24.342857142857142</v>
      </c>
      <c r="CO12" s="45">
        <f t="shared" si="53"/>
        <v>0.52351107685088982</v>
      </c>
      <c r="CP12" s="45">
        <f t="shared" si="54"/>
        <v>0.3888888888888889</v>
      </c>
      <c r="CQ12" s="45">
        <f t="shared" si="55"/>
        <v>0.41147493480150682</v>
      </c>
      <c r="CR12" s="45">
        <f t="shared" si="38"/>
        <v>0</v>
      </c>
      <c r="CS12" s="45">
        <f t="shared" si="39"/>
        <v>5.5880977278023911</v>
      </c>
      <c r="CT12" s="45">
        <f t="shared" si="40"/>
        <v>1.9785507246376812</v>
      </c>
      <c r="CU12" s="45">
        <f t="shared" si="41"/>
        <v>0</v>
      </c>
      <c r="CV12" s="45">
        <f t="shared" si="42"/>
        <v>0.8</v>
      </c>
      <c r="CW12" s="45">
        <f t="shared" si="43"/>
        <v>0</v>
      </c>
      <c r="CX12" s="45">
        <f t="shared" si="44"/>
        <v>0</v>
      </c>
      <c r="CY12" s="45">
        <f t="shared" si="45"/>
        <v>0</v>
      </c>
      <c r="CZ12" s="43">
        <f t="shared" si="46"/>
        <v>4.6064375641647395</v>
      </c>
    </row>
    <row r="13" spans="2:104" ht="23.1" x14ac:dyDescent="0.85">
      <c r="B13" s="11">
        <v>30</v>
      </c>
      <c r="C13" s="11" t="s">
        <v>27</v>
      </c>
      <c r="D13" s="15">
        <v>0</v>
      </c>
      <c r="E13" s="16">
        <v>0</v>
      </c>
      <c r="F13" s="130">
        <f t="shared" si="15"/>
        <v>0</v>
      </c>
      <c r="G13" s="15">
        <v>1</v>
      </c>
      <c r="H13" s="16">
        <v>1</v>
      </c>
      <c r="I13" s="133">
        <f t="shared" si="16"/>
        <v>1</v>
      </c>
      <c r="J13" s="33">
        <v>3</v>
      </c>
      <c r="K13" s="33">
        <v>4</v>
      </c>
      <c r="L13" s="31">
        <f t="shared" si="17"/>
        <v>0.75</v>
      </c>
      <c r="M13" s="21">
        <f t="shared" si="0"/>
        <v>1</v>
      </c>
      <c r="N13" s="16">
        <f t="shared" si="0"/>
        <v>1</v>
      </c>
      <c r="O13" s="136">
        <f t="shared" si="18"/>
        <v>1</v>
      </c>
      <c r="P13" s="17">
        <f t="shared" si="19"/>
        <v>6</v>
      </c>
      <c r="Q13" s="15">
        <v>2</v>
      </c>
      <c r="R13" s="16">
        <v>3</v>
      </c>
      <c r="S13" s="17">
        <f t="shared" si="20"/>
        <v>5</v>
      </c>
      <c r="T13" s="15">
        <v>1</v>
      </c>
      <c r="U13" s="16">
        <v>1</v>
      </c>
      <c r="V13" s="16">
        <v>1</v>
      </c>
      <c r="W13" s="16">
        <v>0</v>
      </c>
      <c r="X13" s="16">
        <v>0</v>
      </c>
      <c r="Y13" s="16">
        <v>0</v>
      </c>
      <c r="Z13" s="16">
        <v>0</v>
      </c>
      <c r="AA13" s="151">
        <v>6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1.5</v>
      </c>
      <c r="BI13" s="113">
        <f t="shared" si="3"/>
        <v>1.0869565217391306</v>
      </c>
      <c r="BJ13" s="114">
        <f t="shared" si="4"/>
        <v>0.33896777101645253</v>
      </c>
      <c r="BK13" s="81">
        <f t="shared" si="5"/>
        <v>0.25274725274725274</v>
      </c>
      <c r="BL13" s="113">
        <f t="shared" si="6"/>
        <v>0.21008403361344538</v>
      </c>
      <c r="BM13" s="115">
        <f t="shared" si="7"/>
        <v>0.21008403361344538</v>
      </c>
      <c r="BN13" s="82">
        <f t="shared" si="8"/>
        <v>1</v>
      </c>
      <c r="BO13" s="81">
        <f t="shared" si="9"/>
        <v>0.42592592592592599</v>
      </c>
      <c r="BP13" s="113">
        <f t="shared" si="10"/>
        <v>0.3833333333333333</v>
      </c>
      <c r="BQ13" s="116">
        <f t="shared" si="11"/>
        <v>0.39930555555555558</v>
      </c>
      <c r="BR13" s="83">
        <f t="shared" si="12"/>
        <v>60.692644502629314</v>
      </c>
      <c r="BS13" s="84">
        <f t="shared" si="13"/>
        <v>165.33589741339745</v>
      </c>
      <c r="BT13" s="85">
        <f t="shared" si="27"/>
        <v>104.64325291076813</v>
      </c>
      <c r="BU13" s="81">
        <f t="shared" si="14"/>
        <v>0.10106382978723404</v>
      </c>
      <c r="BV13" s="85">
        <f>IFERROR((D13*2)-(E13*((homedefinitions!$K$15)*2))+(G13*3)-(H13*((homedefinitions!$L$15)*3))+(J13)-(K13*(homedefinitions!$M$15))+S13+T13+V13+W13-U13, 0)</f>
        <v>8.56</v>
      </c>
      <c r="BW13" s="85">
        <f t="shared" si="28"/>
        <v>4</v>
      </c>
      <c r="BX13" s="26">
        <v>12</v>
      </c>
      <c r="BY13" s="25" t="s">
        <v>25</v>
      </c>
      <c r="BZ13" s="47">
        <f t="shared" si="29"/>
        <v>1.3191489361702127</v>
      </c>
      <c r="CA13" s="39">
        <f t="shared" si="47"/>
        <v>0.2</v>
      </c>
      <c r="CB13" s="45">
        <f t="shared" si="48"/>
        <v>0.68085106382978733</v>
      </c>
      <c r="CC13" s="45">
        <f t="shared" si="30"/>
        <v>0.78178279370952841</v>
      </c>
      <c r="CD13" s="45">
        <f t="shared" si="31"/>
        <v>6.6666666666666666E-2</v>
      </c>
      <c r="CE13" s="36">
        <f t="shared" si="32"/>
        <v>0.41739130434782612</v>
      </c>
      <c r="CF13" s="45">
        <f t="shared" si="49"/>
        <v>1.2658407647240211</v>
      </c>
      <c r="CG13" s="45">
        <f t="shared" si="50"/>
        <v>2.5849897008942335</v>
      </c>
      <c r="CH13" s="45">
        <f t="shared" si="33"/>
        <v>0.85394064001734138</v>
      </c>
      <c r="CI13" s="51">
        <f t="shared" si="51"/>
        <v>16</v>
      </c>
      <c r="CJ13" s="47">
        <f t="shared" si="34"/>
        <v>3.249159420289855</v>
      </c>
      <c r="CK13" s="45">
        <f t="shared" si="35"/>
        <v>1.4846376811594202</v>
      </c>
      <c r="CL13" s="45">
        <f t="shared" si="36"/>
        <v>0</v>
      </c>
      <c r="CM13" s="36">
        <f t="shared" si="37"/>
        <v>0.93805649868228147</v>
      </c>
      <c r="CN13" s="45">
        <f t="shared" si="52"/>
        <v>24.342857142857142</v>
      </c>
      <c r="CO13" s="45">
        <f t="shared" si="53"/>
        <v>0.52351107685088982</v>
      </c>
      <c r="CP13" s="45">
        <f t="shared" si="54"/>
        <v>0.3888888888888889</v>
      </c>
      <c r="CQ13" s="45">
        <f t="shared" si="55"/>
        <v>0.41147493480150682</v>
      </c>
      <c r="CR13" s="45">
        <f t="shared" si="38"/>
        <v>0</v>
      </c>
      <c r="CS13" s="45">
        <f t="shared" si="39"/>
        <v>3.0478951094576527</v>
      </c>
      <c r="CT13" s="45">
        <f t="shared" si="40"/>
        <v>1.2184347826086956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1.1677777777777778</v>
      </c>
      <c r="CY13" s="45">
        <f t="shared" si="45"/>
        <v>0</v>
      </c>
      <c r="CZ13" s="43">
        <f t="shared" si="46"/>
        <v>3.3107384438243974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1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1</v>
      </c>
      <c r="O14" s="137">
        <f t="shared" si="18"/>
        <v>0</v>
      </c>
      <c r="P14" s="20">
        <f t="shared" si="19"/>
        <v>0</v>
      </c>
      <c r="Q14" s="18">
        <v>0</v>
      </c>
      <c r="R14" s="19">
        <v>2</v>
      </c>
      <c r="S14" s="20">
        <f t="shared" si="20"/>
        <v>2</v>
      </c>
      <c r="T14" s="18">
        <v>0</v>
      </c>
      <c r="U14" s="19">
        <v>2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7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0.23181686467690524</v>
      </c>
      <c r="BK14" s="86">
        <f t="shared" si="5"/>
        <v>0</v>
      </c>
      <c r="BL14" s="117">
        <f t="shared" si="6"/>
        <v>0</v>
      </c>
      <c r="BM14" s="119">
        <f t="shared" si="7"/>
        <v>0.66666666666666663</v>
      </c>
      <c r="BN14" s="87">
        <f t="shared" si="8"/>
        <v>0</v>
      </c>
      <c r="BO14" s="86">
        <f t="shared" si="9"/>
        <v>0</v>
      </c>
      <c r="BP14" s="117">
        <f t="shared" si="10"/>
        <v>0.21904761904761905</v>
      </c>
      <c r="BQ14" s="120">
        <f t="shared" si="11"/>
        <v>0.13690476190476189</v>
      </c>
      <c r="BR14" s="88">
        <f t="shared" si="12"/>
        <v>76.309468802812987</v>
      </c>
      <c r="BS14" s="89">
        <f t="shared" si="13"/>
        <v>0</v>
      </c>
      <c r="BT14" s="90">
        <f t="shared" si="27"/>
        <v>-76.309468802812987</v>
      </c>
      <c r="BU14" s="86">
        <f t="shared" si="14"/>
        <v>-1.0638297872340425E-2</v>
      </c>
      <c r="BV14" s="85">
        <f>IFERROR((D14*2)-(E14*((homedefinitions!$K$15)*2))+(G14*3)-(H14*((homedefinitions!$L$15)*3))+(J14)-(K14*(homedefinitions!$M$15))+S14+T14+V14+W14-U14, 0)</f>
        <v>-0.84000000000000008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1.3191489361702127</v>
      </c>
      <c r="CA14" s="39">
        <f t="shared" si="47"/>
        <v>0.2</v>
      </c>
      <c r="CB14" s="45">
        <f t="shared" si="48"/>
        <v>0.68085106382978733</v>
      </c>
      <c r="CC14" s="45">
        <f t="shared" si="30"/>
        <v>1.5635655874190568</v>
      </c>
      <c r="CD14" s="45">
        <f t="shared" si="31"/>
        <v>0</v>
      </c>
      <c r="CE14" s="36">
        <f t="shared" si="32"/>
        <v>0.83478260869565224</v>
      </c>
      <c r="CF14" s="45">
        <f t="shared" si="49"/>
        <v>2.3983481961147088</v>
      </c>
      <c r="CG14" s="45">
        <f t="shared" si="50"/>
        <v>3.7174971322849215</v>
      </c>
      <c r="CH14" s="45">
        <f t="shared" si="33"/>
        <v>0.61402988942428771</v>
      </c>
      <c r="CI14" s="51">
        <f t="shared" si="51"/>
        <v>16</v>
      </c>
      <c r="CJ14" s="47">
        <f t="shared" si="34"/>
        <v>0</v>
      </c>
      <c r="CK14" s="45">
        <f t="shared" si="35"/>
        <v>0.49553775743707096</v>
      </c>
      <c r="CL14" s="45">
        <f t="shared" si="36"/>
        <v>2.9605263157894735</v>
      </c>
      <c r="CM14" s="36">
        <f t="shared" si="37"/>
        <v>0.93805649868228147</v>
      </c>
      <c r="CN14" s="45">
        <f t="shared" si="52"/>
        <v>24.342857142857142</v>
      </c>
      <c r="CO14" s="45">
        <f t="shared" si="53"/>
        <v>0.52351107685088982</v>
      </c>
      <c r="CP14" s="45">
        <f t="shared" si="54"/>
        <v>0.3888888888888889</v>
      </c>
      <c r="CQ14" s="45">
        <f t="shared" si="55"/>
        <v>0.41147493480150682</v>
      </c>
      <c r="CR14" s="45">
        <f t="shared" si="38"/>
        <v>0.99109602108349659</v>
      </c>
      <c r="CS14" s="45">
        <f t="shared" si="39"/>
        <v>5.6443499684942875</v>
      </c>
      <c r="CT14" s="45">
        <f t="shared" si="40"/>
        <v>0</v>
      </c>
      <c r="CU14" s="45">
        <f t="shared" si="41"/>
        <v>1.0227272727272727</v>
      </c>
      <c r="CV14" s="45">
        <f t="shared" si="42"/>
        <v>0.8</v>
      </c>
      <c r="CW14" s="45">
        <f t="shared" si="43"/>
        <v>0.43082337243017305</v>
      </c>
      <c r="CX14" s="45">
        <f t="shared" si="44"/>
        <v>1.1677777777777778</v>
      </c>
      <c r="CY14" s="45">
        <f t="shared" si="45"/>
        <v>0</v>
      </c>
      <c r="CZ14" s="43">
        <f t="shared" si="46"/>
        <v>3.3084223137152002</v>
      </c>
    </row>
    <row r="15" spans="2:104" ht="23.1" x14ac:dyDescent="0.85">
      <c r="B15" s="12">
        <v>33</v>
      </c>
      <c r="C15" s="12" t="s">
        <v>29</v>
      </c>
      <c r="D15" s="15">
        <v>1</v>
      </c>
      <c r="E15" s="16">
        <v>1</v>
      </c>
      <c r="F15" s="130">
        <f t="shared" si="15"/>
        <v>1</v>
      </c>
      <c r="G15" s="15">
        <v>0</v>
      </c>
      <c r="H15" s="16">
        <v>1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1</v>
      </c>
      <c r="N15" s="16">
        <f t="shared" si="0"/>
        <v>2</v>
      </c>
      <c r="O15" s="136">
        <f t="shared" si="18"/>
        <v>0.5</v>
      </c>
      <c r="P15" s="17">
        <f t="shared" si="19"/>
        <v>2</v>
      </c>
      <c r="Q15" s="15">
        <v>0</v>
      </c>
      <c r="R15" s="16">
        <v>2</v>
      </c>
      <c r="S15" s="17">
        <f t="shared" si="20"/>
        <v>2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1</v>
      </c>
      <c r="AA15" s="151">
        <v>7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0.5</v>
      </c>
      <c r="BI15" s="113">
        <f t="shared" si="3"/>
        <v>0.5</v>
      </c>
      <c r="BJ15" s="114">
        <f t="shared" si="4"/>
        <v>0.15454457645127015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0.21904761904761905</v>
      </c>
      <c r="BQ15" s="116">
        <f t="shared" si="11"/>
        <v>0.13690476190476189</v>
      </c>
      <c r="BR15" s="83">
        <f t="shared" si="12"/>
        <v>75.365623494955273</v>
      </c>
      <c r="BS15" s="84">
        <f t="shared" si="13"/>
        <v>112.28370753504603</v>
      </c>
      <c r="BT15" s="85">
        <f t="shared" si="27"/>
        <v>36.918084040090761</v>
      </c>
      <c r="BU15" s="81">
        <f t="shared" si="14"/>
        <v>3.1914893617021274E-2</v>
      </c>
      <c r="BV15" s="85">
        <f>IFERROR((D15*2)-(E15*((homedefinitions!$K$15)*2))+(G15*3)-(H15*((homedefinitions!$L$15)*3))+(J15)-(K15*(homedefinitions!$M$15))+S15+T15+V15+W15-U15, 0)</f>
        <v>2.41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1.4925957446808509</v>
      </c>
      <c r="CA15" s="39">
        <f t="shared" si="47"/>
        <v>0.2</v>
      </c>
      <c r="CB15" s="45">
        <f t="shared" si="48"/>
        <v>0.68085106382978733</v>
      </c>
      <c r="CC15" s="45">
        <f t="shared" si="30"/>
        <v>0.78178279370952841</v>
      </c>
      <c r="CD15" s="45">
        <f t="shared" si="31"/>
        <v>0</v>
      </c>
      <c r="CE15" s="36">
        <f t="shared" si="32"/>
        <v>0.41739130434782612</v>
      </c>
      <c r="CF15" s="45">
        <f t="shared" si="49"/>
        <v>1.1991740980573544</v>
      </c>
      <c r="CG15" s="45">
        <f t="shared" si="50"/>
        <v>2.6917698427382053</v>
      </c>
      <c r="CH15" s="45">
        <f t="shared" si="33"/>
        <v>0.88921501756547638</v>
      </c>
      <c r="CI15" s="51">
        <f t="shared" si="51"/>
        <v>16</v>
      </c>
      <c r="CJ15" s="47">
        <f t="shared" si="34"/>
        <v>1.5722551361681796</v>
      </c>
      <c r="CK15" s="45">
        <f t="shared" si="35"/>
        <v>0.63455327281414242</v>
      </c>
      <c r="CL15" s="45">
        <f t="shared" si="36"/>
        <v>0.92647058823529416</v>
      </c>
      <c r="CM15" s="36">
        <f t="shared" si="37"/>
        <v>0.93805649868228147</v>
      </c>
      <c r="CN15" s="45">
        <f t="shared" si="52"/>
        <v>24.342857142857142</v>
      </c>
      <c r="CO15" s="45">
        <f t="shared" si="53"/>
        <v>0.52351107685088982</v>
      </c>
      <c r="CP15" s="45">
        <f t="shared" si="54"/>
        <v>0.3888888888888889</v>
      </c>
      <c r="CQ15" s="45">
        <f t="shared" si="55"/>
        <v>0.41147493480150682</v>
      </c>
      <c r="CR15" s="45">
        <f t="shared" si="38"/>
        <v>0.99109602108349659</v>
      </c>
      <c r="CS15" s="45">
        <f t="shared" si="39"/>
        <v>6.1492114213316107</v>
      </c>
      <c r="CT15" s="45">
        <f t="shared" si="40"/>
        <v>0.52408504538939316</v>
      </c>
      <c r="CU15" s="45">
        <f t="shared" si="41"/>
        <v>0.30882352941176472</v>
      </c>
      <c r="CV15" s="45">
        <f t="shared" si="42"/>
        <v>1.5</v>
      </c>
      <c r="CW15" s="45">
        <f t="shared" si="43"/>
        <v>0.43082337243017305</v>
      </c>
      <c r="CX15" s="45">
        <f t="shared" si="44"/>
        <v>0</v>
      </c>
      <c r="CY15" s="45">
        <f t="shared" si="45"/>
        <v>0.1</v>
      </c>
      <c r="CZ15" s="43">
        <f t="shared" si="46"/>
        <v>3.7192234218540188</v>
      </c>
    </row>
    <row r="16" spans="2:104" ht="23.1" x14ac:dyDescent="0.85">
      <c r="B16" s="12">
        <v>34</v>
      </c>
      <c r="C16" s="12" t="s">
        <v>30</v>
      </c>
      <c r="D16" s="18">
        <v>4</v>
      </c>
      <c r="E16" s="19">
        <v>7</v>
      </c>
      <c r="F16" s="131">
        <f t="shared" si="15"/>
        <v>0.5714285714285714</v>
      </c>
      <c r="G16" s="18">
        <v>0</v>
      </c>
      <c r="H16" s="19">
        <v>0</v>
      </c>
      <c r="I16" s="134">
        <f t="shared" si="16"/>
        <v>0</v>
      </c>
      <c r="J16" s="34">
        <v>1</v>
      </c>
      <c r="K16" s="34">
        <v>1</v>
      </c>
      <c r="L16" s="32">
        <f t="shared" si="17"/>
        <v>1</v>
      </c>
      <c r="M16" s="22">
        <f t="shared" si="0"/>
        <v>4</v>
      </c>
      <c r="N16" s="19">
        <f t="shared" si="0"/>
        <v>7</v>
      </c>
      <c r="O16" s="137">
        <f t="shared" si="18"/>
        <v>0.5714285714285714</v>
      </c>
      <c r="P16" s="20">
        <f t="shared" si="19"/>
        <v>9</v>
      </c>
      <c r="Q16" s="18">
        <v>2</v>
      </c>
      <c r="R16" s="19">
        <v>2</v>
      </c>
      <c r="S16" s="20">
        <f t="shared" si="20"/>
        <v>4</v>
      </c>
      <c r="T16" s="18">
        <v>0</v>
      </c>
      <c r="U16" s="19">
        <v>2</v>
      </c>
      <c r="V16" s="19">
        <v>0</v>
      </c>
      <c r="W16" s="19">
        <v>0</v>
      </c>
      <c r="X16" s="19">
        <v>0</v>
      </c>
      <c r="Y16" s="19">
        <v>1</v>
      </c>
      <c r="Z16" s="19">
        <v>1</v>
      </c>
      <c r="AA16" s="152">
        <v>14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0.5714285714285714</v>
      </c>
      <c r="BI16" s="117">
        <f t="shared" si="3"/>
        <v>0.60483870967741937</v>
      </c>
      <c r="BJ16" s="118">
        <f t="shared" si="4"/>
        <v>0.36472520042499762</v>
      </c>
      <c r="BK16" s="86">
        <f t="shared" si="5"/>
        <v>0</v>
      </c>
      <c r="BL16" s="117">
        <f t="shared" si="6"/>
        <v>0</v>
      </c>
      <c r="BM16" s="119">
        <f t="shared" si="7"/>
        <v>0.21186440677966098</v>
      </c>
      <c r="BN16" s="87">
        <f t="shared" si="8"/>
        <v>0</v>
      </c>
      <c r="BO16" s="86">
        <f t="shared" si="9"/>
        <v>0.18253968253968253</v>
      </c>
      <c r="BP16" s="117">
        <f t="shared" si="10"/>
        <v>0.10952380952380952</v>
      </c>
      <c r="BQ16" s="120">
        <f t="shared" si="11"/>
        <v>0.13690476190476189</v>
      </c>
      <c r="BR16" s="88">
        <f t="shared" si="12"/>
        <v>80.355954537564685</v>
      </c>
      <c r="BS16" s="89">
        <f t="shared" si="13"/>
        <v>102.3889382514906</v>
      </c>
      <c r="BT16" s="90">
        <f t="shared" si="27"/>
        <v>22.032983713925915</v>
      </c>
      <c r="BU16" s="86">
        <f t="shared" si="14"/>
        <v>7.4468085106382975E-2</v>
      </c>
      <c r="BV16" s="85">
        <f>IFERROR((D16*2)-(E16*((homedefinitions!$K$15)*2))+(G16*3)-(H16*((homedefinitions!$L$15)*3))+(J16)-(K16*(homedefinitions!$M$15))+S16+T16+V16+W16-U16, 0)</f>
        <v>5.0999999999999996</v>
      </c>
      <c r="BW16" s="85">
        <f t="shared" si="28"/>
        <v>0.14285714285714285</v>
      </c>
      <c r="BX16" s="26">
        <v>32</v>
      </c>
      <c r="BY16" s="25" t="s">
        <v>28</v>
      </c>
      <c r="BZ16" s="47">
        <f t="shared" si="29"/>
        <v>0.63829787234042534</v>
      </c>
      <c r="CA16" s="39">
        <f t="shared" si="47"/>
        <v>0.2</v>
      </c>
      <c r="CB16" s="45">
        <f t="shared" si="48"/>
        <v>0.68085106382978733</v>
      </c>
      <c r="CC16" s="45">
        <f t="shared" si="30"/>
        <v>0.91207992599444987</v>
      </c>
      <c r="CD16" s="45">
        <f t="shared" si="31"/>
        <v>0</v>
      </c>
      <c r="CE16" s="36">
        <f t="shared" si="32"/>
        <v>0.48695652173913045</v>
      </c>
      <c r="CF16" s="45">
        <f t="shared" si="49"/>
        <v>1.3990364477335804</v>
      </c>
      <c r="CG16" s="45">
        <f t="shared" si="50"/>
        <v>2.0373343200740059</v>
      </c>
      <c r="CH16" s="45">
        <f t="shared" si="33"/>
        <v>0.57687853156180302</v>
      </c>
      <c r="CI16" s="51">
        <f t="shared" si="51"/>
        <v>16</v>
      </c>
      <c r="CJ16" s="47">
        <f t="shared" si="34"/>
        <v>0</v>
      </c>
      <c r="CK16" s="45">
        <f t="shared" si="35"/>
        <v>0.71336384439359268</v>
      </c>
      <c r="CL16" s="45">
        <f t="shared" si="36"/>
        <v>0</v>
      </c>
      <c r="CM16" s="36">
        <f t="shared" si="37"/>
        <v>0.93805649868228147</v>
      </c>
      <c r="CN16" s="45">
        <f t="shared" si="52"/>
        <v>24.342857142857142</v>
      </c>
      <c r="CO16" s="45">
        <f t="shared" si="53"/>
        <v>0.52351107685088982</v>
      </c>
      <c r="CP16" s="45">
        <f t="shared" si="54"/>
        <v>0.3888888888888889</v>
      </c>
      <c r="CQ16" s="45">
        <f t="shared" si="55"/>
        <v>0.41147493480150682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0.5838888888888889</v>
      </c>
      <c r="CY16" s="45">
        <f t="shared" si="45"/>
        <v>0</v>
      </c>
      <c r="CZ16" s="43">
        <f t="shared" si="46"/>
        <v>2.5838888888888887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1</v>
      </c>
      <c r="I17" s="134">
        <f t="shared" si="16"/>
        <v>0</v>
      </c>
      <c r="J17" s="34">
        <v>1</v>
      </c>
      <c r="K17" s="34">
        <v>2</v>
      </c>
      <c r="L17" s="32">
        <f t="shared" si="17"/>
        <v>0.5</v>
      </c>
      <c r="M17" s="22">
        <f t="shared" si="0"/>
        <v>0</v>
      </c>
      <c r="N17" s="19">
        <f t="shared" si="0"/>
        <v>1</v>
      </c>
      <c r="O17" s="137">
        <f t="shared" si="18"/>
        <v>0</v>
      </c>
      <c r="P17" s="20">
        <f t="shared" si="19"/>
        <v>1</v>
      </c>
      <c r="Q17" s="18">
        <v>0</v>
      </c>
      <c r="R17" s="19">
        <v>0</v>
      </c>
      <c r="S17" s="20">
        <f t="shared" si="20"/>
        <v>0</v>
      </c>
      <c r="T17" s="18">
        <v>1</v>
      </c>
      <c r="U17" s="19">
        <v>1</v>
      </c>
      <c r="V17" s="19">
        <v>0</v>
      </c>
      <c r="W17" s="19">
        <v>2</v>
      </c>
      <c r="X17" s="19">
        <v>0</v>
      </c>
      <c r="Y17" s="19">
        <v>3</v>
      </c>
      <c r="Z17" s="19">
        <v>0</v>
      </c>
      <c r="AA17" s="152">
        <v>7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0.26595744680851063</v>
      </c>
      <c r="BJ17" s="122">
        <f t="shared" si="4"/>
        <v>0.22254419008982904</v>
      </c>
      <c r="BK17" s="95">
        <f t="shared" si="5"/>
        <v>0.17293233082706766</v>
      </c>
      <c r="BL17" s="121">
        <f t="shared" si="6"/>
        <v>0.25773195876288663</v>
      </c>
      <c r="BM17" s="123">
        <f t="shared" si="7"/>
        <v>0.25773195876288663</v>
      </c>
      <c r="BN17" s="96">
        <f t="shared" si="8"/>
        <v>1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f>IFERROR($BR$18+0.2*(100*($AR$18/CI20)*(1-CH20)-$BR$18), 0)</f>
        <v>57.030926344442584</v>
      </c>
      <c r="BS17" s="98">
        <f>IFERROR((CS20/CZ20)*100, 0)</f>
        <v>69.118097416377026</v>
      </c>
      <c r="BT17" s="99">
        <f t="shared" si="27"/>
        <v>12.087171071934442</v>
      </c>
      <c r="BU17" s="95">
        <f t="shared" si="14"/>
        <v>1.0638297872340425E-2</v>
      </c>
      <c r="BV17" s="85">
        <f>IFERROR((D17*2)-(E17*((homedefinitions!$K$15)*2))+(G17*3)-(H17*((homedefinitions!$L$15)*3))+(J17)-(K17*(homedefinitions!$M$15))+S17+T17+V17+W17-U17, 0)</f>
        <v>0.85999999999999988</v>
      </c>
      <c r="BW17" s="85">
        <f t="shared" si="28"/>
        <v>2</v>
      </c>
      <c r="BX17" s="55">
        <v>33</v>
      </c>
      <c r="BY17" s="58" t="s">
        <v>29</v>
      </c>
      <c r="BZ17" s="47">
        <f t="shared" si="29"/>
        <v>0.63829787234042534</v>
      </c>
      <c r="CA17" s="39">
        <f t="shared" si="47"/>
        <v>0.2</v>
      </c>
      <c r="CB17" s="45">
        <f t="shared" si="48"/>
        <v>0.68085106382978733</v>
      </c>
      <c r="CC17" s="45">
        <f t="shared" si="30"/>
        <v>0.91207992599444987</v>
      </c>
      <c r="CD17" s="45">
        <f t="shared" si="31"/>
        <v>6.6666666666666666E-2</v>
      </c>
      <c r="CE17" s="36">
        <f t="shared" si="32"/>
        <v>0.48695652173913045</v>
      </c>
      <c r="CF17" s="45">
        <f t="shared" si="49"/>
        <v>1.465703114400247</v>
      </c>
      <c r="CG17" s="45">
        <f t="shared" si="50"/>
        <v>2.1040009867406724</v>
      </c>
      <c r="CH17" s="45">
        <f t="shared" si="33"/>
        <v>0.59575543771895734</v>
      </c>
      <c r="CI17" s="51">
        <f t="shared" si="51"/>
        <v>16</v>
      </c>
      <c r="CJ17" s="47">
        <f t="shared" si="34"/>
        <v>1.5935573122529645</v>
      </c>
      <c r="CK17" s="45">
        <f t="shared" si="35"/>
        <v>0.81288537549407114</v>
      </c>
      <c r="CL17" s="45">
        <f t="shared" si="36"/>
        <v>0</v>
      </c>
      <c r="CM17" s="36">
        <f t="shared" si="37"/>
        <v>0.93805649868228147</v>
      </c>
      <c r="CN17" s="45">
        <f t="shared" si="52"/>
        <v>24.342857142857142</v>
      </c>
      <c r="CO17" s="45">
        <f t="shared" si="53"/>
        <v>0.52351107685088982</v>
      </c>
      <c r="CP17" s="45">
        <f t="shared" si="54"/>
        <v>0.3888888888888889</v>
      </c>
      <c r="CQ17" s="45">
        <f t="shared" si="55"/>
        <v>0.41147493480150682</v>
      </c>
      <c r="CR17" s="45">
        <f t="shared" si="38"/>
        <v>0</v>
      </c>
      <c r="CS17" s="45">
        <f t="shared" si="39"/>
        <v>1.494846792781563</v>
      </c>
      <c r="CT17" s="45">
        <f t="shared" si="40"/>
        <v>0.79677865612648224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0.5838888888888889</v>
      </c>
      <c r="CY17" s="45">
        <f t="shared" si="45"/>
        <v>0</v>
      </c>
      <c r="CZ17" s="43">
        <f t="shared" si="46"/>
        <v>1.3313122852796704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12</v>
      </c>
      <c r="E18" s="6">
        <f>SUM(E3:E17)</f>
        <v>18</v>
      </c>
      <c r="F18" s="132">
        <f t="shared" si="15"/>
        <v>0.66666666666666663</v>
      </c>
      <c r="G18" s="8">
        <f>SUM(G3:G17)</f>
        <v>7</v>
      </c>
      <c r="H18" s="6">
        <f>SUM(H3:H17)</f>
        <v>17</v>
      </c>
      <c r="I18" s="135">
        <f t="shared" si="16"/>
        <v>0.41176470588235292</v>
      </c>
      <c r="J18" s="35">
        <f>SUM(J3:J17)</f>
        <v>11</v>
      </c>
      <c r="K18" s="35">
        <f>SUM(K3:K17)</f>
        <v>14</v>
      </c>
      <c r="L18" s="31">
        <f t="shared" si="17"/>
        <v>0.7857142857142857</v>
      </c>
      <c r="M18" s="30">
        <f>SUM(M3:M17)</f>
        <v>19</v>
      </c>
      <c r="N18" s="6">
        <f>SUM(N3:N17)</f>
        <v>35</v>
      </c>
      <c r="O18" s="138">
        <f t="shared" si="18"/>
        <v>0.54285714285714282</v>
      </c>
      <c r="P18" s="9">
        <f>(D18*2)+(G18*3)+(J18)</f>
        <v>56</v>
      </c>
      <c r="Q18" s="8">
        <f>SUM(Q3:Q17)</f>
        <v>7</v>
      </c>
      <c r="R18" s="6">
        <f>SUM(R3:R17)</f>
        <v>24</v>
      </c>
      <c r="S18" s="9">
        <f t="shared" si="20"/>
        <v>31</v>
      </c>
      <c r="T18" s="8">
        <f t="shared" ref="T18:AA18" si="56">SUM(T3:T17)</f>
        <v>13</v>
      </c>
      <c r="U18" s="6">
        <f t="shared" si="56"/>
        <v>18</v>
      </c>
      <c r="V18" s="6">
        <f t="shared" si="56"/>
        <v>2</v>
      </c>
      <c r="W18" s="6">
        <f t="shared" si="56"/>
        <v>10</v>
      </c>
      <c r="X18" s="6">
        <f t="shared" si="56"/>
        <v>1</v>
      </c>
      <c r="Y18" s="6">
        <f t="shared" si="56"/>
        <v>7</v>
      </c>
      <c r="Z18" s="6">
        <f t="shared" si="56"/>
        <v>6</v>
      </c>
      <c r="AA18" s="153">
        <f t="shared" si="56"/>
        <v>115</v>
      </c>
      <c r="AD18" s="11"/>
      <c r="AE18" s="11" t="s">
        <v>43</v>
      </c>
      <c r="AF18" s="8">
        <v>8</v>
      </c>
      <c r="AG18" s="6">
        <v>24</v>
      </c>
      <c r="AH18" s="132">
        <f t="shared" si="21"/>
        <v>0.33333333333333331</v>
      </c>
      <c r="AI18" s="8">
        <v>8</v>
      </c>
      <c r="AJ18" s="6">
        <v>22</v>
      </c>
      <c r="AK18" s="135">
        <f t="shared" si="22"/>
        <v>0.36363636363636365</v>
      </c>
      <c r="AL18" s="35">
        <v>0</v>
      </c>
      <c r="AM18" s="35">
        <v>1</v>
      </c>
      <c r="AN18" s="31">
        <f t="shared" si="23"/>
        <v>0</v>
      </c>
      <c r="AO18" s="30">
        <v>16</v>
      </c>
      <c r="AP18" s="6">
        <v>46</v>
      </c>
      <c r="AQ18" s="138">
        <f t="shared" si="24"/>
        <v>0.34782608695652173</v>
      </c>
      <c r="AR18" s="9">
        <f>(AF18*2)+(AI18*3)+(AL18)</f>
        <v>40</v>
      </c>
      <c r="AS18" s="8">
        <v>6</v>
      </c>
      <c r="AT18" s="6">
        <v>11</v>
      </c>
      <c r="AU18" s="9">
        <f t="shared" si="26"/>
        <v>17</v>
      </c>
      <c r="AV18" s="8">
        <v>9</v>
      </c>
      <c r="AW18" s="6">
        <v>18</v>
      </c>
      <c r="AX18" s="6">
        <v>3</v>
      </c>
      <c r="AY18" s="6">
        <v>8</v>
      </c>
      <c r="AZ18" s="6">
        <v>1</v>
      </c>
      <c r="BA18" s="6">
        <v>13</v>
      </c>
      <c r="BB18" s="6">
        <v>22</v>
      </c>
      <c r="BC18" s="6">
        <v>115</v>
      </c>
      <c r="BF18" s="100"/>
      <c r="BG18" s="101" t="s">
        <v>43</v>
      </c>
      <c r="BH18" s="102">
        <f t="shared" si="2"/>
        <v>0.6428571428571429</v>
      </c>
      <c r="BI18" s="125">
        <f t="shared" si="3"/>
        <v>0.6802721088435375</v>
      </c>
      <c r="BJ18" s="126">
        <v>0</v>
      </c>
      <c r="BK18" s="102">
        <f>IFERROR(T18/M18, 0)</f>
        <v>0.68421052631578949</v>
      </c>
      <c r="BL18" s="125">
        <f>IFERROR(T18/(N18+(0.44*K18)+U18), 0)</f>
        <v>0.21974306964164977</v>
      </c>
      <c r="BM18" s="127">
        <f>IFERROR(U18/(N18+(0.44*K18)+U18), 0)</f>
        <v>0.30425963488843816</v>
      </c>
      <c r="BN18" s="103">
        <f t="shared" si="8"/>
        <v>0.72222222222222221</v>
      </c>
      <c r="BO18" s="105">
        <f>IFERROR(Q18/(Q18+AT18), 0)</f>
        <v>0.3888888888888889</v>
      </c>
      <c r="BP18" s="128">
        <f>IFERROR(R18/(R18+AS18), 0)</f>
        <v>0.8</v>
      </c>
      <c r="BQ18" s="129">
        <f>IFERROR(S18/(S18+AU18), 0)</f>
        <v>0.64583333333333337</v>
      </c>
      <c r="BR18" s="111">
        <f>IFERROR(($AR$18/$BD$3)*100, 0)</f>
        <v>68.941744226128918</v>
      </c>
      <c r="BS18" s="112">
        <f>IFERROR(($P$18/$AB$3)*100, 0)</f>
        <v>106.66215186658768</v>
      </c>
      <c r="BT18" s="104">
        <f t="shared" si="27"/>
        <v>37.72040764045876</v>
      </c>
      <c r="BU18" s="102">
        <f>IFERROR(SUM(BU3:BU17), 0)</f>
        <v>0.75000000000000011</v>
      </c>
      <c r="BV18" s="85">
        <f>IFERROR((D18*2)-(E18*((homedefinitions!$K$15)*2))+(G18*3)-(H18*((homedefinitions!$L$15)*3))+(J18)-(K18*(homedefinitions!$M$15))+S18+T18+V18+W18-U18, 0)</f>
        <v>57.120000000000005</v>
      </c>
      <c r="BW18" s="85">
        <f t="shared" si="28"/>
        <v>0.4</v>
      </c>
      <c r="BX18" s="55">
        <v>34</v>
      </c>
      <c r="BY18" s="58" t="s">
        <v>30</v>
      </c>
      <c r="BZ18" s="47">
        <f t="shared" si="29"/>
        <v>0.63829787234042534</v>
      </c>
      <c r="CA18" s="39">
        <f t="shared" si="47"/>
        <v>0.2</v>
      </c>
      <c r="CB18" s="45">
        <f t="shared" si="48"/>
        <v>0.68085106382978733</v>
      </c>
      <c r="CC18" s="45">
        <f t="shared" si="30"/>
        <v>1.8241598519888997</v>
      </c>
      <c r="CD18" s="45">
        <f t="shared" si="31"/>
        <v>6.6666666666666666E-2</v>
      </c>
      <c r="CE18" s="36">
        <f t="shared" si="32"/>
        <v>0.97391304347826091</v>
      </c>
      <c r="CF18" s="45">
        <f t="shared" si="49"/>
        <v>2.8647395621338276</v>
      </c>
      <c r="CG18" s="45">
        <f t="shared" si="50"/>
        <v>3.503037434474253</v>
      </c>
      <c r="CH18" s="45">
        <f t="shared" si="33"/>
        <v>0.495948816866769</v>
      </c>
      <c r="CI18" s="51">
        <f t="shared" si="51"/>
        <v>16</v>
      </c>
      <c r="CJ18" s="47">
        <f t="shared" si="34"/>
        <v>5.9792503748125938</v>
      </c>
      <c r="CK18" s="45">
        <f t="shared" si="35"/>
        <v>0.88407796101949021</v>
      </c>
      <c r="CL18" s="45">
        <f t="shared" si="36"/>
        <v>0</v>
      </c>
      <c r="CM18" s="36">
        <f t="shared" si="37"/>
        <v>0.93805649868228147</v>
      </c>
      <c r="CN18" s="45">
        <f t="shared" si="52"/>
        <v>24.342857142857142</v>
      </c>
      <c r="CO18" s="45">
        <f t="shared" si="53"/>
        <v>0.52351107685088982</v>
      </c>
      <c r="CP18" s="45">
        <f t="shared" si="54"/>
        <v>0.3888888888888889</v>
      </c>
      <c r="CQ18" s="45">
        <f t="shared" si="55"/>
        <v>0.41147493480150682</v>
      </c>
      <c r="CR18" s="45">
        <f t="shared" si="38"/>
        <v>0.99109602108349659</v>
      </c>
      <c r="CS18" s="45">
        <f t="shared" si="39"/>
        <v>7.538027191107199</v>
      </c>
      <c r="CT18" s="45">
        <f t="shared" si="40"/>
        <v>2.9896251874062969</v>
      </c>
      <c r="CU18" s="45">
        <f t="shared" si="41"/>
        <v>0</v>
      </c>
      <c r="CV18" s="45">
        <f t="shared" si="42"/>
        <v>0.4</v>
      </c>
      <c r="CW18" s="45">
        <f t="shared" si="43"/>
        <v>0.43082337243017305</v>
      </c>
      <c r="CX18" s="45">
        <f t="shared" si="44"/>
        <v>1.7516666666666667</v>
      </c>
      <c r="CY18" s="45">
        <f t="shared" si="45"/>
        <v>0</v>
      </c>
      <c r="CZ18" s="43">
        <f t="shared" si="46"/>
        <v>7.362149974240463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0.2</v>
      </c>
      <c r="CB19" s="45">
        <f t="shared" si="48"/>
        <v>0.68085106382978733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16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0.93805649868228147</v>
      </c>
      <c r="CN19" s="45">
        <f t="shared" si="52"/>
        <v>24.342857142857142</v>
      </c>
      <c r="CO19" s="45">
        <f t="shared" si="53"/>
        <v>0.52351107685088982</v>
      </c>
      <c r="CP19" s="45">
        <f t="shared" si="54"/>
        <v>0.3888888888888889</v>
      </c>
      <c r="CQ19" s="45">
        <f t="shared" si="55"/>
        <v>0.41147493480150682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2</v>
      </c>
      <c r="CA20" s="41">
        <f t="shared" si="47"/>
        <v>0.2</v>
      </c>
      <c r="CB20" s="46">
        <f t="shared" si="48"/>
        <v>0.68085106382978733</v>
      </c>
      <c r="CC20" s="46">
        <f>IFERROR(((($AP$18-$AO$18-$V$18)*CB20*(1-1.07*CA20))/$AA$18)*AA17, 0)</f>
        <v>0.91207992599444987</v>
      </c>
      <c r="CD20" s="46">
        <f>IFERROR((Z17/$Z$18)*0.4*$AM$18*((1-$AN$18)^2), 0)</f>
        <v>0</v>
      </c>
      <c r="CE20" s="42">
        <f>IFERROR((($AW$18-$W$18)/$AA$18)*AA17, 0)</f>
        <v>0.48695652173913045</v>
      </c>
      <c r="CF20" s="46">
        <f t="shared" si="49"/>
        <v>1.3990364477335804</v>
      </c>
      <c r="CG20" s="46">
        <f t="shared" si="50"/>
        <v>3.3990364477335806</v>
      </c>
      <c r="CH20" s="46">
        <f>IFERROR(CG20/($BD$3*(AA17/$BC$18)),0)</f>
        <v>0.96244938072921105</v>
      </c>
      <c r="CI20" s="52">
        <f t="shared" si="51"/>
        <v>16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0.574802222948676</v>
      </c>
      <c r="CL20" s="46">
        <f>IFERROR(2*((($M$18)+0.5*($H$18-G17))/($M$18-M17))*0.5*((($P$18-$J$18)-(P17-J17))/(2*($N$18-N17)))*T17, 0)</f>
        <v>0.95781733746130027</v>
      </c>
      <c r="CM20" s="42">
        <f t="shared" si="37"/>
        <v>0.93805649868228147</v>
      </c>
      <c r="CN20" s="46">
        <f t="shared" si="52"/>
        <v>24.342857142857142</v>
      </c>
      <c r="CO20" s="46">
        <f t="shared" si="53"/>
        <v>0.52351107685088982</v>
      </c>
      <c r="CP20" s="46">
        <f t="shared" si="54"/>
        <v>0.3888888888888889</v>
      </c>
      <c r="CQ20" s="46">
        <f t="shared" si="55"/>
        <v>0.41147493480150682</v>
      </c>
      <c r="CR20" s="46">
        <f>IFERROR(Q17*CO20*CQ20*($P$18/($M$18+(1-(1-($J$18/$K$18))^2)*0.4*$K$18)), 0)</f>
        <v>0</v>
      </c>
      <c r="CS20" s="46">
        <f>IFERROR((CJ20+CL20+J17)*CM20+CR20, 0)</f>
        <v>1.836543276638414</v>
      </c>
      <c r="CT20" s="46">
        <f>IFERROR(M17*(1-(0.5*((P17-J17)/(2*N17)))*CK20), 0)</f>
        <v>0</v>
      </c>
      <c r="CU20" s="46">
        <f>IFERROR(0.5*((($P$18-$J$18)-(P17-J17))/(2*($N$18-N17)))*T17, 0)</f>
        <v>0.33088235294117646</v>
      </c>
      <c r="CV20" s="46">
        <f>IFERROR((1-(1-(J17/K17))^2)*0.4*K17, 0)</f>
        <v>0.60000000000000009</v>
      </c>
      <c r="CW20" s="46">
        <f>IFERROR(Q17*CO20*CQ20, 0)</f>
        <v>0</v>
      </c>
      <c r="CX20" s="46">
        <f>IFERROR((N17-M17)*(1-(1.07*CP20)), 0)</f>
        <v>0.5838888888888889</v>
      </c>
      <c r="CY20" s="46">
        <f>IFERROR(((1-(J17/K17))^2)*0.4*K17, 0)</f>
        <v>0.2</v>
      </c>
      <c r="CZ20" s="44">
        <f>IFERROR(((CT20+CU20+CV20)*CM20)+CW20+CX20+CY20+U17, 0)</f>
        <v>2.657109129574013</v>
      </c>
      <c r="DB20">
        <f>(AF18+(1.5*AI18))/AP18</f>
        <v>0.43478260869565216</v>
      </c>
      <c r="DC20">
        <f>(AW18)/(AP18+(0.44*AM18)+AW18)</f>
        <v>0.27932960893854747</v>
      </c>
      <c r="DD20">
        <f>AS18/(AS18+R18)</f>
        <v>0.2</v>
      </c>
      <c r="DE20">
        <f>AM18/AP18</f>
        <v>2.1739130434782608E-2</v>
      </c>
    </row>
    <row r="21" spans="2:109" x14ac:dyDescent="0.55000000000000004">
      <c r="BF21" t="s">
        <v>139</v>
      </c>
      <c r="BG21">
        <f>((0.5*BH18)-(0.3*BM18)+(0.15*BO18)+(0.05*BW18))</f>
        <v>0.30848401429537337</v>
      </c>
    </row>
    <row r="22" spans="2:109" x14ac:dyDescent="0.55000000000000004">
      <c r="BF22" t="s">
        <v>140</v>
      </c>
      <c r="BG22">
        <f>((0.5*DB20)-(0.3*DC20)+(0.15*DD20)+(0.05*DE20))</f>
        <v>0.16467937818800096</v>
      </c>
    </row>
    <row r="23" spans="2:109" x14ac:dyDescent="0.55000000000000004">
      <c r="BF23" t="s">
        <v>145</v>
      </c>
      <c r="BG23" s="150">
        <f>(BG21-BG22)*100</f>
        <v>14.380463610737241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975E56-4BF9-48E8-9FA6-B8D25BB54471}">
  <dimension ref="B1:DE114"/>
  <sheetViews>
    <sheetView topLeftCell="B1" zoomScale="70" zoomScaleNormal="55" workbookViewId="0">
      <selection activeCell="BR15" sqref="BR15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3.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57812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2.6835937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0</v>
      </c>
      <c r="S3" s="17">
        <f>Q3+R3</f>
        <v>0</v>
      </c>
      <c r="T3" s="15">
        <v>1</v>
      </c>
      <c r="U3" s="16">
        <v>1</v>
      </c>
      <c r="V3" s="16">
        <v>0</v>
      </c>
      <c r="W3" s="16">
        <v>1</v>
      </c>
      <c r="X3" s="16">
        <v>0</v>
      </c>
      <c r="Y3" s="16">
        <v>0</v>
      </c>
      <c r="Z3" s="16">
        <v>0</v>
      </c>
      <c r="AA3" s="151">
        <v>11</v>
      </c>
      <c r="AB3" s="60">
        <f>IFERROR($N$18+0.44*$K$18-(1.07*($Q$18/($Q$18+$AT$18))*($N$18-$M$18))+U18, 0)</f>
        <v>44.055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38.831428571428575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5.1616233305374536E-2</v>
      </c>
      <c r="BK3" s="81">
        <f t="shared" ref="BK3:BK17" si="5">IFERROR(T3/(($M$18*((5*AA3)/$AA$18))-M3), 0)</f>
        <v>0.19254545454545455</v>
      </c>
      <c r="BL3" s="113">
        <f t="shared" ref="BL3:BL17" si="6">IFERROR(T3/(N3+(0.44*K3)+T3+U3), 0)</f>
        <v>0.5</v>
      </c>
      <c r="BM3" s="115">
        <f t="shared" ref="BM3:BM17" si="7">IFERROR(U3/(N3+(0.44*K3)+T3+U3), 0)</f>
        <v>0.5</v>
      </c>
      <c r="BN3" s="82">
        <f t="shared" ref="BN3:BN18" si="8">IFERROR(T3/U3, 0)</f>
        <v>1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</v>
      </c>
      <c r="BR3" s="83">
        <f t="shared" ref="BR3:BR16" si="12">IFERROR($BR$18+0.2*(100*($AR$18/CI5)*(1-CH5)-$BR$18), 0)</f>
        <v>122.61946309505947</v>
      </c>
      <c r="BS3" s="84">
        <f t="shared" ref="BS3:BS16" si="13">IFERROR((CS5/CZ5)*100, 0)</f>
        <v>56.595688293095023</v>
      </c>
      <c r="BT3" s="85">
        <f>BS3-BR3</f>
        <v>-66.02377480196445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8.23045267489712E-3</v>
      </c>
      <c r="BV3" s="85">
        <f>IFERROR((D3*2)-(E3*((homedefinitions!$K$15)*2))+(G3*3)-(H3*((homedefinitions!$L$15)*3))+(J3)-(K3*(homedefinitions!$M$15))+S3+T3+V3+W3-U3, 0)</f>
        <v>1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5">IFERROR(D4/E4,0)</f>
        <v>0</v>
      </c>
      <c r="G4" s="18">
        <v>0</v>
      </c>
      <c r="H4" s="19">
        <v>0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8">IFERROR(M4/N4,0)</f>
        <v>0</v>
      </c>
      <c r="P4" s="20">
        <f t="shared" ref="P4:P17" si="19">(D4*2)+(G4*3)+(J4)</f>
        <v>0</v>
      </c>
      <c r="Q4" s="18">
        <v>0</v>
      </c>
      <c r="R4" s="19">
        <v>0</v>
      </c>
      <c r="S4" s="20">
        <f t="shared" ref="S4:S18" si="20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7">BS4-BR4</f>
        <v>0</v>
      </c>
      <c r="BU4" s="86">
        <f t="shared" si="14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0</v>
      </c>
      <c r="E5" s="16">
        <v>1</v>
      </c>
      <c r="F5" s="130">
        <f t="shared" si="15"/>
        <v>0</v>
      </c>
      <c r="G5" s="15">
        <v>2</v>
      </c>
      <c r="H5" s="16">
        <v>3</v>
      </c>
      <c r="I5" s="133">
        <f t="shared" si="16"/>
        <v>0.66666666666666663</v>
      </c>
      <c r="J5" s="33">
        <v>0</v>
      </c>
      <c r="K5" s="33">
        <v>0</v>
      </c>
      <c r="L5" s="31">
        <f t="shared" si="17"/>
        <v>0</v>
      </c>
      <c r="M5" s="21">
        <f t="shared" si="0"/>
        <v>2</v>
      </c>
      <c r="N5" s="16">
        <f t="shared" si="0"/>
        <v>4</v>
      </c>
      <c r="O5" s="136">
        <f t="shared" si="18"/>
        <v>0.5</v>
      </c>
      <c r="P5" s="17">
        <f t="shared" si="19"/>
        <v>6</v>
      </c>
      <c r="Q5" s="15">
        <v>1</v>
      </c>
      <c r="R5" s="16">
        <v>3</v>
      </c>
      <c r="S5" s="17">
        <f t="shared" si="20"/>
        <v>4</v>
      </c>
      <c r="T5" s="15">
        <v>1</v>
      </c>
      <c r="U5" s="16">
        <v>2</v>
      </c>
      <c r="V5" s="16">
        <v>0</v>
      </c>
      <c r="W5" s="16">
        <v>0</v>
      </c>
      <c r="X5" s="16">
        <v>0</v>
      </c>
      <c r="Y5" s="16">
        <v>0</v>
      </c>
      <c r="Z5" s="16">
        <v>0</v>
      </c>
      <c r="AA5" s="151">
        <v>21.25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0.75</v>
      </c>
      <c r="BI5" s="113">
        <f t="shared" si="3"/>
        <v>0.75</v>
      </c>
      <c r="BJ5" s="114">
        <f t="shared" si="4"/>
        <v>0.1603139481484574</v>
      </c>
      <c r="BK5" s="81">
        <f t="shared" si="5"/>
        <v>0.12448571764429295</v>
      </c>
      <c r="BL5" s="113">
        <f t="shared" si="6"/>
        <v>0.14285714285714285</v>
      </c>
      <c r="BM5" s="115">
        <f t="shared" si="7"/>
        <v>0.2857142857142857</v>
      </c>
      <c r="BN5" s="82">
        <f t="shared" si="8"/>
        <v>0.5</v>
      </c>
      <c r="BO5" s="81">
        <f t="shared" si="9"/>
        <v>7.060000000000001E-2</v>
      </c>
      <c r="BP5" s="113">
        <f t="shared" si="10"/>
        <v>0.24205714285714286</v>
      </c>
      <c r="BQ5" s="116">
        <f t="shared" si="11"/>
        <v>0.15061333333333335</v>
      </c>
      <c r="BR5" s="83">
        <f t="shared" si="12"/>
        <v>133.85152705745512</v>
      </c>
      <c r="BS5" s="84">
        <f t="shared" si="13"/>
        <v>111.45696165925922</v>
      </c>
      <c r="BT5" s="85">
        <f t="shared" si="27"/>
        <v>-22.394565398195894</v>
      </c>
      <c r="BU5" s="81">
        <f t="shared" si="14"/>
        <v>5.3497942386831275E-2</v>
      </c>
      <c r="BV5" s="85">
        <f>IFERROR((D5*2)-(E5*((homedefinitions!$K$15)*2))+(G5*3)-(H5*((homedefinitions!$L$15)*3))+(J5)-(K5*(homedefinitions!$M$15))+S5+T5+V5+W5-U5, 0)</f>
        <v>5.7299999999999995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1</v>
      </c>
      <c r="CA5" s="39">
        <f>IFERROR(($AS$18/($AS$18+$R$18)), 0)</f>
        <v>0.2857142857142857</v>
      </c>
      <c r="CB5" s="45">
        <f>IFERROR(($AQ$18*(1-CA5))/($AQ$18*(1-CA5)+(CA5*(1-$AQ$18))), 0)</f>
        <v>0.72463768115942029</v>
      </c>
      <c r="CC5" s="45">
        <f t="shared" ref="CC5:CC18" si="30">IFERROR(((($AP$18-$AO$18-$V$18)*CB5*(1-1.07*CA5))/$AA$18)*AA3, 0)</f>
        <v>0.52258371016838812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6.1100927623173922E-2</v>
      </c>
      <c r="CF5" s="45">
        <f>IFERROR(CC5+CE5+CD5, 0)</f>
        <v>0.58368463779156199</v>
      </c>
      <c r="CG5" s="45">
        <f>IFERROR(BZ5+CF5, 0)</f>
        <v>1.5836846377915621</v>
      </c>
      <c r="CH5" s="45">
        <f t="shared" ref="CH5:CH18" si="33">IFERROR(CG5/($BD$3*(AA3/$BC$18)),0)</f>
        <v>0.66736765761345007</v>
      </c>
      <c r="CI5" s="51">
        <f>IFERROR($AO$18+(1-((1-$AN$18)^2))*0.4*$AM$18, 0)</f>
        <v>22.333333333333332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0.52052524282197765</v>
      </c>
      <c r="CL5" s="45">
        <f t="shared" ref="CL5:CL18" si="36">IFERROR(2*((($M$18)+0.5*($H$18-G3))/($M$18-M3))*0.5*((($P$18-$J$18)-(P3-J3))/(2*($N$18-N3)))*T3, 0)</f>
        <v>0.76874999999999993</v>
      </c>
      <c r="CM5" s="45">
        <f t="shared" ref="CM5:CM20" si="37">IFERROR(1-($Q$18/CN5)*CO5*CQ5, 0)</f>
        <v>0.90738418337120452</v>
      </c>
      <c r="CN5" s="45">
        <f>IFERROR($M$18+(1-(1-($J$18/$K$18))^2)*$K$18*0.4, 0)</f>
        <v>24.515789473684212</v>
      </c>
      <c r="CO5" s="45">
        <f>IFERROR(((1-CP5)*CQ5)/((1-CP5)*CQ5+(1-CQ5)*CP5), 0)</f>
        <v>0.43498561876657582</v>
      </c>
      <c r="CP5" s="45">
        <f>IFERROR($Q$18/($Q$18+$AT$18), 0)</f>
        <v>0.5</v>
      </c>
      <c r="CQ5" s="45">
        <f>IFERROR(CN5/($N$18+0.44*$K$18+$U$18), 0)</f>
        <v>0.43498561876657582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0.69755159096661346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0.25624999999999998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1.2325171969888711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1</v>
      </c>
      <c r="F6" s="131">
        <f t="shared" si="15"/>
        <v>0</v>
      </c>
      <c r="G6" s="18">
        <v>3</v>
      </c>
      <c r="H6" s="19">
        <v>7</v>
      </c>
      <c r="I6" s="134">
        <f t="shared" si="16"/>
        <v>0.42857142857142855</v>
      </c>
      <c r="J6" s="34">
        <v>0</v>
      </c>
      <c r="K6" s="34">
        <v>0</v>
      </c>
      <c r="L6" s="32">
        <f t="shared" si="17"/>
        <v>0</v>
      </c>
      <c r="M6" s="22">
        <f t="shared" si="0"/>
        <v>3</v>
      </c>
      <c r="N6" s="19">
        <f t="shared" si="0"/>
        <v>8</v>
      </c>
      <c r="O6" s="137">
        <f t="shared" si="18"/>
        <v>0.375</v>
      </c>
      <c r="P6" s="20">
        <f t="shared" si="19"/>
        <v>9</v>
      </c>
      <c r="Q6" s="18">
        <v>1</v>
      </c>
      <c r="R6" s="19">
        <v>2</v>
      </c>
      <c r="S6" s="20">
        <f t="shared" si="20"/>
        <v>3</v>
      </c>
      <c r="T6" s="18">
        <v>0</v>
      </c>
      <c r="U6" s="19">
        <v>0</v>
      </c>
      <c r="V6" s="19">
        <v>0</v>
      </c>
      <c r="W6" s="19">
        <v>0</v>
      </c>
      <c r="X6" s="19">
        <v>0</v>
      </c>
      <c r="Y6" s="19">
        <v>0</v>
      </c>
      <c r="Z6" s="19">
        <v>3</v>
      </c>
      <c r="AA6" s="152">
        <v>20</v>
      </c>
      <c r="AB6" s="60">
        <f>IFERROR((AB3/36)*40, 0)</f>
        <v>48.949999999999996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43.146031746031746</v>
      </c>
      <c r="BF6" s="67">
        <v>3</v>
      </c>
      <c r="BG6" s="68" t="s">
        <v>20</v>
      </c>
      <c r="BH6" s="86">
        <f t="shared" si="2"/>
        <v>0.5625</v>
      </c>
      <c r="BI6" s="117">
        <f t="shared" si="3"/>
        <v>0.5625</v>
      </c>
      <c r="BJ6" s="118">
        <f t="shared" si="4"/>
        <v>0.22711142654364797</v>
      </c>
      <c r="BK6" s="86">
        <f t="shared" si="5"/>
        <v>0</v>
      </c>
      <c r="BL6" s="117">
        <f t="shared" si="6"/>
        <v>0</v>
      </c>
      <c r="BM6" s="119">
        <f t="shared" si="7"/>
        <v>0</v>
      </c>
      <c r="BN6" s="87">
        <f t="shared" si="8"/>
        <v>0</v>
      </c>
      <c r="BO6" s="86">
        <f t="shared" si="9"/>
        <v>7.5012499999999996E-2</v>
      </c>
      <c r="BP6" s="117">
        <f t="shared" si="10"/>
        <v>0.17145714285714286</v>
      </c>
      <c r="BQ6" s="120">
        <f t="shared" si="11"/>
        <v>0.12002</v>
      </c>
      <c r="BR6" s="88">
        <f t="shared" si="12"/>
        <v>136.05918359706033</v>
      </c>
      <c r="BS6" s="89">
        <f t="shared" si="13"/>
        <v>145.75790838762396</v>
      </c>
      <c r="BT6" s="90">
        <f t="shared" si="27"/>
        <v>9.6987247905636309</v>
      </c>
      <c r="BU6" s="86">
        <f t="shared" si="14"/>
        <v>5.3497942386831275E-2</v>
      </c>
      <c r="BV6" s="85">
        <f>IFERROR((D6*2)-(E6*((homedefinitions!$K$15)*2))+(G6*3)-(H6*((homedefinitions!$L$15)*3))+(J6)-(K6*(homedefinitions!$M$15))+S6+T6+V6+W6-U6, 0)</f>
        <v>5.3699999999999992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0.2857142857142857</v>
      </c>
      <c r="CB6" s="45">
        <f t="shared" ref="CB6:CB20" si="48">IFERROR(($AQ$18*(1-CA6))/($AQ$18*(1-CA6)+(CA6*(1-$AQ$18))), 0)</f>
        <v>0.72463768115942029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22.333333333333332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0.90738418337120452</v>
      </c>
      <c r="CN6" s="45">
        <f t="shared" ref="CN6:CN20" si="52">IFERROR($M$18+(1-(1-($J$18/$K$18))^2)*$K$18*0.4, 0)</f>
        <v>24.515789473684212</v>
      </c>
      <c r="CO6" s="45">
        <f t="shared" ref="CO6:CO20" si="53">IFERROR(((1-CP6)*CQ6)/((1-CP6)*CQ6+(1-CQ6)*CP6), 0)</f>
        <v>0.43498561876657582</v>
      </c>
      <c r="CP6" s="45">
        <f t="shared" ref="CP6:CP20" si="54">IFERROR($Q$18/($Q$18+$AT$18), 0)</f>
        <v>0.5</v>
      </c>
      <c r="CQ6" s="45">
        <f t="shared" ref="CQ6:CQ20" si="55">IFERROR(CN6/($N$18+0.44*$K$18+$U$18), 0)</f>
        <v>0.43498561876657582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0</v>
      </c>
      <c r="F7" s="130">
        <f t="shared" si="15"/>
        <v>0</v>
      </c>
      <c r="G7" s="15">
        <v>1</v>
      </c>
      <c r="H7" s="16">
        <v>1</v>
      </c>
      <c r="I7" s="133">
        <f t="shared" si="16"/>
        <v>1</v>
      </c>
      <c r="J7" s="33">
        <v>0</v>
      </c>
      <c r="K7" s="33">
        <v>0</v>
      </c>
      <c r="L7" s="31">
        <f t="shared" si="17"/>
        <v>0</v>
      </c>
      <c r="M7" s="21">
        <f t="shared" si="0"/>
        <v>1</v>
      </c>
      <c r="N7" s="16">
        <f t="shared" si="0"/>
        <v>1</v>
      </c>
      <c r="O7" s="136">
        <f t="shared" si="18"/>
        <v>1</v>
      </c>
      <c r="P7" s="17">
        <f t="shared" si="19"/>
        <v>3</v>
      </c>
      <c r="Q7" s="15">
        <v>0</v>
      </c>
      <c r="R7" s="16">
        <v>0</v>
      </c>
      <c r="S7" s="17">
        <f t="shared" si="20"/>
        <v>0</v>
      </c>
      <c r="T7" s="15">
        <v>0</v>
      </c>
      <c r="U7" s="16">
        <v>0</v>
      </c>
      <c r="V7" s="16">
        <v>0</v>
      </c>
      <c r="W7" s="16">
        <v>0</v>
      </c>
      <c r="X7" s="16">
        <v>0</v>
      </c>
      <c r="Y7" s="16">
        <v>0</v>
      </c>
      <c r="Z7" s="16">
        <v>0</v>
      </c>
      <c r="AA7" s="151">
        <v>4.28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1.5</v>
      </c>
      <c r="BI7" s="113">
        <f t="shared" si="3"/>
        <v>1.5</v>
      </c>
      <c r="BJ7" s="114">
        <f t="shared" si="4"/>
        <v>0.13265854354185044</v>
      </c>
      <c r="BK7" s="81">
        <f t="shared" si="5"/>
        <v>0</v>
      </c>
      <c r="BL7" s="113">
        <f t="shared" si="6"/>
        <v>0</v>
      </c>
      <c r="BM7" s="115">
        <f t="shared" si="7"/>
        <v>0</v>
      </c>
      <c r="BN7" s="82">
        <f t="shared" si="8"/>
        <v>0</v>
      </c>
      <c r="BO7" s="81">
        <f t="shared" si="9"/>
        <v>0</v>
      </c>
      <c r="BP7" s="113">
        <f t="shared" si="10"/>
        <v>0</v>
      </c>
      <c r="BQ7" s="116">
        <f t="shared" si="11"/>
        <v>0</v>
      </c>
      <c r="BR7" s="83">
        <f t="shared" si="12"/>
        <v>142.24295285956663</v>
      </c>
      <c r="BS7" s="84">
        <f t="shared" si="13"/>
        <v>300.00000000000006</v>
      </c>
      <c r="BT7" s="85">
        <f t="shared" si="27"/>
        <v>157.75704714043343</v>
      </c>
      <c r="BU7" s="81">
        <f t="shared" si="14"/>
        <v>2.4691358024691357E-2</v>
      </c>
      <c r="BV7" s="85">
        <f>IFERROR((D7*2)-(E7*((homedefinitions!$K$15)*2))+(G7*3)-(H7*((homedefinitions!$L$15)*3))+(J7)-(K7*(homedefinitions!$M$15))+S7+T7+V7+W7-U7, 0)</f>
        <v>2.16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0.82608695652173914</v>
      </c>
      <c r="CA7" s="39">
        <f t="shared" si="47"/>
        <v>0.2857142857142857</v>
      </c>
      <c r="CB7" s="45">
        <f t="shared" si="48"/>
        <v>0.72463768115942029</v>
      </c>
      <c r="CC7" s="45">
        <f t="shared" si="30"/>
        <v>1.0095367128252952</v>
      </c>
      <c r="CD7" s="45">
        <f t="shared" si="31"/>
        <v>0</v>
      </c>
      <c r="CE7" s="36">
        <f t="shared" si="32"/>
        <v>0.11803588290840417</v>
      </c>
      <c r="CF7" s="45">
        <f t="shared" si="49"/>
        <v>1.1275725957336995</v>
      </c>
      <c r="CG7" s="45">
        <f t="shared" si="50"/>
        <v>1.9536595522554387</v>
      </c>
      <c r="CH7" s="45">
        <f t="shared" si="33"/>
        <v>0.42616628406200519</v>
      </c>
      <c r="CI7" s="51">
        <f t="shared" si="51"/>
        <v>22.333333333333332</v>
      </c>
      <c r="CJ7" s="47">
        <f t="shared" si="34"/>
        <v>4.479111730467241</v>
      </c>
      <c r="CK7" s="45">
        <f t="shared" si="35"/>
        <v>0.6759503420145595</v>
      </c>
      <c r="CL7" s="45">
        <f t="shared" si="36"/>
        <v>0.79398148148148151</v>
      </c>
      <c r="CM7" s="36">
        <f t="shared" si="37"/>
        <v>0.90738418337120452</v>
      </c>
      <c r="CN7" s="45">
        <f t="shared" si="52"/>
        <v>24.515789473684212</v>
      </c>
      <c r="CO7" s="45">
        <f t="shared" si="53"/>
        <v>0.43498561876657582</v>
      </c>
      <c r="CP7" s="45">
        <f t="shared" si="54"/>
        <v>0.5</v>
      </c>
      <c r="CQ7" s="45">
        <f t="shared" si="55"/>
        <v>0.43498561876657582</v>
      </c>
      <c r="CR7" s="45">
        <f t="shared" si="38"/>
        <v>0.44764311370584459</v>
      </c>
      <c r="CS7" s="45">
        <f t="shared" si="39"/>
        <v>5.2323644916701788</v>
      </c>
      <c r="CT7" s="45">
        <f t="shared" si="40"/>
        <v>1.4930372434890804</v>
      </c>
      <c r="CU7" s="45">
        <f t="shared" si="41"/>
        <v>0.24305555555555555</v>
      </c>
      <c r="CV7" s="45">
        <f t="shared" si="42"/>
        <v>0</v>
      </c>
      <c r="CW7" s="45">
        <f t="shared" si="43"/>
        <v>0.18921248853374084</v>
      </c>
      <c r="CX7" s="45">
        <f t="shared" si="44"/>
        <v>0.92999999999999994</v>
      </c>
      <c r="CY7" s="45">
        <f t="shared" si="45"/>
        <v>0</v>
      </c>
      <c r="CZ7" s="43">
        <f t="shared" si="46"/>
        <v>4.6945156352514861</v>
      </c>
    </row>
    <row r="8" spans="2:104" ht="23.1" x14ac:dyDescent="0.85">
      <c r="B8" s="11">
        <v>5</v>
      </c>
      <c r="C8" s="11" t="s">
        <v>22</v>
      </c>
      <c r="D8" s="18">
        <v>4</v>
      </c>
      <c r="E8" s="19">
        <v>8</v>
      </c>
      <c r="F8" s="131">
        <f t="shared" si="15"/>
        <v>0.5</v>
      </c>
      <c r="G8" s="18">
        <v>0</v>
      </c>
      <c r="H8" s="19">
        <v>1</v>
      </c>
      <c r="I8" s="134">
        <f t="shared" si="16"/>
        <v>0</v>
      </c>
      <c r="J8" s="34">
        <v>8</v>
      </c>
      <c r="K8" s="34">
        <v>10</v>
      </c>
      <c r="L8" s="32">
        <f t="shared" si="17"/>
        <v>0.8</v>
      </c>
      <c r="M8" s="22">
        <f t="shared" si="0"/>
        <v>4</v>
      </c>
      <c r="N8" s="19">
        <f t="shared" si="0"/>
        <v>9</v>
      </c>
      <c r="O8" s="137">
        <f t="shared" si="18"/>
        <v>0.44444444444444442</v>
      </c>
      <c r="P8" s="20">
        <f t="shared" si="19"/>
        <v>16</v>
      </c>
      <c r="Q8" s="18">
        <v>4</v>
      </c>
      <c r="R8" s="19">
        <v>3</v>
      </c>
      <c r="S8" s="20">
        <f t="shared" si="20"/>
        <v>7</v>
      </c>
      <c r="T8" s="18">
        <v>5</v>
      </c>
      <c r="U8" s="19">
        <v>0</v>
      </c>
      <c r="V8" s="19">
        <v>0</v>
      </c>
      <c r="W8" s="19">
        <v>1</v>
      </c>
      <c r="X8" s="19">
        <v>0</v>
      </c>
      <c r="Y8" s="19">
        <v>1</v>
      </c>
      <c r="Z8" s="19">
        <v>0</v>
      </c>
      <c r="AA8" s="152">
        <v>25.25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0.44444444444444442</v>
      </c>
      <c r="BI8" s="117">
        <f t="shared" si="3"/>
        <v>0.59701492537313428</v>
      </c>
      <c r="BJ8" s="118">
        <f t="shared" si="4"/>
        <v>0.30131615006781021</v>
      </c>
      <c r="BK8" s="86">
        <f t="shared" si="5"/>
        <v>0.63118369293121945</v>
      </c>
      <c r="BL8" s="117">
        <f t="shared" si="6"/>
        <v>0.27173913043478265</v>
      </c>
      <c r="BM8" s="119">
        <f t="shared" si="7"/>
        <v>0</v>
      </c>
      <c r="BN8" s="87">
        <f t="shared" si="8"/>
        <v>0</v>
      </c>
      <c r="BO8" s="86">
        <f t="shared" si="9"/>
        <v>0.23766336633663371</v>
      </c>
      <c r="BP8" s="117">
        <f t="shared" si="10"/>
        <v>0.20371145685997172</v>
      </c>
      <c r="BQ8" s="120">
        <f t="shared" si="11"/>
        <v>0.22181914191419141</v>
      </c>
      <c r="BR8" s="88">
        <f t="shared" si="12"/>
        <v>126.63201481186572</v>
      </c>
      <c r="BS8" s="89">
        <f t="shared" si="13"/>
        <v>181.50870576255852</v>
      </c>
      <c r="BT8" s="90">
        <f t="shared" si="27"/>
        <v>54.876690950692804</v>
      </c>
      <c r="BU8" s="86">
        <f t="shared" si="14"/>
        <v>0.16460905349794239</v>
      </c>
      <c r="BV8" s="85">
        <f>IFERROR((D8*2)-(E8*((homedefinitions!$K$15)*2))+(G8*3)-(H8*((homedefinitions!$L$15)*3))+(J8)-(K8*(homedefinitions!$M$15))+S8+T8+V8+W8-U8, 0)</f>
        <v>15.66</v>
      </c>
      <c r="BW8" s="85">
        <f t="shared" si="28"/>
        <v>1.1111111111111112</v>
      </c>
      <c r="BX8" s="26">
        <v>3</v>
      </c>
      <c r="BY8" s="25" t="s">
        <v>20</v>
      </c>
      <c r="BZ8" s="47">
        <f t="shared" si="29"/>
        <v>0.55072463768115942</v>
      </c>
      <c r="CA8" s="39">
        <f t="shared" si="47"/>
        <v>0.2857142857142857</v>
      </c>
      <c r="CB8" s="45">
        <f t="shared" si="48"/>
        <v>0.72463768115942029</v>
      </c>
      <c r="CC8" s="45">
        <f t="shared" si="30"/>
        <v>0.95015220030616021</v>
      </c>
      <c r="CD8" s="45">
        <f t="shared" si="31"/>
        <v>2.2222222222222213E-2</v>
      </c>
      <c r="CE8" s="36">
        <f t="shared" si="32"/>
        <v>0.11109259567849804</v>
      </c>
      <c r="CF8" s="45">
        <f t="shared" si="49"/>
        <v>1.0834670182068804</v>
      </c>
      <c r="CG8" s="45">
        <f t="shared" si="50"/>
        <v>1.6341916558880398</v>
      </c>
      <c r="CH8" s="45">
        <f t="shared" si="33"/>
        <v>0.37875827503843174</v>
      </c>
      <c r="CI8" s="51">
        <f t="shared" si="51"/>
        <v>22.333333333333332</v>
      </c>
      <c r="CJ8" s="47">
        <f t="shared" si="34"/>
        <v>6.8957413273697918</v>
      </c>
      <c r="CK8" s="45">
        <f t="shared" si="35"/>
        <v>0.83131206819958836</v>
      </c>
      <c r="CL8" s="45">
        <f t="shared" si="36"/>
        <v>0</v>
      </c>
      <c r="CM8" s="36">
        <f t="shared" si="37"/>
        <v>0.90738418337120452</v>
      </c>
      <c r="CN8" s="45">
        <f t="shared" si="52"/>
        <v>24.515789473684212</v>
      </c>
      <c r="CO8" s="45">
        <f t="shared" si="53"/>
        <v>0.43498561876657582</v>
      </c>
      <c r="CP8" s="45">
        <f t="shared" si="54"/>
        <v>0.5</v>
      </c>
      <c r="CQ8" s="45">
        <f t="shared" si="55"/>
        <v>0.43498561876657582</v>
      </c>
      <c r="CR8" s="45">
        <f t="shared" si="38"/>
        <v>0.44764311370584459</v>
      </c>
      <c r="CS8" s="45">
        <f t="shared" si="39"/>
        <v>6.7047297267803492</v>
      </c>
      <c r="CT8" s="45">
        <f t="shared" si="40"/>
        <v>2.298580442456597</v>
      </c>
      <c r="CU8" s="45">
        <f t="shared" si="41"/>
        <v>0</v>
      </c>
      <c r="CV8" s="45">
        <f t="shared" si="42"/>
        <v>0</v>
      </c>
      <c r="CW8" s="45">
        <f t="shared" si="43"/>
        <v>0.18921248853374084</v>
      </c>
      <c r="CX8" s="45">
        <f t="shared" si="44"/>
        <v>2.3249999999999997</v>
      </c>
      <c r="CY8" s="45">
        <f t="shared" si="45"/>
        <v>0</v>
      </c>
      <c r="CZ8" s="43">
        <f t="shared" si="46"/>
        <v>4.5999080262252416</v>
      </c>
    </row>
    <row r="9" spans="2:104" ht="23.1" x14ac:dyDescent="0.85">
      <c r="B9" s="11">
        <v>10</v>
      </c>
      <c r="C9" s="11" t="s">
        <v>23</v>
      </c>
      <c r="D9" s="15">
        <v>1</v>
      </c>
      <c r="E9" s="16">
        <v>1</v>
      </c>
      <c r="F9" s="130">
        <f t="shared" si="15"/>
        <v>1</v>
      </c>
      <c r="G9" s="15">
        <v>0</v>
      </c>
      <c r="H9" s="16">
        <v>1</v>
      </c>
      <c r="I9" s="133">
        <f t="shared" si="16"/>
        <v>0</v>
      </c>
      <c r="J9" s="33">
        <v>1</v>
      </c>
      <c r="K9" s="33">
        <v>1</v>
      </c>
      <c r="L9" s="31">
        <f t="shared" si="17"/>
        <v>1</v>
      </c>
      <c r="M9" s="21">
        <f t="shared" si="0"/>
        <v>1</v>
      </c>
      <c r="N9" s="16">
        <f t="shared" si="0"/>
        <v>2</v>
      </c>
      <c r="O9" s="136">
        <f t="shared" si="18"/>
        <v>0.5</v>
      </c>
      <c r="P9" s="17">
        <f t="shared" si="19"/>
        <v>3</v>
      </c>
      <c r="Q9" s="15">
        <v>0</v>
      </c>
      <c r="R9" s="16">
        <v>0</v>
      </c>
      <c r="S9" s="17">
        <f t="shared" si="20"/>
        <v>0</v>
      </c>
      <c r="T9" s="15">
        <v>1</v>
      </c>
      <c r="U9" s="16">
        <v>1</v>
      </c>
      <c r="V9" s="16">
        <v>0</v>
      </c>
      <c r="W9" s="16">
        <v>0</v>
      </c>
      <c r="X9" s="16">
        <v>0</v>
      </c>
      <c r="Y9" s="16">
        <v>1</v>
      </c>
      <c r="Z9" s="16">
        <v>0</v>
      </c>
      <c r="AA9" s="151">
        <v>10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0.5</v>
      </c>
      <c r="BI9" s="113">
        <f t="shared" si="3"/>
        <v>0.61475409836065575</v>
      </c>
      <c r="BJ9" s="114">
        <f t="shared" si="4"/>
        <v>0.19531582682753726</v>
      </c>
      <c r="BK9" s="81">
        <f t="shared" si="5"/>
        <v>0.26871352448617097</v>
      </c>
      <c r="BL9" s="113">
        <f t="shared" si="6"/>
        <v>0.22522522522522526</v>
      </c>
      <c r="BM9" s="115">
        <f t="shared" si="7"/>
        <v>0.22522522522522526</v>
      </c>
      <c r="BN9" s="82">
        <f t="shared" si="8"/>
        <v>1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142.24295285956663</v>
      </c>
      <c r="BS9" s="84">
        <f t="shared" si="13"/>
        <v>112.81545095493821</v>
      </c>
      <c r="BT9" s="85">
        <f t="shared" si="27"/>
        <v>-29.427501904628414</v>
      </c>
      <c r="BU9" s="81">
        <f t="shared" si="14"/>
        <v>1.646090534979424E-2</v>
      </c>
      <c r="BV9" s="85">
        <f>IFERROR((D9*2)-(E9*((homedefinitions!$K$15)*2))+(G9*3)-(H9*((homedefinitions!$L$15)*3))+(J9)-(K9*(homedefinitions!$M$15))+S9+T9+V9+W9-U9, 0)</f>
        <v>0.75999999999999979</v>
      </c>
      <c r="BW9" s="85">
        <f t="shared" si="28"/>
        <v>0.5</v>
      </c>
      <c r="BX9" s="26">
        <v>4</v>
      </c>
      <c r="BY9" s="25" t="s">
        <v>21</v>
      </c>
      <c r="BZ9" s="47">
        <f t="shared" si="29"/>
        <v>0</v>
      </c>
      <c r="CA9" s="39">
        <f t="shared" si="47"/>
        <v>0.2857142857142857</v>
      </c>
      <c r="CB9" s="45">
        <f t="shared" si="48"/>
        <v>0.72463768115942029</v>
      </c>
      <c r="CC9" s="45">
        <f t="shared" si="30"/>
        <v>0.20333257086551829</v>
      </c>
      <c r="CD9" s="45">
        <f t="shared" si="31"/>
        <v>0</v>
      </c>
      <c r="CE9" s="36">
        <f t="shared" si="32"/>
        <v>2.3773815475198582E-2</v>
      </c>
      <c r="CF9" s="45">
        <f t="shared" si="49"/>
        <v>0.22710638634071686</v>
      </c>
      <c r="CG9" s="45">
        <f t="shared" si="50"/>
        <v>0.22710638634071686</v>
      </c>
      <c r="CH9" s="45">
        <f t="shared" si="33"/>
        <v>0.24596579408076472</v>
      </c>
      <c r="CI9" s="51">
        <f t="shared" si="51"/>
        <v>22.333333333333332</v>
      </c>
      <c r="CJ9" s="47">
        <f t="shared" si="34"/>
        <v>0.26317377660034758</v>
      </c>
      <c r="CK9" s="45">
        <f t="shared" si="35"/>
        <v>1.2163672103998455</v>
      </c>
      <c r="CL9" s="45">
        <f t="shared" si="36"/>
        <v>0</v>
      </c>
      <c r="CM9" s="36">
        <f t="shared" si="37"/>
        <v>0.90738418337120452</v>
      </c>
      <c r="CN9" s="45">
        <f t="shared" si="52"/>
        <v>24.515789473684212</v>
      </c>
      <c r="CO9" s="45">
        <f t="shared" si="53"/>
        <v>0.43498561876657582</v>
      </c>
      <c r="CP9" s="45">
        <f t="shared" si="54"/>
        <v>0.5</v>
      </c>
      <c r="CQ9" s="45">
        <f t="shared" si="55"/>
        <v>0.43498561876657582</v>
      </c>
      <c r="CR9" s="45">
        <f t="shared" si="38"/>
        <v>0</v>
      </c>
      <c r="CS9" s="45">
        <f t="shared" si="39"/>
        <v>0.23879972236522221</v>
      </c>
      <c r="CT9" s="45">
        <f t="shared" si="40"/>
        <v>8.7724592200115858E-2</v>
      </c>
      <c r="CU9" s="45">
        <f t="shared" si="41"/>
        <v>0</v>
      </c>
      <c r="CV9" s="45">
        <f t="shared" si="42"/>
        <v>0</v>
      </c>
      <c r="CW9" s="45">
        <f t="shared" si="43"/>
        <v>0</v>
      </c>
      <c r="CX9" s="45">
        <f t="shared" si="44"/>
        <v>0</v>
      </c>
      <c r="CY9" s="45">
        <f t="shared" si="45"/>
        <v>0</v>
      </c>
      <c r="CZ9" s="43">
        <f t="shared" si="46"/>
        <v>7.9599907455074059E-2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2</v>
      </c>
      <c r="F10" s="131">
        <f t="shared" si="15"/>
        <v>0.5</v>
      </c>
      <c r="G10" s="18">
        <v>0</v>
      </c>
      <c r="H10" s="19">
        <v>1</v>
      </c>
      <c r="I10" s="134">
        <f t="shared" si="16"/>
        <v>0</v>
      </c>
      <c r="J10" s="34">
        <v>1</v>
      </c>
      <c r="K10" s="34">
        <v>1</v>
      </c>
      <c r="L10" s="32">
        <f t="shared" si="17"/>
        <v>1</v>
      </c>
      <c r="M10" s="22">
        <f t="shared" si="0"/>
        <v>1</v>
      </c>
      <c r="N10" s="19">
        <f t="shared" si="0"/>
        <v>3</v>
      </c>
      <c r="O10" s="137">
        <f t="shared" si="18"/>
        <v>0.33333333333333331</v>
      </c>
      <c r="P10" s="20">
        <f t="shared" si="19"/>
        <v>3</v>
      </c>
      <c r="Q10" s="18">
        <v>2</v>
      </c>
      <c r="R10" s="19">
        <v>3</v>
      </c>
      <c r="S10" s="20">
        <f t="shared" si="20"/>
        <v>5</v>
      </c>
      <c r="T10" s="18">
        <v>1</v>
      </c>
      <c r="U10" s="19">
        <v>2</v>
      </c>
      <c r="V10" s="19">
        <v>0</v>
      </c>
      <c r="W10" s="19">
        <v>0</v>
      </c>
      <c r="X10" s="19">
        <v>0</v>
      </c>
      <c r="Y10" s="19">
        <v>0</v>
      </c>
      <c r="Z10" s="19">
        <v>1</v>
      </c>
      <c r="AA10" s="152">
        <v>11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0.33333333333333331</v>
      </c>
      <c r="BI10" s="117">
        <f t="shared" si="3"/>
        <v>0.43604651162790697</v>
      </c>
      <c r="BJ10" s="118">
        <f t="shared" si="4"/>
        <v>0.28079230918123743</v>
      </c>
      <c r="BK10" s="86">
        <f t="shared" si="5"/>
        <v>0.2384598063499212</v>
      </c>
      <c r="BL10" s="117">
        <f t="shared" si="6"/>
        <v>0.15527950310559008</v>
      </c>
      <c r="BM10" s="119">
        <f t="shared" si="7"/>
        <v>0.31055900621118016</v>
      </c>
      <c r="BN10" s="87">
        <f t="shared" si="8"/>
        <v>0.5</v>
      </c>
      <c r="BO10" s="86">
        <f t="shared" si="9"/>
        <v>0.27277272727272728</v>
      </c>
      <c r="BP10" s="117">
        <f t="shared" si="10"/>
        <v>0.46761038961038959</v>
      </c>
      <c r="BQ10" s="120">
        <f t="shared" si="11"/>
        <v>0.36369696969696969</v>
      </c>
      <c r="BR10" s="88">
        <f t="shared" si="12"/>
        <v>125.88688474022862</v>
      </c>
      <c r="BS10" s="89">
        <f t="shared" si="13"/>
        <v>88.823942165411125</v>
      </c>
      <c r="BT10" s="90">
        <f t="shared" si="27"/>
        <v>-37.062942574817498</v>
      </c>
      <c r="BU10" s="86">
        <f t="shared" si="14"/>
        <v>3.292181069958848E-2</v>
      </c>
      <c r="BV10" s="85">
        <f>IFERROR((D10*2)-(E10*((homedefinitions!$K$15)*2))+(G10*3)-(H10*((homedefinitions!$L$15)*3))+(J10)-(K10*(homedefinitions!$M$15))+S10+T10+V10+W10-U10, 0)</f>
        <v>4.01</v>
      </c>
      <c r="BW10" s="85">
        <f t="shared" si="28"/>
        <v>0.33333333333333331</v>
      </c>
      <c r="BX10" s="26">
        <v>5</v>
      </c>
      <c r="BY10" s="25" t="s">
        <v>22</v>
      </c>
      <c r="BZ10" s="47">
        <f t="shared" si="29"/>
        <v>1.8260869565217392</v>
      </c>
      <c r="CA10" s="39">
        <f t="shared" si="47"/>
        <v>0.2857142857142857</v>
      </c>
      <c r="CB10" s="45">
        <f t="shared" si="48"/>
        <v>0.72463768115942029</v>
      </c>
      <c r="CC10" s="45">
        <f t="shared" si="30"/>
        <v>1.1995671528865273</v>
      </c>
      <c r="CD10" s="45">
        <f t="shared" si="31"/>
        <v>0</v>
      </c>
      <c r="CE10" s="36">
        <f t="shared" si="32"/>
        <v>0.14025440204410378</v>
      </c>
      <c r="CF10" s="45">
        <f t="shared" si="49"/>
        <v>1.3398215549306309</v>
      </c>
      <c r="CG10" s="45">
        <f t="shared" si="50"/>
        <v>3.1659085114523702</v>
      </c>
      <c r="CH10" s="45">
        <f t="shared" si="33"/>
        <v>0.58120068164357253</v>
      </c>
      <c r="CI10" s="51">
        <f t="shared" si="51"/>
        <v>22.333333333333332</v>
      </c>
      <c r="CJ10" s="47">
        <f t="shared" si="34"/>
        <v>7.3164360675387199</v>
      </c>
      <c r="CK10" s="45">
        <f t="shared" si="35"/>
        <v>0.38450471200947028</v>
      </c>
      <c r="CL10" s="45">
        <f t="shared" si="36"/>
        <v>5.2202233250620349</v>
      </c>
      <c r="CM10" s="36">
        <f t="shared" si="37"/>
        <v>0.90738418337120452</v>
      </c>
      <c r="CN10" s="45">
        <f t="shared" si="52"/>
        <v>24.515789473684212</v>
      </c>
      <c r="CO10" s="45">
        <f t="shared" si="53"/>
        <v>0.43498561876657582</v>
      </c>
      <c r="CP10" s="45">
        <f t="shared" si="54"/>
        <v>0.5</v>
      </c>
      <c r="CQ10" s="45">
        <f t="shared" si="55"/>
        <v>0.43498561876657582</v>
      </c>
      <c r="CR10" s="45">
        <f t="shared" si="38"/>
        <v>1.7905724548233783</v>
      </c>
      <c r="CS10" s="45">
        <f t="shared" si="39"/>
        <v>20.425212366950991</v>
      </c>
      <c r="CT10" s="45">
        <f t="shared" si="40"/>
        <v>3.6582180337693599</v>
      </c>
      <c r="CU10" s="45">
        <f t="shared" si="41"/>
        <v>1.3306451612903225</v>
      </c>
      <c r="CV10" s="45">
        <f t="shared" si="42"/>
        <v>3.84</v>
      </c>
      <c r="CW10" s="45">
        <f t="shared" si="43"/>
        <v>0.75684995413496337</v>
      </c>
      <c r="CX10" s="45">
        <f t="shared" si="44"/>
        <v>2.3249999999999997</v>
      </c>
      <c r="CY10" s="45">
        <f t="shared" si="45"/>
        <v>0.15999999999999992</v>
      </c>
      <c r="CZ10" s="43">
        <f t="shared" si="46"/>
        <v>11.253020774480277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0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2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142.24295285956663</v>
      </c>
      <c r="BS11" s="84">
        <f t="shared" si="13"/>
        <v>0</v>
      </c>
      <c r="BT11" s="85">
        <f t="shared" si="27"/>
        <v>-142.24295285956663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0.2857142857142857</v>
      </c>
      <c r="CB11" s="45">
        <f t="shared" si="48"/>
        <v>0.72463768115942029</v>
      </c>
      <c r="CC11" s="45">
        <f t="shared" si="30"/>
        <v>0.47507610015308011</v>
      </c>
      <c r="CD11" s="45">
        <f t="shared" si="31"/>
        <v>0</v>
      </c>
      <c r="CE11" s="36">
        <f t="shared" si="32"/>
        <v>5.5546297839249019E-2</v>
      </c>
      <c r="CF11" s="45">
        <f t="shared" si="49"/>
        <v>0.53062239799232913</v>
      </c>
      <c r="CG11" s="45">
        <f t="shared" si="50"/>
        <v>0.53062239799232913</v>
      </c>
      <c r="CH11" s="45">
        <f t="shared" si="33"/>
        <v>0.24596579408076474</v>
      </c>
      <c r="CI11" s="51">
        <f t="shared" si="51"/>
        <v>22.333333333333332</v>
      </c>
      <c r="CJ11" s="47">
        <f t="shared" si="34"/>
        <v>1.7074531560971244</v>
      </c>
      <c r="CK11" s="45">
        <f t="shared" si="35"/>
        <v>0.58509368780575099</v>
      </c>
      <c r="CL11" s="45">
        <f t="shared" si="36"/>
        <v>0.81784539473684215</v>
      </c>
      <c r="CM11" s="36">
        <f t="shared" si="37"/>
        <v>0.90738418337120452</v>
      </c>
      <c r="CN11" s="45">
        <f t="shared" si="52"/>
        <v>24.515789473684212</v>
      </c>
      <c r="CO11" s="45">
        <f t="shared" si="53"/>
        <v>0.43498561876657582</v>
      </c>
      <c r="CP11" s="45">
        <f t="shared" si="54"/>
        <v>0.5</v>
      </c>
      <c r="CQ11" s="45">
        <f t="shared" si="55"/>
        <v>0.43498561876657582</v>
      </c>
      <c r="CR11" s="45">
        <f t="shared" si="38"/>
        <v>0</v>
      </c>
      <c r="CS11" s="45">
        <f t="shared" si="39"/>
        <v>3.1988001466881695</v>
      </c>
      <c r="CT11" s="45">
        <f t="shared" si="40"/>
        <v>0.85372657804856222</v>
      </c>
      <c r="CU11" s="45">
        <f t="shared" si="41"/>
        <v>0.25657894736842107</v>
      </c>
      <c r="CV11" s="45">
        <f t="shared" si="42"/>
        <v>0.4</v>
      </c>
      <c r="CW11" s="45">
        <f t="shared" si="43"/>
        <v>0</v>
      </c>
      <c r="CX11" s="45">
        <f t="shared" si="44"/>
        <v>0.46499999999999997</v>
      </c>
      <c r="CY11" s="45">
        <f t="shared" si="45"/>
        <v>0</v>
      </c>
      <c r="CZ11" s="43">
        <f t="shared" si="46"/>
        <v>2.8354273458215076</v>
      </c>
    </row>
    <row r="12" spans="2:104" ht="23.1" x14ac:dyDescent="0.85">
      <c r="B12" s="11">
        <v>24</v>
      </c>
      <c r="C12" s="11" t="s">
        <v>26</v>
      </c>
      <c r="D12" s="18">
        <v>1</v>
      </c>
      <c r="E12" s="19">
        <v>1</v>
      </c>
      <c r="F12" s="131">
        <f t="shared" si="15"/>
        <v>1</v>
      </c>
      <c r="G12" s="18">
        <v>0</v>
      </c>
      <c r="H12" s="19">
        <v>1</v>
      </c>
      <c r="I12" s="134">
        <f t="shared" si="16"/>
        <v>0</v>
      </c>
      <c r="J12" s="34">
        <v>0</v>
      </c>
      <c r="K12" s="34">
        <v>0</v>
      </c>
      <c r="L12" s="32">
        <f t="shared" si="17"/>
        <v>0</v>
      </c>
      <c r="M12" s="22">
        <f t="shared" si="0"/>
        <v>1</v>
      </c>
      <c r="N12" s="19">
        <f t="shared" si="0"/>
        <v>2</v>
      </c>
      <c r="O12" s="137">
        <f t="shared" si="18"/>
        <v>0.5</v>
      </c>
      <c r="P12" s="20">
        <f t="shared" si="19"/>
        <v>2</v>
      </c>
      <c r="Q12" s="18">
        <v>0</v>
      </c>
      <c r="R12" s="19">
        <v>0</v>
      </c>
      <c r="S12" s="20">
        <f t="shared" si="20"/>
        <v>0</v>
      </c>
      <c r="T12" s="18">
        <v>0</v>
      </c>
      <c r="U12" s="19">
        <v>0</v>
      </c>
      <c r="V12" s="19">
        <v>0</v>
      </c>
      <c r="W12" s="19">
        <v>0</v>
      </c>
      <c r="X12" s="19">
        <v>0</v>
      </c>
      <c r="Y12" s="19">
        <v>0</v>
      </c>
      <c r="Z12" s="19">
        <v>3</v>
      </c>
      <c r="AA12" s="152">
        <v>20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0.5</v>
      </c>
      <c r="BI12" s="117">
        <f t="shared" si="3"/>
        <v>0.5</v>
      </c>
      <c r="BJ12" s="118">
        <f t="shared" si="4"/>
        <v>5.6777856635911991E-2</v>
      </c>
      <c r="BK12" s="86">
        <f t="shared" si="5"/>
        <v>0</v>
      </c>
      <c r="BL12" s="117">
        <f t="shared" si="6"/>
        <v>0</v>
      </c>
      <c r="BM12" s="119">
        <f t="shared" si="7"/>
        <v>0</v>
      </c>
      <c r="BN12" s="87">
        <f t="shared" si="8"/>
        <v>0</v>
      </c>
      <c r="BO12" s="86">
        <f t="shared" si="9"/>
        <v>0</v>
      </c>
      <c r="BP12" s="117">
        <f t="shared" si="10"/>
        <v>0</v>
      </c>
      <c r="BQ12" s="120">
        <f t="shared" si="11"/>
        <v>0</v>
      </c>
      <c r="BR12" s="88">
        <f t="shared" si="12"/>
        <v>142.00311020688932</v>
      </c>
      <c r="BS12" s="89">
        <f t="shared" si="13"/>
        <v>122.91487589992576</v>
      </c>
      <c r="BT12" s="90">
        <f t="shared" si="27"/>
        <v>-19.088234306963557</v>
      </c>
      <c r="BU12" s="86">
        <f t="shared" si="14"/>
        <v>8.23045267489712E-3</v>
      </c>
      <c r="BV12" s="85">
        <f>IFERROR((D12*2)-(E12*((homedefinitions!$K$15)*2))+(G12*3)-(H12*((homedefinitions!$L$15)*3))+(J12)-(K12*(homedefinitions!$M$15))+S12+T12+V12+W12-U12, 0)</f>
        <v>0.40999999999999992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0.82608695652173914</v>
      </c>
      <c r="CA12" s="39">
        <f t="shared" si="47"/>
        <v>0.2857142857142857</v>
      </c>
      <c r="CB12" s="45">
        <f t="shared" si="48"/>
        <v>0.72463768115942029</v>
      </c>
      <c r="CC12" s="45">
        <f t="shared" si="30"/>
        <v>0.52258371016838812</v>
      </c>
      <c r="CD12" s="45">
        <f t="shared" si="31"/>
        <v>7.4074074074074042E-3</v>
      </c>
      <c r="CE12" s="36">
        <f t="shared" si="32"/>
        <v>6.1100927623173922E-2</v>
      </c>
      <c r="CF12" s="45">
        <f t="shared" si="49"/>
        <v>0.59109204519896941</v>
      </c>
      <c r="CG12" s="45">
        <f t="shared" si="50"/>
        <v>1.4171790017207084</v>
      </c>
      <c r="CH12" s="45">
        <f t="shared" si="33"/>
        <v>0.59720187228449728</v>
      </c>
      <c r="CI12" s="51">
        <f t="shared" si="51"/>
        <v>22.333333333333332</v>
      </c>
      <c r="CJ12" s="47">
        <f t="shared" si="34"/>
        <v>1.8014010494468333</v>
      </c>
      <c r="CK12" s="45">
        <f t="shared" si="35"/>
        <v>0.59579685165949992</v>
      </c>
      <c r="CL12" s="45">
        <f t="shared" si="36"/>
        <v>0.83994932432432423</v>
      </c>
      <c r="CM12" s="36">
        <f t="shared" si="37"/>
        <v>0.90738418337120452</v>
      </c>
      <c r="CN12" s="45">
        <f t="shared" si="52"/>
        <v>24.515789473684212</v>
      </c>
      <c r="CO12" s="45">
        <f t="shared" si="53"/>
        <v>0.43498561876657582</v>
      </c>
      <c r="CP12" s="45">
        <f t="shared" si="54"/>
        <v>0.5</v>
      </c>
      <c r="CQ12" s="45">
        <f t="shared" si="55"/>
        <v>0.43498561876657582</v>
      </c>
      <c r="CR12" s="45">
        <f t="shared" si="38"/>
        <v>0.89528622741168917</v>
      </c>
      <c r="CS12" s="45">
        <f t="shared" si="39"/>
        <v>4.199389962684462</v>
      </c>
      <c r="CT12" s="45">
        <f t="shared" si="40"/>
        <v>0.90070052472341666</v>
      </c>
      <c r="CU12" s="45">
        <f t="shared" si="41"/>
        <v>0.26351351351351349</v>
      </c>
      <c r="CV12" s="45">
        <f t="shared" si="42"/>
        <v>0.4</v>
      </c>
      <c r="CW12" s="45">
        <f t="shared" si="43"/>
        <v>0.37842497706748168</v>
      </c>
      <c r="CX12" s="45">
        <f t="shared" si="44"/>
        <v>0.92999999999999994</v>
      </c>
      <c r="CY12" s="45">
        <f t="shared" si="45"/>
        <v>0</v>
      </c>
      <c r="CZ12" s="43">
        <f t="shared" si="46"/>
        <v>4.7277680547708725</v>
      </c>
    </row>
    <row r="13" spans="2:104" ht="23.1" x14ac:dyDescent="0.85">
      <c r="B13" s="11">
        <v>30</v>
      </c>
      <c r="C13" s="11" t="s">
        <v>27</v>
      </c>
      <c r="D13" s="15">
        <v>2</v>
      </c>
      <c r="E13" s="16">
        <v>7</v>
      </c>
      <c r="F13" s="130">
        <f t="shared" si="15"/>
        <v>0.2857142857142857</v>
      </c>
      <c r="G13" s="15">
        <v>1</v>
      </c>
      <c r="H13" s="16">
        <v>2</v>
      </c>
      <c r="I13" s="133">
        <f t="shared" si="16"/>
        <v>0.5</v>
      </c>
      <c r="J13" s="33">
        <v>1</v>
      </c>
      <c r="K13" s="33">
        <v>1</v>
      </c>
      <c r="L13" s="31">
        <f t="shared" si="17"/>
        <v>1</v>
      </c>
      <c r="M13" s="21">
        <f t="shared" si="0"/>
        <v>3</v>
      </c>
      <c r="N13" s="16">
        <f t="shared" si="0"/>
        <v>9</v>
      </c>
      <c r="O13" s="136">
        <f t="shared" si="18"/>
        <v>0.33333333333333331</v>
      </c>
      <c r="P13" s="17">
        <f t="shared" si="19"/>
        <v>8</v>
      </c>
      <c r="Q13" s="15">
        <v>2</v>
      </c>
      <c r="R13" s="16">
        <v>3</v>
      </c>
      <c r="S13" s="17">
        <f t="shared" si="20"/>
        <v>5</v>
      </c>
      <c r="T13" s="15">
        <v>2</v>
      </c>
      <c r="U13" s="16">
        <v>2</v>
      </c>
      <c r="V13" s="16">
        <v>2</v>
      </c>
      <c r="W13" s="16">
        <v>0</v>
      </c>
      <c r="X13" s="16">
        <v>0</v>
      </c>
      <c r="Y13" s="16">
        <v>1</v>
      </c>
      <c r="Z13" s="16">
        <v>1</v>
      </c>
      <c r="AA13" s="151">
        <v>20.5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0.3888888888888889</v>
      </c>
      <c r="BI13" s="113">
        <f t="shared" si="3"/>
        <v>0.42372881355932207</v>
      </c>
      <c r="BJ13" s="114">
        <f t="shared" si="4"/>
        <v>0.3168481365438211</v>
      </c>
      <c r="BK13" s="81">
        <f t="shared" si="5"/>
        <v>0.2994486073801782</v>
      </c>
      <c r="BL13" s="113">
        <f t="shared" si="6"/>
        <v>0.14880952380952381</v>
      </c>
      <c r="BM13" s="115">
        <f t="shared" si="7"/>
        <v>0.14880952380952381</v>
      </c>
      <c r="BN13" s="82">
        <f t="shared" si="8"/>
        <v>1</v>
      </c>
      <c r="BO13" s="81">
        <f t="shared" si="9"/>
        <v>0.1463658536585366</v>
      </c>
      <c r="BP13" s="113">
        <f t="shared" si="10"/>
        <v>0.25091289198606276</v>
      </c>
      <c r="BQ13" s="116">
        <f t="shared" si="11"/>
        <v>0.19515447154471544</v>
      </c>
      <c r="BR13" s="83">
        <f t="shared" si="12"/>
        <v>122.87144690601434</v>
      </c>
      <c r="BS13" s="84">
        <f t="shared" si="13"/>
        <v>108.83068422195615</v>
      </c>
      <c r="BT13" s="85">
        <f t="shared" si="27"/>
        <v>-14.040762684058194</v>
      </c>
      <c r="BU13" s="81">
        <f t="shared" si="14"/>
        <v>5.7613168724279837E-2</v>
      </c>
      <c r="BV13" s="85">
        <f>IFERROR((D13*2)-(E13*((homedefinitions!$K$15)*2))+(G13*3)-(H13*((homedefinitions!$L$15)*3))+(J13)-(K13*(homedefinitions!$M$15))+S13+T13+V13+W13-U13, 0)</f>
        <v>7.42</v>
      </c>
      <c r="BW13" s="85">
        <f t="shared" si="28"/>
        <v>0.1111111111111111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0.2857142857142857</v>
      </c>
      <c r="CB13" s="45">
        <f t="shared" si="48"/>
        <v>0.72463768115942029</v>
      </c>
      <c r="CC13" s="45">
        <f t="shared" si="30"/>
        <v>9.5015220030616021E-2</v>
      </c>
      <c r="CD13" s="45">
        <f t="shared" si="31"/>
        <v>0</v>
      </c>
      <c r="CE13" s="36">
        <f t="shared" si="32"/>
        <v>1.1109259567849803E-2</v>
      </c>
      <c r="CF13" s="45">
        <f t="shared" si="49"/>
        <v>0.10612447959846583</v>
      </c>
      <c r="CG13" s="45">
        <f t="shared" si="50"/>
        <v>0.10612447959846583</v>
      </c>
      <c r="CH13" s="45">
        <f t="shared" si="33"/>
        <v>0.24596579408076472</v>
      </c>
      <c r="CI13" s="51">
        <f t="shared" si="51"/>
        <v>22.333333333333332</v>
      </c>
      <c r="CJ13" s="47">
        <f t="shared" si="34"/>
        <v>0</v>
      </c>
      <c r="CK13" s="45">
        <f t="shared" si="35"/>
        <v>0.65209066462779075</v>
      </c>
      <c r="CL13" s="45">
        <f t="shared" si="36"/>
        <v>0</v>
      </c>
      <c r="CM13" s="36">
        <f t="shared" si="37"/>
        <v>0.90738418337120452</v>
      </c>
      <c r="CN13" s="45">
        <f t="shared" si="52"/>
        <v>24.515789473684212</v>
      </c>
      <c r="CO13" s="45">
        <f t="shared" si="53"/>
        <v>0.43498561876657582</v>
      </c>
      <c r="CP13" s="45">
        <f t="shared" si="54"/>
        <v>0.5</v>
      </c>
      <c r="CQ13" s="45">
        <f t="shared" si="55"/>
        <v>0.43498561876657582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0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v>0</v>
      </c>
      <c r="BS14" s="89">
        <f t="shared" si="13"/>
        <v>0</v>
      </c>
      <c r="BT14" s="90">
        <f t="shared" si="27"/>
        <v>0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0</v>
      </c>
      <c r="CA14" s="39">
        <f t="shared" si="47"/>
        <v>0.2857142857142857</v>
      </c>
      <c r="CB14" s="45">
        <f t="shared" si="48"/>
        <v>0.72463768115942029</v>
      </c>
      <c r="CC14" s="45">
        <f t="shared" si="30"/>
        <v>0.95015220030616021</v>
      </c>
      <c r="CD14" s="45">
        <f t="shared" si="31"/>
        <v>2.2222222222222213E-2</v>
      </c>
      <c r="CE14" s="36">
        <f t="shared" si="32"/>
        <v>0.11109259567849804</v>
      </c>
      <c r="CF14" s="45">
        <f t="shared" si="49"/>
        <v>1.0834670182068804</v>
      </c>
      <c r="CG14" s="45">
        <f t="shared" si="50"/>
        <v>1.0834670182068804</v>
      </c>
      <c r="CH14" s="45">
        <f t="shared" si="33"/>
        <v>0.25111626130171977</v>
      </c>
      <c r="CI14" s="51">
        <f t="shared" si="51"/>
        <v>22.333333333333332</v>
      </c>
      <c r="CJ14" s="47">
        <f t="shared" si="34"/>
        <v>1.6342767973084698</v>
      </c>
      <c r="CK14" s="45">
        <f t="shared" si="35"/>
        <v>0.73144640538306049</v>
      </c>
      <c r="CL14" s="45">
        <f t="shared" si="36"/>
        <v>0</v>
      </c>
      <c r="CM14" s="36">
        <f t="shared" si="37"/>
        <v>0.90738418337120452</v>
      </c>
      <c r="CN14" s="45">
        <f t="shared" si="52"/>
        <v>24.515789473684212</v>
      </c>
      <c r="CO14" s="45">
        <f t="shared" si="53"/>
        <v>0.43498561876657582</v>
      </c>
      <c r="CP14" s="45">
        <f t="shared" si="54"/>
        <v>0.5</v>
      </c>
      <c r="CQ14" s="45">
        <f t="shared" si="55"/>
        <v>0.43498561876657582</v>
      </c>
      <c r="CR14" s="45">
        <f t="shared" si="38"/>
        <v>0</v>
      </c>
      <c r="CS14" s="45">
        <f t="shared" si="39"/>
        <v>1.4829169171282535</v>
      </c>
      <c r="CT14" s="45">
        <f t="shared" si="40"/>
        <v>0.81713839865423488</v>
      </c>
      <c r="CU14" s="45">
        <f t="shared" si="41"/>
        <v>0</v>
      </c>
      <c r="CV14" s="45">
        <f t="shared" si="42"/>
        <v>0</v>
      </c>
      <c r="CW14" s="45">
        <f t="shared" si="43"/>
        <v>0</v>
      </c>
      <c r="CX14" s="45">
        <f t="shared" si="44"/>
        <v>0.46499999999999997</v>
      </c>
      <c r="CY14" s="45">
        <f t="shared" si="45"/>
        <v>0</v>
      </c>
      <c r="CZ14" s="43">
        <f t="shared" si="46"/>
        <v>1.2064584585641267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0</v>
      </c>
      <c r="R15" s="16">
        <v>1</v>
      </c>
      <c r="S15" s="17">
        <f t="shared" si="20"/>
        <v>1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0</v>
      </c>
      <c r="AA15" s="151">
        <v>3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0.57152380952380955</v>
      </c>
      <c r="BQ15" s="116">
        <f t="shared" si="11"/>
        <v>0.26671111111111112</v>
      </c>
      <c r="BR15" s="83">
        <f t="shared" si="12"/>
        <v>122.4298641601367</v>
      </c>
      <c r="BS15" s="84">
        <f t="shared" si="13"/>
        <v>0</v>
      </c>
      <c r="BT15" s="85">
        <f t="shared" si="27"/>
        <v>-122.4298641601367</v>
      </c>
      <c r="BU15" s="81">
        <f t="shared" si="14"/>
        <v>8.23045267489712E-3</v>
      </c>
      <c r="BV15" s="85">
        <f>IFERROR((D15*2)-(E15*((homedefinitions!$K$15)*2))+(G15*3)-(H15*((homedefinitions!$L$15)*3))+(J15)-(K15*(homedefinitions!$M$15))+S15+T15+V15+W15-U15, 0)</f>
        <v>1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1.8322981366459627</v>
      </c>
      <c r="CA15" s="39">
        <f t="shared" si="47"/>
        <v>0.2857142857142857</v>
      </c>
      <c r="CB15" s="45">
        <f t="shared" si="48"/>
        <v>0.72463768115942029</v>
      </c>
      <c r="CC15" s="45">
        <f t="shared" si="30"/>
        <v>0.97390600531381422</v>
      </c>
      <c r="CD15" s="45">
        <f t="shared" si="31"/>
        <v>7.4074074074074042E-3</v>
      </c>
      <c r="CE15" s="36">
        <f t="shared" si="32"/>
        <v>0.11386991057046049</v>
      </c>
      <c r="CF15" s="45">
        <f t="shared" si="49"/>
        <v>1.0951833232916821</v>
      </c>
      <c r="CG15" s="45">
        <f t="shared" si="50"/>
        <v>2.9274814599376446</v>
      </c>
      <c r="CH15" s="45">
        <f t="shared" si="33"/>
        <v>0.66195646680127851</v>
      </c>
      <c r="CI15" s="51">
        <f t="shared" si="51"/>
        <v>22.333333333333332</v>
      </c>
      <c r="CJ15" s="47">
        <f t="shared" si="34"/>
        <v>6.1581765978182066</v>
      </c>
      <c r="CK15" s="45">
        <f t="shared" si="35"/>
        <v>0.61848249956213419</v>
      </c>
      <c r="CL15" s="45">
        <f t="shared" si="36"/>
        <v>1.9585253456221197</v>
      </c>
      <c r="CM15" s="36">
        <f t="shared" si="37"/>
        <v>0.90738418337120452</v>
      </c>
      <c r="CN15" s="45">
        <f t="shared" si="52"/>
        <v>24.515789473684212</v>
      </c>
      <c r="CO15" s="45">
        <f t="shared" si="53"/>
        <v>0.43498561876657582</v>
      </c>
      <c r="CP15" s="45">
        <f t="shared" si="54"/>
        <v>0.5</v>
      </c>
      <c r="CQ15" s="45">
        <f t="shared" si="55"/>
        <v>0.43498561876657582</v>
      </c>
      <c r="CR15" s="45">
        <f t="shared" si="38"/>
        <v>0.89528622741168917</v>
      </c>
      <c r="CS15" s="45">
        <f t="shared" si="39"/>
        <v>9.1676373753989626</v>
      </c>
      <c r="CT15" s="45">
        <f t="shared" si="40"/>
        <v>2.6392185419220886</v>
      </c>
      <c r="CU15" s="45">
        <f t="shared" si="41"/>
        <v>0.54838709677419351</v>
      </c>
      <c r="CV15" s="45">
        <f t="shared" si="42"/>
        <v>0.4</v>
      </c>
      <c r="CW15" s="45">
        <f t="shared" si="43"/>
        <v>0.37842497706748168</v>
      </c>
      <c r="CX15" s="45">
        <f t="shared" si="44"/>
        <v>2.79</v>
      </c>
      <c r="CY15" s="45">
        <f t="shared" si="45"/>
        <v>0</v>
      </c>
      <c r="CZ15" s="43">
        <f t="shared" si="46"/>
        <v>8.4237615897938358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2</v>
      </c>
      <c r="F16" s="131">
        <f t="shared" si="15"/>
        <v>0.5</v>
      </c>
      <c r="G16" s="18">
        <v>0</v>
      </c>
      <c r="H16" s="19">
        <v>0</v>
      </c>
      <c r="I16" s="134">
        <f t="shared" si="16"/>
        <v>0</v>
      </c>
      <c r="J16" s="34">
        <v>0</v>
      </c>
      <c r="K16" s="34">
        <v>0</v>
      </c>
      <c r="L16" s="32">
        <f t="shared" si="17"/>
        <v>0</v>
      </c>
      <c r="M16" s="22">
        <f t="shared" si="0"/>
        <v>1</v>
      </c>
      <c r="N16" s="19">
        <f t="shared" si="0"/>
        <v>2</v>
      </c>
      <c r="O16" s="137">
        <f t="shared" si="18"/>
        <v>0.5</v>
      </c>
      <c r="P16" s="20">
        <f t="shared" si="19"/>
        <v>2</v>
      </c>
      <c r="Q16" s="18">
        <v>1</v>
      </c>
      <c r="R16" s="19">
        <v>0</v>
      </c>
      <c r="S16" s="20">
        <f t="shared" si="20"/>
        <v>1</v>
      </c>
      <c r="T16" s="18">
        <v>0</v>
      </c>
      <c r="U16" s="19">
        <v>0</v>
      </c>
      <c r="V16" s="19">
        <v>0</v>
      </c>
      <c r="W16" s="19">
        <v>0</v>
      </c>
      <c r="X16" s="19">
        <v>0</v>
      </c>
      <c r="Y16" s="19">
        <v>0</v>
      </c>
      <c r="Z16" s="19">
        <v>1</v>
      </c>
      <c r="AA16" s="152">
        <v>15.5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0.5</v>
      </c>
      <c r="BI16" s="117">
        <f t="shared" si="3"/>
        <v>0.5</v>
      </c>
      <c r="BJ16" s="118">
        <f t="shared" si="4"/>
        <v>7.3261750497950959E-2</v>
      </c>
      <c r="BK16" s="86">
        <f t="shared" si="5"/>
        <v>0</v>
      </c>
      <c r="BL16" s="117">
        <f t="shared" si="6"/>
        <v>0</v>
      </c>
      <c r="BM16" s="119">
        <f t="shared" si="7"/>
        <v>0</v>
      </c>
      <c r="BN16" s="87">
        <f t="shared" si="8"/>
        <v>0</v>
      </c>
      <c r="BO16" s="86">
        <f t="shared" si="9"/>
        <v>9.6790322580645155E-2</v>
      </c>
      <c r="BP16" s="117">
        <f t="shared" si="10"/>
        <v>0</v>
      </c>
      <c r="BQ16" s="120">
        <f t="shared" si="11"/>
        <v>5.1621505376344086E-2</v>
      </c>
      <c r="BR16" s="88">
        <f t="shared" si="12"/>
        <v>142.13979472938283</v>
      </c>
      <c r="BS16" s="89">
        <f t="shared" si="13"/>
        <v>138.19493995009057</v>
      </c>
      <c r="BT16" s="90">
        <f t="shared" si="27"/>
        <v>-3.9448547792922568</v>
      </c>
      <c r="BU16" s="86">
        <f t="shared" si="14"/>
        <v>1.2345679012345678E-2</v>
      </c>
      <c r="BV16" s="85">
        <f>IFERROR((D16*2)-(E16*((homedefinitions!$K$15)*2))+(G16*3)-(H16*((homedefinitions!$L$15)*3))+(J16)-(K16*(homedefinitions!$M$15))+S16+T16+V16+W16-U16, 0)</f>
        <v>1.5</v>
      </c>
      <c r="BW16" s="85">
        <f t="shared" si="28"/>
        <v>0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0.2857142857142857</v>
      </c>
      <c r="CB16" s="45">
        <f t="shared" si="48"/>
        <v>0.72463768115942029</v>
      </c>
      <c r="CC16" s="45">
        <f t="shared" si="30"/>
        <v>0</v>
      </c>
      <c r="CD16" s="45">
        <f t="shared" si="31"/>
        <v>0</v>
      </c>
      <c r="CE16" s="36">
        <f t="shared" si="32"/>
        <v>0</v>
      </c>
      <c r="CF16" s="45">
        <f t="shared" si="49"/>
        <v>0</v>
      </c>
      <c r="CG16" s="45">
        <f t="shared" si="50"/>
        <v>0</v>
      </c>
      <c r="CH16" s="45">
        <f t="shared" si="33"/>
        <v>0</v>
      </c>
      <c r="CI16" s="51">
        <f t="shared" si="51"/>
        <v>22.333333333333332</v>
      </c>
      <c r="CJ16" s="47">
        <f t="shared" si="34"/>
        <v>0</v>
      </c>
      <c r="CK16" s="45">
        <f t="shared" si="35"/>
        <v>0</v>
      </c>
      <c r="CL16" s="45">
        <f t="shared" si="36"/>
        <v>0</v>
      </c>
      <c r="CM16" s="36">
        <f t="shared" si="37"/>
        <v>0.90738418337120452</v>
      </c>
      <c r="CN16" s="45">
        <f t="shared" si="52"/>
        <v>24.515789473684212</v>
      </c>
      <c r="CO16" s="45">
        <f t="shared" si="53"/>
        <v>0.43498561876657582</v>
      </c>
      <c r="CP16" s="45">
        <f t="shared" si="54"/>
        <v>0.5</v>
      </c>
      <c r="CQ16" s="45">
        <f t="shared" si="55"/>
        <v>0.43498561876657582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1</v>
      </c>
      <c r="R17" s="19">
        <v>0</v>
      </c>
      <c r="S17" s="20">
        <f t="shared" si="20"/>
        <v>1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0</v>
      </c>
      <c r="AA17" s="152">
        <v>16.25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9.2323076923076924E-2</v>
      </c>
      <c r="BP17" s="121">
        <f t="shared" si="10"/>
        <v>0</v>
      </c>
      <c r="BQ17" s="124">
        <f t="shared" si="11"/>
        <v>4.9238974358974362E-2</v>
      </c>
      <c r="BR17" s="97">
        <f>IFERROR($BR$18+0.2*(100*($AR$18/CI20)*(1-CH20)-$BR$18), 0)</f>
        <v>142.24295285956663</v>
      </c>
      <c r="BS17" s="98">
        <f>IFERROR((CS20/CZ20)*100, 0)</f>
        <v>236.58222413052812</v>
      </c>
      <c r="BT17" s="99">
        <f t="shared" si="27"/>
        <v>94.33927127096149</v>
      </c>
      <c r="BU17" s="95">
        <f t="shared" si="14"/>
        <v>4.11522633744856E-3</v>
      </c>
      <c r="BV17" s="85">
        <f>IFERROR((D17*2)-(E17*((homedefinitions!$K$15)*2))+(G17*3)-(H17*((homedefinitions!$L$15)*3))+(J17)-(K17*(homedefinitions!$M$15))+S17+T17+V17+W17-U17, 0)</f>
        <v>1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0.27536231884057971</v>
      </c>
      <c r="CA17" s="39">
        <f t="shared" si="47"/>
        <v>0.2857142857142857</v>
      </c>
      <c r="CB17" s="45">
        <f t="shared" si="48"/>
        <v>0.72463768115942029</v>
      </c>
      <c r="CC17" s="45">
        <f t="shared" si="30"/>
        <v>0.14252283004592403</v>
      </c>
      <c r="CD17" s="45">
        <f t="shared" si="31"/>
        <v>0</v>
      </c>
      <c r="CE17" s="36">
        <f t="shared" si="32"/>
        <v>1.6663889351774704E-2</v>
      </c>
      <c r="CF17" s="45">
        <f t="shared" si="49"/>
        <v>0.15918671939769874</v>
      </c>
      <c r="CG17" s="45">
        <f t="shared" si="50"/>
        <v>0.43454903823827845</v>
      </c>
      <c r="CH17" s="45">
        <f t="shared" si="33"/>
        <v>0.67143917320313795</v>
      </c>
      <c r="CI17" s="51">
        <f t="shared" si="51"/>
        <v>22.333333333333332</v>
      </c>
      <c r="CJ17" s="47">
        <f t="shared" si="34"/>
        <v>0</v>
      </c>
      <c r="CK17" s="45">
        <f t="shared" si="35"/>
        <v>0.65460658517698023</v>
      </c>
      <c r="CL17" s="45">
        <f t="shared" si="36"/>
        <v>0</v>
      </c>
      <c r="CM17" s="36">
        <f t="shared" si="37"/>
        <v>0.90738418337120452</v>
      </c>
      <c r="CN17" s="45">
        <f t="shared" si="52"/>
        <v>24.515789473684212</v>
      </c>
      <c r="CO17" s="45">
        <f t="shared" si="53"/>
        <v>0.43498561876657582</v>
      </c>
      <c r="CP17" s="45">
        <f t="shared" si="54"/>
        <v>0.5</v>
      </c>
      <c r="CQ17" s="45">
        <f t="shared" si="55"/>
        <v>0.43498561876657582</v>
      </c>
      <c r="CR17" s="45">
        <f t="shared" si="38"/>
        <v>0</v>
      </c>
      <c r="CS17" s="45">
        <f t="shared" si="39"/>
        <v>0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0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10</v>
      </c>
      <c r="E18" s="6">
        <f>SUM(E3:E17)</f>
        <v>23</v>
      </c>
      <c r="F18" s="132">
        <f t="shared" si="15"/>
        <v>0.43478260869565216</v>
      </c>
      <c r="G18" s="8">
        <f>SUM(G3:G17)</f>
        <v>7</v>
      </c>
      <c r="H18" s="6">
        <f>SUM(H3:H17)</f>
        <v>17</v>
      </c>
      <c r="I18" s="135">
        <f t="shared" si="16"/>
        <v>0.41176470588235292</v>
      </c>
      <c r="J18" s="35">
        <v>17</v>
      </c>
      <c r="K18" s="35">
        <v>19</v>
      </c>
      <c r="L18" s="31">
        <f t="shared" si="17"/>
        <v>0.89473684210526316</v>
      </c>
      <c r="M18" s="30">
        <f>SUM(M3:M17)</f>
        <v>17</v>
      </c>
      <c r="N18" s="6">
        <f>SUM(N3:N17)</f>
        <v>40</v>
      </c>
      <c r="O18" s="138">
        <f t="shared" si="18"/>
        <v>0.42499999999999999</v>
      </c>
      <c r="P18" s="9">
        <f>(D18*2)+(G18*3)+(J18)</f>
        <v>58</v>
      </c>
      <c r="Q18" s="8">
        <f>SUM(Q3:Q17)</f>
        <v>12</v>
      </c>
      <c r="R18" s="6">
        <f>SUM(R3:R17)</f>
        <v>15</v>
      </c>
      <c r="S18" s="9">
        <f t="shared" si="20"/>
        <v>27</v>
      </c>
      <c r="T18" s="8">
        <f t="shared" ref="T18:AA18" si="56">SUM(T3:T17)</f>
        <v>11</v>
      </c>
      <c r="U18" s="6">
        <f t="shared" si="56"/>
        <v>8</v>
      </c>
      <c r="V18" s="6">
        <f t="shared" si="56"/>
        <v>2</v>
      </c>
      <c r="W18" s="6">
        <f t="shared" si="56"/>
        <v>2</v>
      </c>
      <c r="X18" s="6">
        <f t="shared" si="56"/>
        <v>0</v>
      </c>
      <c r="Y18" s="6">
        <f t="shared" si="56"/>
        <v>3</v>
      </c>
      <c r="Z18" s="6">
        <f t="shared" si="56"/>
        <v>9</v>
      </c>
      <c r="AA18" s="153">
        <f t="shared" si="56"/>
        <v>180.03</v>
      </c>
      <c r="AD18" s="11"/>
      <c r="AE18" s="11" t="s">
        <v>43</v>
      </c>
      <c r="AF18" s="8">
        <v>13</v>
      </c>
      <c r="AG18" s="6">
        <v>23</v>
      </c>
      <c r="AH18" s="132">
        <f t="shared" si="21"/>
        <v>0.56521739130434778</v>
      </c>
      <c r="AI18" s="8">
        <v>7</v>
      </c>
      <c r="AJ18" s="6">
        <v>16</v>
      </c>
      <c r="AK18" s="135">
        <f t="shared" si="22"/>
        <v>0.4375</v>
      </c>
      <c r="AL18" s="35">
        <v>5</v>
      </c>
      <c r="AM18" s="35">
        <v>6</v>
      </c>
      <c r="AN18" s="31">
        <f t="shared" si="23"/>
        <v>0.83333333333333337</v>
      </c>
      <c r="AO18" s="30">
        <v>20</v>
      </c>
      <c r="AP18" s="6">
        <v>39</v>
      </c>
      <c r="AQ18" s="138">
        <f t="shared" si="24"/>
        <v>0.51282051282051277</v>
      </c>
      <c r="AR18" s="9">
        <f>(AF18*2)+(AI18*3)+(AL18)</f>
        <v>52</v>
      </c>
      <c r="AS18" s="8">
        <v>6</v>
      </c>
      <c r="AT18" s="6">
        <v>12</v>
      </c>
      <c r="AU18" s="9">
        <f t="shared" si="26"/>
        <v>18</v>
      </c>
      <c r="AV18" s="8">
        <v>15</v>
      </c>
      <c r="AW18" s="6">
        <v>3</v>
      </c>
      <c r="AX18" s="6">
        <v>1</v>
      </c>
      <c r="AY18" s="6">
        <v>2</v>
      </c>
      <c r="AZ18" s="6">
        <v>1</v>
      </c>
      <c r="BA18" s="6">
        <v>0</v>
      </c>
      <c r="BB18" s="6">
        <v>16</v>
      </c>
      <c r="BC18" s="6">
        <v>180</v>
      </c>
      <c r="BF18" s="100"/>
      <c r="BG18" s="101" t="s">
        <v>43</v>
      </c>
      <c r="BH18" s="102">
        <f t="shared" si="2"/>
        <v>0.51249999999999996</v>
      </c>
      <c r="BI18" s="125">
        <f t="shared" si="3"/>
        <v>0.59966914805624483</v>
      </c>
      <c r="BJ18" s="126">
        <v>0</v>
      </c>
      <c r="BK18" s="102">
        <f>IFERROR(T18/M18, 0)</f>
        <v>0.6470588235294118</v>
      </c>
      <c r="BL18" s="125">
        <f>IFERROR(T18/(N18+(0.44*K18)+U18), 0)</f>
        <v>0.19517388218594747</v>
      </c>
      <c r="BM18" s="127">
        <f>IFERROR(U18/(N18+(0.44*K18)+U18), 0)</f>
        <v>0.14194464158977999</v>
      </c>
      <c r="BN18" s="103">
        <f t="shared" si="8"/>
        <v>1.375</v>
      </c>
      <c r="BO18" s="105">
        <f>IFERROR(Q18/(Q18+AT18), 0)</f>
        <v>0.5</v>
      </c>
      <c r="BP18" s="128">
        <f>IFERROR(R18/(R18+AS18), 0)</f>
        <v>0.7142857142857143</v>
      </c>
      <c r="BQ18" s="129">
        <f>IFERROR(S18/(S18+AU18), 0)</f>
        <v>0.6</v>
      </c>
      <c r="BR18" s="111">
        <f>IFERROR(($AR$18/$BD$3)*100, 0)</f>
        <v>133.91214774483115</v>
      </c>
      <c r="BS18" s="112">
        <f>IFERROR(($P$18/$AB$3)*100, 0)</f>
        <v>131.6536147996822</v>
      </c>
      <c r="BT18" s="104">
        <f t="shared" si="27"/>
        <v>-2.2585329451489429</v>
      </c>
      <c r="BU18" s="102">
        <f>IFERROR(SUM(BU3:BU17), 0)</f>
        <v>0.44444444444444448</v>
      </c>
      <c r="BV18" s="85">
        <f>IFERROR((D18*2)-(E18*((homedefinitions!$K$15)*2))+(G18*3)-(H18*((homedefinitions!$L$15)*3))+(J18)-(K18*(homedefinitions!$M$15))+S18+T18+V18+W18-U18, 0)</f>
        <v>48.12</v>
      </c>
      <c r="BW18" s="85">
        <f t="shared" si="28"/>
        <v>0.47499999999999998</v>
      </c>
      <c r="BX18" s="55">
        <v>34</v>
      </c>
      <c r="BY18" s="58" t="s">
        <v>30</v>
      </c>
      <c r="BZ18" s="47">
        <f t="shared" si="29"/>
        <v>0</v>
      </c>
      <c r="CA18" s="39">
        <f t="shared" si="47"/>
        <v>0.2857142857142857</v>
      </c>
      <c r="CB18" s="45">
        <f t="shared" si="48"/>
        <v>0.72463768115942029</v>
      </c>
      <c r="CC18" s="45">
        <f t="shared" si="30"/>
        <v>0.73636795523727416</v>
      </c>
      <c r="CD18" s="45">
        <f t="shared" si="31"/>
        <v>7.4074074074074042E-3</v>
      </c>
      <c r="CE18" s="36">
        <f t="shared" si="32"/>
        <v>8.6096761650835976E-2</v>
      </c>
      <c r="CF18" s="45">
        <f t="shared" si="49"/>
        <v>0.8298721242955176</v>
      </c>
      <c r="CG18" s="45">
        <f t="shared" si="50"/>
        <v>0.8298721242955176</v>
      </c>
      <c r="CH18" s="45">
        <f t="shared" si="33"/>
        <v>0.24818104879945507</v>
      </c>
      <c r="CI18" s="51">
        <f t="shared" si="51"/>
        <v>22.333333333333332</v>
      </c>
      <c r="CJ18" s="47">
        <f t="shared" si="34"/>
        <v>1.6278097024728948</v>
      </c>
      <c r="CK18" s="45">
        <f t="shared" si="35"/>
        <v>0.74438059505421039</v>
      </c>
      <c r="CL18" s="45">
        <f t="shared" si="36"/>
        <v>0</v>
      </c>
      <c r="CM18" s="36">
        <f t="shared" si="37"/>
        <v>0.90738418337120452</v>
      </c>
      <c r="CN18" s="45">
        <f t="shared" si="52"/>
        <v>24.515789473684212</v>
      </c>
      <c r="CO18" s="45">
        <f t="shared" si="53"/>
        <v>0.43498561876657582</v>
      </c>
      <c r="CP18" s="45">
        <f t="shared" si="54"/>
        <v>0.5</v>
      </c>
      <c r="CQ18" s="45">
        <f t="shared" si="55"/>
        <v>0.43498561876657582</v>
      </c>
      <c r="CR18" s="45">
        <f t="shared" si="38"/>
        <v>0.44764311370584459</v>
      </c>
      <c r="CS18" s="45">
        <f t="shared" si="39"/>
        <v>1.9246918912679356</v>
      </c>
      <c r="CT18" s="45">
        <f t="shared" si="40"/>
        <v>0.8139048512364474</v>
      </c>
      <c r="CU18" s="45">
        <f t="shared" si="41"/>
        <v>0</v>
      </c>
      <c r="CV18" s="45">
        <f t="shared" si="42"/>
        <v>0</v>
      </c>
      <c r="CW18" s="45">
        <f t="shared" si="43"/>
        <v>0.18921248853374084</v>
      </c>
      <c r="CX18" s="45">
        <f t="shared" si="44"/>
        <v>0.46499999999999997</v>
      </c>
      <c r="CY18" s="45">
        <f t="shared" si="45"/>
        <v>0</v>
      </c>
      <c r="CZ18" s="43">
        <f t="shared" si="46"/>
        <v>1.3927368773147863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0.2857142857142857</v>
      </c>
      <c r="CB19" s="45">
        <f t="shared" si="48"/>
        <v>0.72463768115942029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22.333333333333332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0.90738418337120452</v>
      </c>
      <c r="CN19" s="45">
        <f t="shared" si="52"/>
        <v>24.515789473684212</v>
      </c>
      <c r="CO19" s="45">
        <f t="shared" si="53"/>
        <v>0.43498561876657582</v>
      </c>
      <c r="CP19" s="45">
        <f t="shared" si="54"/>
        <v>0.5</v>
      </c>
      <c r="CQ19" s="45">
        <f t="shared" si="55"/>
        <v>0.43498561876657582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0.2857142857142857</v>
      </c>
      <c r="CB20" s="46">
        <f t="shared" si="48"/>
        <v>0.72463768115942029</v>
      </c>
      <c r="CC20" s="46">
        <f>IFERROR(((($AP$18-$AO$18-$V$18)*CB20*(1-1.07*CA20))/$AA$18)*AA17, 0)</f>
        <v>0.77199866274875517</v>
      </c>
      <c r="CD20" s="46">
        <f>IFERROR((Z17/$Z$18)*0.4*$AM$18*((1-$AN$18)^2), 0)</f>
        <v>0</v>
      </c>
      <c r="CE20" s="42">
        <f>IFERROR((($AW$18-$W$18)/$AA$18)*AA17, 0)</f>
        <v>9.0262733988779653E-2</v>
      </c>
      <c r="CF20" s="46">
        <f t="shared" si="49"/>
        <v>0.86226139673753477</v>
      </c>
      <c r="CG20" s="46">
        <f t="shared" si="50"/>
        <v>0.86226139673753477</v>
      </c>
      <c r="CH20" s="46">
        <f>IFERROR(CG20/($BD$3*(AA17/$BC$18)),0)</f>
        <v>0.24596579408076472</v>
      </c>
      <c r="CI20" s="52">
        <f t="shared" si="51"/>
        <v>22.333333333333332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0.68794253245374137</v>
      </c>
      <c r="CL20" s="46">
        <f>IFERROR(2*((($M$18)+0.5*($H$18-G17))/($M$18-M17))*0.5*((($P$18-$J$18)-(P17-J17))/(2*($N$18-N17)))*T17, 0)</f>
        <v>0</v>
      </c>
      <c r="CM20" s="42">
        <f t="shared" si="37"/>
        <v>0.90738418337120452</v>
      </c>
      <c r="CN20" s="46">
        <f t="shared" si="52"/>
        <v>24.515789473684212</v>
      </c>
      <c r="CO20" s="46">
        <f t="shared" si="53"/>
        <v>0.43498561876657582</v>
      </c>
      <c r="CP20" s="46">
        <f t="shared" si="54"/>
        <v>0.5</v>
      </c>
      <c r="CQ20" s="46">
        <f t="shared" si="55"/>
        <v>0.43498561876657582</v>
      </c>
      <c r="CR20" s="46">
        <f>IFERROR(Q17*CO20*CQ20*($P$18/($M$18+(1-(1-($J$18/$K$18))^2)*0.4*$K$18)), 0)</f>
        <v>0.44764311370584459</v>
      </c>
      <c r="CS20" s="46">
        <f>IFERROR((CJ20+CL20+J17)*CM20+CR20, 0)</f>
        <v>0.44764311370584459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0.18921248853374084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0.18921248853374084</v>
      </c>
      <c r="DB20">
        <f>(AF18+(1.5*AI18))/AP18</f>
        <v>0.60256410256410253</v>
      </c>
      <c r="DC20">
        <f>(AW18)/(AP18+(0.44*AM18)+AW18)</f>
        <v>6.7204301075268813E-2</v>
      </c>
      <c r="DD20">
        <f>AS18/(AS18+R18)</f>
        <v>0.2857142857142857</v>
      </c>
      <c r="DE20">
        <f>AM18/AP18</f>
        <v>0.15384615384615385</v>
      </c>
    </row>
    <row r="21" spans="2:109" x14ac:dyDescent="0.55000000000000004">
      <c r="BF21" t="s">
        <v>139</v>
      </c>
      <c r="BG21">
        <f>((0.5*BH18)-(0.3*BM18)+(0.15*BO18)+(0.05*BW18))</f>
        <v>0.31241660752306599</v>
      </c>
    </row>
    <row r="22" spans="2:109" x14ac:dyDescent="0.55000000000000004">
      <c r="BF22" t="s">
        <v>140</v>
      </c>
      <c r="BG22">
        <f>((0.5*DB20)-(0.3*DC20)+(0.15*DD20)+(0.05*DE20))</f>
        <v>0.33167021150892118</v>
      </c>
    </row>
    <row r="23" spans="2:109" x14ac:dyDescent="0.55000000000000004">
      <c r="BF23" t="s">
        <v>145</v>
      </c>
      <c r="BG23" s="150">
        <f>(BG21-BG22)*100</f>
        <v>-1.9253603985855183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T1:Y1"/>
    <mergeCell ref="D1:F1"/>
    <mergeCell ref="G1:I1"/>
    <mergeCell ref="J1:L1"/>
    <mergeCell ref="M1:P1"/>
    <mergeCell ref="Q1:S1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8E2EA2-2DE2-4857-9137-2299CB75CD5A}">
  <dimension ref="B1:DE114"/>
  <sheetViews>
    <sheetView zoomScale="62" zoomScaleNormal="60" workbookViewId="0">
      <selection activeCell="BR8" sqref="BR8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4.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734375" bestFit="1" customWidth="1"/>
    <col min="39" max="39" width="3.7890625" bestFit="1" customWidth="1"/>
    <col min="40" max="40" width="4.15625" bestFit="1" customWidth="1"/>
    <col min="41" max="41" width="2.83984375" bestFit="1" customWidth="1"/>
    <col min="42" max="42" width="4.05078125" bestFit="1" customWidth="1"/>
    <col min="43" max="43" width="4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1.945312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789062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1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1</v>
      </c>
      <c r="O3" s="136">
        <f>IFERROR(M3/N3,0)</f>
        <v>0</v>
      </c>
      <c r="P3" s="17">
        <f>(D3*2)+(G3*3)+(J3)</f>
        <v>0</v>
      </c>
      <c r="Q3" s="15">
        <v>0</v>
      </c>
      <c r="R3" s="16">
        <v>1</v>
      </c>
      <c r="S3" s="17">
        <f>Q3+R3</f>
        <v>1</v>
      </c>
      <c r="T3" s="15">
        <v>0</v>
      </c>
      <c r="U3" s="16">
        <v>1</v>
      </c>
      <c r="V3" s="16">
        <v>0</v>
      </c>
      <c r="W3" s="16">
        <v>0</v>
      </c>
      <c r="X3" s="16">
        <v>0</v>
      </c>
      <c r="Y3" s="16">
        <v>0</v>
      </c>
      <c r="Z3" s="16">
        <v>0</v>
      </c>
      <c r="AA3" s="151">
        <v>5.5</v>
      </c>
      <c r="AB3" s="60">
        <f>IFERROR($N$18+0.44*$K$18-(1.07*($Q$18/($Q$18+$AT$18))*($N$18-$M$18))+U18, 0)</f>
        <v>43.59238095238095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41.088421052631574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0.22139200221392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0.5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0.34449760765550236</v>
      </c>
      <c r="BQ3" s="116">
        <f t="shared" ref="BQ3:BQ17" si="11">IFERROR(S3/(($S$18+$AU$18)*((5*AA3)/$AA$18)), 0)</f>
        <v>0.16363636363636364</v>
      </c>
      <c r="BR3" s="83">
        <f t="shared" ref="BR3:BR16" si="12">IFERROR($BR$18+0.2*(100*($AR$18/CI5)*(1-CH5)-$BR$18), 0)</f>
        <v>90.973028461620757</v>
      </c>
      <c r="BS3" s="84">
        <f t="shared" ref="BS3:BS16" si="13">IFERROR((CS5/CZ5)*100, 0)</f>
        <v>0</v>
      </c>
      <c r="BT3" s="85">
        <f>BS3-BR3</f>
        <v>-90.973028461620757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-1.4598540145985401E-2</v>
      </c>
      <c r="BV3" s="85">
        <f>IFERROR((D3*2)-(E3*((homedefinitions!$K$15)*2))+(G3*3)-(H3*((homedefinitions!$L$15)*3))+(J3)-(K3*(homedefinitions!$M$15))+S3+T3+V3+W3-U3, 0)</f>
        <v>-0.75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5">IFERROR(D4/E4,0)</f>
        <v>0</v>
      </c>
      <c r="G4" s="18">
        <v>0</v>
      </c>
      <c r="H4" s="19">
        <v>0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8">IFERROR(M4/N4,0)</f>
        <v>0</v>
      </c>
      <c r="P4" s="20">
        <f t="shared" ref="P4:P17" si="19">(D4*2)+(G4*3)+(J4)</f>
        <v>0</v>
      </c>
      <c r="Q4" s="18">
        <v>0</v>
      </c>
      <c r="R4" s="19">
        <v>0</v>
      </c>
      <c r="S4" s="20">
        <f t="shared" ref="S4:S18" si="20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7">BS4-BR4</f>
        <v>0</v>
      </c>
      <c r="BU4" s="86">
        <f t="shared" si="14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0</v>
      </c>
      <c r="E5" s="16">
        <v>1</v>
      </c>
      <c r="F5" s="130">
        <f t="shared" si="15"/>
        <v>0</v>
      </c>
      <c r="G5" s="15">
        <v>0</v>
      </c>
      <c r="H5" s="16">
        <v>4</v>
      </c>
      <c r="I5" s="133">
        <f t="shared" si="16"/>
        <v>0</v>
      </c>
      <c r="J5" s="33">
        <v>0</v>
      </c>
      <c r="K5" s="33">
        <v>0</v>
      </c>
      <c r="L5" s="31">
        <f t="shared" si="17"/>
        <v>0</v>
      </c>
      <c r="M5" s="21">
        <f t="shared" si="0"/>
        <v>0</v>
      </c>
      <c r="N5" s="16">
        <f t="shared" si="0"/>
        <v>5</v>
      </c>
      <c r="O5" s="136">
        <f t="shared" si="18"/>
        <v>0</v>
      </c>
      <c r="P5" s="17">
        <f t="shared" si="19"/>
        <v>0</v>
      </c>
      <c r="Q5" s="15">
        <v>3</v>
      </c>
      <c r="R5" s="16">
        <v>2</v>
      </c>
      <c r="S5" s="17">
        <f t="shared" si="20"/>
        <v>5</v>
      </c>
      <c r="T5" s="15">
        <v>3</v>
      </c>
      <c r="U5" s="16">
        <v>2</v>
      </c>
      <c r="V5" s="16">
        <v>0</v>
      </c>
      <c r="W5" s="16">
        <v>0</v>
      </c>
      <c r="X5" s="16">
        <v>0</v>
      </c>
      <c r="Y5" s="16">
        <v>0</v>
      </c>
      <c r="Z5" s="16">
        <v>2</v>
      </c>
      <c r="AA5" s="151">
        <v>21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</v>
      </c>
      <c r="BI5" s="113">
        <f t="shared" si="3"/>
        <v>0</v>
      </c>
      <c r="BJ5" s="114">
        <f t="shared" si="4"/>
        <v>0.20294266869609334</v>
      </c>
      <c r="BK5" s="81">
        <f t="shared" si="5"/>
        <v>0.46753246753246752</v>
      </c>
      <c r="BL5" s="113">
        <f t="shared" si="6"/>
        <v>0.3</v>
      </c>
      <c r="BM5" s="115">
        <f t="shared" si="7"/>
        <v>0.2</v>
      </c>
      <c r="BN5" s="82">
        <f t="shared" si="8"/>
        <v>1.5</v>
      </c>
      <c r="BO5" s="81">
        <f t="shared" si="9"/>
        <v>0.24489795918367346</v>
      </c>
      <c r="BP5" s="113">
        <f t="shared" si="10"/>
        <v>0.18045112781954886</v>
      </c>
      <c r="BQ5" s="116">
        <f t="shared" si="11"/>
        <v>0.21428571428571427</v>
      </c>
      <c r="BR5" s="83">
        <f t="shared" si="12"/>
        <v>96.447840577920317</v>
      </c>
      <c r="BS5" s="84">
        <f t="shared" si="13"/>
        <v>60.139140642197241</v>
      </c>
      <c r="BT5" s="85">
        <f t="shared" si="27"/>
        <v>-36.308699935723077</v>
      </c>
      <c r="BU5" s="81">
        <f t="shared" si="14"/>
        <v>-7.2992700729927005E-3</v>
      </c>
      <c r="BV5" s="85">
        <f>IFERROR((D5*2)-(E5*((homedefinitions!$K$15)*2))+(G5*3)-(H5*((homedefinitions!$L$15)*3))+(J5)-(K5*(homedefinitions!$M$15))+S5+T5+V5+W5-U5, 0)</f>
        <v>1.8899999999999997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0.35460992907801414</v>
      </c>
      <c r="CA5" s="39">
        <f>IFERROR(($AS$18/($AS$18+$R$18)), 0)</f>
        <v>0.26315789473684209</v>
      </c>
      <c r="CB5" s="45">
        <f>IFERROR(($AQ$18*(1-CA5))/($AQ$18*(1-CA5)+(CA5*(1-$AQ$18))), 0)</f>
        <v>0.64539007092198586</v>
      </c>
      <c r="CC5" s="45">
        <f t="shared" ref="CC5:CC18" si="30">IFERROR(((($AP$18-$AO$18-$V$18)*CB5*(1-1.07*CA5))/$AA$18)*AA3, 0)</f>
        <v>0.24084655344033848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0.15277777777777776</v>
      </c>
      <c r="CF5" s="45">
        <f>IFERROR(CC5+CE5+CD5, 0)</f>
        <v>0.39362433121811624</v>
      </c>
      <c r="CG5" s="45">
        <f>IFERROR(BZ5+CF5, 0)</f>
        <v>0.74823426029613038</v>
      </c>
      <c r="CH5" s="45">
        <f t="shared" ref="CH5:CH18" si="33">IFERROR(CG5/($BD$3*(AA3/$BC$18)),0)</f>
        <v>0.59597487742917976</v>
      </c>
      <c r="CI5" s="51">
        <f>IFERROR($AO$18+(1-((1-$AN$18)^2))*0.4*$AM$18, 0)</f>
        <v>18.076923076923077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0.46426767676767677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0.92500909162503719</v>
      </c>
      <c r="CN5" s="45">
        <f>IFERROR($M$18+(1-(1-($J$18/$K$18))^2)*$K$18*0.4, 0)</f>
        <v>20</v>
      </c>
      <c r="CO5" s="45">
        <f>IFERROR(((1-CP5)*CQ5)/((1-CP5)*CQ5+(1-CQ5)*CP5), 0)</f>
        <v>0.358320194926186</v>
      </c>
      <c r="CP5" s="45">
        <f>IFERROR($Q$18/($Q$18+$AT$18), 0)</f>
        <v>0.52380952380952384</v>
      </c>
      <c r="CQ5" s="45">
        <f>IFERROR(CN5/($N$18+0.44*$K$18+$U$18), 0)</f>
        <v>0.38051750380517502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0.43952380952380943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1.4395238095238094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1</v>
      </c>
      <c r="F6" s="131">
        <f t="shared" si="15"/>
        <v>0</v>
      </c>
      <c r="G6" s="18">
        <v>2</v>
      </c>
      <c r="H6" s="19">
        <v>3</v>
      </c>
      <c r="I6" s="134">
        <f t="shared" si="16"/>
        <v>0.66666666666666663</v>
      </c>
      <c r="J6" s="34">
        <v>0</v>
      </c>
      <c r="K6" s="34">
        <v>0</v>
      </c>
      <c r="L6" s="32">
        <f t="shared" si="17"/>
        <v>0</v>
      </c>
      <c r="M6" s="22">
        <f t="shared" si="0"/>
        <v>2</v>
      </c>
      <c r="N6" s="19">
        <f t="shared" si="0"/>
        <v>4</v>
      </c>
      <c r="O6" s="137">
        <f t="shared" si="18"/>
        <v>0.5</v>
      </c>
      <c r="P6" s="20">
        <f t="shared" si="19"/>
        <v>6</v>
      </c>
      <c r="Q6" s="18">
        <v>0</v>
      </c>
      <c r="R6" s="19">
        <v>2</v>
      </c>
      <c r="S6" s="20">
        <f t="shared" si="20"/>
        <v>2</v>
      </c>
      <c r="T6" s="18">
        <v>1</v>
      </c>
      <c r="U6" s="19">
        <v>4</v>
      </c>
      <c r="V6" s="19">
        <v>0</v>
      </c>
      <c r="W6" s="19">
        <v>0</v>
      </c>
      <c r="X6" s="19">
        <v>0</v>
      </c>
      <c r="Y6" s="19">
        <v>2</v>
      </c>
      <c r="Z6" s="19">
        <v>2</v>
      </c>
      <c r="AA6" s="152">
        <v>26.15</v>
      </c>
      <c r="AB6" s="60">
        <f>IFERROR((AB3/36)*40, 0)</f>
        <v>48.435978835978837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45.653801169590636</v>
      </c>
      <c r="BF6" s="67">
        <v>3</v>
      </c>
      <c r="BG6" s="68" t="s">
        <v>20</v>
      </c>
      <c r="BH6" s="86">
        <f t="shared" si="2"/>
        <v>0.75</v>
      </c>
      <c r="BI6" s="117">
        <f t="shared" si="3"/>
        <v>0.75</v>
      </c>
      <c r="BJ6" s="118">
        <f t="shared" si="4"/>
        <v>0.18625713379373768</v>
      </c>
      <c r="BK6" s="86">
        <f t="shared" si="5"/>
        <v>0.16693716670530956</v>
      </c>
      <c r="BL6" s="117">
        <f t="shared" si="6"/>
        <v>0.1111111111111111</v>
      </c>
      <c r="BM6" s="119">
        <f t="shared" si="7"/>
        <v>0.44444444444444442</v>
      </c>
      <c r="BN6" s="87">
        <f t="shared" si="8"/>
        <v>0.25</v>
      </c>
      <c r="BO6" s="86">
        <f t="shared" si="9"/>
        <v>0</v>
      </c>
      <c r="BP6" s="117">
        <f t="shared" si="10"/>
        <v>0.1449129515950488</v>
      </c>
      <c r="BQ6" s="120">
        <f t="shared" si="11"/>
        <v>6.8833652007648183E-2</v>
      </c>
      <c r="BR6" s="88">
        <f t="shared" si="12"/>
        <v>97.708280560865532</v>
      </c>
      <c r="BS6" s="89">
        <f t="shared" si="13"/>
        <v>80.436181917938796</v>
      </c>
      <c r="BT6" s="90">
        <f t="shared" si="27"/>
        <v>-17.272098642926736</v>
      </c>
      <c r="BU6" s="86">
        <f t="shared" si="14"/>
        <v>4.3795620437956206E-2</v>
      </c>
      <c r="BV6" s="85">
        <f>IFERROR((D6*2)-(E6*((homedefinitions!$K$15)*2))+(G6*3)-(H6*((homedefinitions!$L$15)*3))+(J6)-(K6*(homedefinitions!$M$15))+S6+T6+V6+W6-U6, 0)</f>
        <v>1.7299999999999995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0.26315789473684209</v>
      </c>
      <c r="CB6" s="45">
        <f t="shared" ref="CB6:CB20" si="48">IFERROR(($AQ$18*(1-CA6))/($AQ$18*(1-CA6)+(CA6*(1-$AQ$18))), 0)</f>
        <v>0.64539007092198586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18.076923076923077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0.92500909162503719</v>
      </c>
      <c r="CN6" s="45">
        <f t="shared" ref="CN6:CN20" si="52">IFERROR($M$18+(1-(1-($J$18/$K$18))^2)*$K$18*0.4, 0)</f>
        <v>20</v>
      </c>
      <c r="CO6" s="45">
        <f t="shared" ref="CO6:CO20" si="53">IFERROR(((1-CP6)*CQ6)/((1-CP6)*CQ6+(1-CQ6)*CP6), 0)</f>
        <v>0.358320194926186</v>
      </c>
      <c r="CP6" s="45">
        <f t="shared" ref="CP6:CP20" si="54">IFERROR($Q$18/($Q$18+$AT$18), 0)</f>
        <v>0.52380952380952384</v>
      </c>
      <c r="CQ6" s="45">
        <f t="shared" ref="CQ6:CQ20" si="55">IFERROR(CN6/($N$18+0.44*$K$18+$U$18), 0)</f>
        <v>0.38051750380517502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0</v>
      </c>
      <c r="F7" s="130">
        <f t="shared" si="15"/>
        <v>0</v>
      </c>
      <c r="G7" s="15">
        <v>0</v>
      </c>
      <c r="H7" s="16">
        <v>0</v>
      </c>
      <c r="I7" s="133">
        <f t="shared" si="16"/>
        <v>0</v>
      </c>
      <c r="J7" s="33">
        <v>0</v>
      </c>
      <c r="K7" s="33">
        <v>0</v>
      </c>
      <c r="L7" s="31">
        <f t="shared" si="17"/>
        <v>0</v>
      </c>
      <c r="M7" s="21">
        <f t="shared" si="0"/>
        <v>0</v>
      </c>
      <c r="N7" s="16">
        <f t="shared" si="0"/>
        <v>0</v>
      </c>
      <c r="O7" s="136">
        <f t="shared" si="18"/>
        <v>0</v>
      </c>
      <c r="P7" s="17">
        <f t="shared" si="19"/>
        <v>0</v>
      </c>
      <c r="Q7" s="15">
        <v>0</v>
      </c>
      <c r="R7" s="16">
        <v>0</v>
      </c>
      <c r="S7" s="17">
        <f t="shared" si="20"/>
        <v>0</v>
      </c>
      <c r="T7" s="15">
        <v>0</v>
      </c>
      <c r="U7" s="16">
        <v>0</v>
      </c>
      <c r="V7" s="16">
        <v>0</v>
      </c>
      <c r="W7" s="16">
        <v>0</v>
      </c>
      <c r="X7" s="16">
        <v>0</v>
      </c>
      <c r="Y7" s="16">
        <v>0</v>
      </c>
      <c r="Z7" s="16">
        <v>0</v>
      </c>
      <c r="AA7" s="151">
        <v>0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</v>
      </c>
      <c r="BI7" s="113">
        <f t="shared" si="3"/>
        <v>0</v>
      </c>
      <c r="BJ7" s="114">
        <f t="shared" si="4"/>
        <v>0</v>
      </c>
      <c r="BK7" s="81">
        <f t="shared" si="5"/>
        <v>0</v>
      </c>
      <c r="BL7" s="113">
        <f t="shared" si="6"/>
        <v>0</v>
      </c>
      <c r="BM7" s="115">
        <f t="shared" si="7"/>
        <v>0</v>
      </c>
      <c r="BN7" s="82">
        <f t="shared" si="8"/>
        <v>0</v>
      </c>
      <c r="BO7" s="81">
        <f t="shared" si="9"/>
        <v>0</v>
      </c>
      <c r="BP7" s="113">
        <f t="shared" si="10"/>
        <v>0</v>
      </c>
      <c r="BQ7" s="116">
        <f t="shared" si="11"/>
        <v>0</v>
      </c>
      <c r="BR7" s="83">
        <v>0</v>
      </c>
      <c r="BS7" s="84">
        <f t="shared" si="13"/>
        <v>0</v>
      </c>
      <c r="BT7" s="85">
        <f t="shared" si="27"/>
        <v>0</v>
      </c>
      <c r="BU7" s="81">
        <f t="shared" si="14"/>
        <v>0</v>
      </c>
      <c r="BV7" s="85">
        <f>IFERROR((D7*2)-(E7*((homedefinitions!$K$15)*2))+(G7*3)-(H7*((homedefinitions!$L$15)*3))+(J7)-(K7*(homedefinitions!$M$15))+S7+T7+V7+W7-U7, 0)</f>
        <v>0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0.70921985815602828</v>
      </c>
      <c r="CA7" s="39">
        <f t="shared" si="47"/>
        <v>0.26315789473684209</v>
      </c>
      <c r="CB7" s="45">
        <f t="shared" si="48"/>
        <v>0.64539007092198586</v>
      </c>
      <c r="CC7" s="45">
        <f t="shared" si="30"/>
        <v>0.91959593131765605</v>
      </c>
      <c r="CD7" s="45">
        <f t="shared" si="31"/>
        <v>2.0512820512820516E-2</v>
      </c>
      <c r="CE7" s="36">
        <f t="shared" si="32"/>
        <v>0.58333333333333326</v>
      </c>
      <c r="CF7" s="45">
        <f t="shared" si="49"/>
        <v>1.5234420851638097</v>
      </c>
      <c r="CG7" s="45">
        <f t="shared" si="50"/>
        <v>2.232661943319838</v>
      </c>
      <c r="CH7" s="45">
        <f t="shared" si="33"/>
        <v>0.46575414389371456</v>
      </c>
      <c r="CI7" s="51">
        <f t="shared" si="51"/>
        <v>18.076923076923077</v>
      </c>
      <c r="CJ7" s="47">
        <f t="shared" si="34"/>
        <v>0</v>
      </c>
      <c r="CK7" s="45">
        <f t="shared" si="35"/>
        <v>0.11549783549783547</v>
      </c>
      <c r="CL7" s="45">
        <f t="shared" si="36"/>
        <v>2.5568181818181817</v>
      </c>
      <c r="CM7" s="36">
        <f t="shared" si="37"/>
        <v>0.92500909162503719</v>
      </c>
      <c r="CN7" s="45">
        <f t="shared" si="52"/>
        <v>20</v>
      </c>
      <c r="CO7" s="45">
        <f t="shared" si="53"/>
        <v>0.358320194926186</v>
      </c>
      <c r="CP7" s="45">
        <f t="shared" si="54"/>
        <v>0.52380952380952384</v>
      </c>
      <c r="CQ7" s="45">
        <f t="shared" si="55"/>
        <v>0.38051750380517502</v>
      </c>
      <c r="CR7" s="45">
        <f t="shared" si="38"/>
        <v>0.87943883457910932</v>
      </c>
      <c r="CS7" s="45">
        <f t="shared" si="39"/>
        <v>3.2445188983931246</v>
      </c>
      <c r="CT7" s="45">
        <f t="shared" si="40"/>
        <v>0</v>
      </c>
      <c r="CU7" s="45">
        <f t="shared" si="41"/>
        <v>0.85227272727272729</v>
      </c>
      <c r="CV7" s="45">
        <f t="shared" si="42"/>
        <v>0</v>
      </c>
      <c r="CW7" s="45">
        <f t="shared" si="43"/>
        <v>0.40904131840888808</v>
      </c>
      <c r="CX7" s="45">
        <f t="shared" si="44"/>
        <v>2.1976190476190469</v>
      </c>
      <c r="CY7" s="45">
        <f t="shared" si="45"/>
        <v>0</v>
      </c>
      <c r="CZ7" s="43">
        <f t="shared" si="46"/>
        <v>5.3950203872992732</v>
      </c>
    </row>
    <row r="8" spans="2:104" ht="23.1" x14ac:dyDescent="0.85">
      <c r="B8" s="11">
        <v>5</v>
      </c>
      <c r="C8" s="11" t="s">
        <v>22</v>
      </c>
      <c r="D8" s="18">
        <v>2</v>
      </c>
      <c r="E8" s="19">
        <v>4</v>
      </c>
      <c r="F8" s="131">
        <f t="shared" si="15"/>
        <v>0.5</v>
      </c>
      <c r="G8" s="18">
        <v>0</v>
      </c>
      <c r="H8" s="19">
        <v>0</v>
      </c>
      <c r="I8" s="134">
        <f t="shared" si="16"/>
        <v>0</v>
      </c>
      <c r="J8" s="34">
        <v>6</v>
      </c>
      <c r="K8" s="34">
        <v>9</v>
      </c>
      <c r="L8" s="32">
        <f t="shared" si="17"/>
        <v>0.66666666666666663</v>
      </c>
      <c r="M8" s="22">
        <f t="shared" si="0"/>
        <v>2</v>
      </c>
      <c r="N8" s="19">
        <f t="shared" si="0"/>
        <v>4</v>
      </c>
      <c r="O8" s="137">
        <f t="shared" si="18"/>
        <v>0.5</v>
      </c>
      <c r="P8" s="20">
        <f t="shared" si="19"/>
        <v>10</v>
      </c>
      <c r="Q8" s="18">
        <v>3</v>
      </c>
      <c r="R8" s="19">
        <v>1</v>
      </c>
      <c r="S8" s="20">
        <f t="shared" si="20"/>
        <v>4</v>
      </c>
      <c r="T8" s="18">
        <v>0</v>
      </c>
      <c r="U8" s="19">
        <v>2</v>
      </c>
      <c r="V8" s="19">
        <v>1</v>
      </c>
      <c r="W8" s="19">
        <v>0</v>
      </c>
      <c r="X8" s="19">
        <v>0</v>
      </c>
      <c r="Y8" s="19">
        <v>1</v>
      </c>
      <c r="Z8" s="19">
        <v>0</v>
      </c>
      <c r="AA8" s="152">
        <v>23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0.5</v>
      </c>
      <c r="BI8" s="117">
        <f t="shared" si="3"/>
        <v>0.62814070351758799</v>
      </c>
      <c r="BJ8" s="118">
        <f t="shared" si="4"/>
        <v>0.2636489974190987</v>
      </c>
      <c r="BK8" s="86">
        <f t="shared" si="5"/>
        <v>0</v>
      </c>
      <c r="BL8" s="117">
        <f t="shared" si="6"/>
        <v>0</v>
      </c>
      <c r="BM8" s="119">
        <f t="shared" si="7"/>
        <v>0.20080321285140559</v>
      </c>
      <c r="BN8" s="87">
        <f t="shared" si="8"/>
        <v>0</v>
      </c>
      <c r="BO8" s="86">
        <f t="shared" si="9"/>
        <v>0.2236024844720497</v>
      </c>
      <c r="BP8" s="117">
        <f t="shared" si="10"/>
        <v>8.2379862700228845E-2</v>
      </c>
      <c r="BQ8" s="120">
        <f t="shared" si="11"/>
        <v>0.15652173913043479</v>
      </c>
      <c r="BR8" s="88">
        <f t="shared" si="12"/>
        <v>96.29536596744137</v>
      </c>
      <c r="BS8" s="89">
        <f t="shared" si="13"/>
        <v>116.65466189996174</v>
      </c>
      <c r="BT8" s="90">
        <f t="shared" si="27"/>
        <v>20.359295932520368</v>
      </c>
      <c r="BU8" s="86">
        <f t="shared" si="14"/>
        <v>8.7591240875912413E-2</v>
      </c>
      <c r="BV8" s="85">
        <f>IFERROR((D8*2)-(E8*((homedefinitions!$K$15)*2))+(G8*3)-(H8*((homedefinitions!$L$15)*3))+(J8)-(K8*(homedefinitions!$M$15))+S8+T8+V8+W8-U8, 0)</f>
        <v>4.1499999999999995</v>
      </c>
      <c r="BW8" s="85">
        <f t="shared" si="28"/>
        <v>2.25</v>
      </c>
      <c r="BX8" s="26">
        <v>3</v>
      </c>
      <c r="BY8" s="25" t="s">
        <v>20</v>
      </c>
      <c r="BZ8" s="47">
        <f t="shared" si="29"/>
        <v>0.70921985815602828</v>
      </c>
      <c r="CA8" s="39">
        <f t="shared" si="47"/>
        <v>0.26315789473684209</v>
      </c>
      <c r="CB8" s="45">
        <f t="shared" si="48"/>
        <v>0.64539007092198586</v>
      </c>
      <c r="CC8" s="45">
        <f t="shared" si="30"/>
        <v>1.1451158859027002</v>
      </c>
      <c r="CD8" s="45">
        <f t="shared" si="31"/>
        <v>2.0512820512820516E-2</v>
      </c>
      <c r="CE8" s="36">
        <f t="shared" si="32"/>
        <v>0.72638888888888886</v>
      </c>
      <c r="CF8" s="45">
        <f t="shared" si="49"/>
        <v>1.8920175953044094</v>
      </c>
      <c r="CG8" s="45">
        <f t="shared" si="50"/>
        <v>2.6012374534604374</v>
      </c>
      <c r="CH8" s="45">
        <f t="shared" si="33"/>
        <v>0.43577404308479495</v>
      </c>
      <c r="CI8" s="51">
        <f t="shared" si="51"/>
        <v>18.076923076923077</v>
      </c>
      <c r="CJ8" s="47">
        <f t="shared" si="34"/>
        <v>5.0519905175684503</v>
      </c>
      <c r="CK8" s="45">
        <f t="shared" si="35"/>
        <v>0.42133754774735532</v>
      </c>
      <c r="CL8" s="45">
        <f t="shared" si="36"/>
        <v>0.71135265700483097</v>
      </c>
      <c r="CM8" s="36">
        <f t="shared" si="37"/>
        <v>0.92500909162503719</v>
      </c>
      <c r="CN8" s="45">
        <f t="shared" si="52"/>
        <v>20</v>
      </c>
      <c r="CO8" s="45">
        <f t="shared" si="53"/>
        <v>0.358320194926186</v>
      </c>
      <c r="CP8" s="45">
        <f t="shared" si="54"/>
        <v>0.52380952380952384</v>
      </c>
      <c r="CQ8" s="45">
        <f t="shared" si="55"/>
        <v>0.38051750380517502</v>
      </c>
      <c r="CR8" s="45">
        <f t="shared" si="38"/>
        <v>0</v>
      </c>
      <c r="CS8" s="45">
        <f t="shared" si="39"/>
        <v>5.3311448346353885</v>
      </c>
      <c r="CT8" s="45">
        <f t="shared" si="40"/>
        <v>1.6839968391894835</v>
      </c>
      <c r="CU8" s="45">
        <f t="shared" si="41"/>
        <v>0.20652173913043478</v>
      </c>
      <c r="CV8" s="45">
        <f t="shared" si="42"/>
        <v>0</v>
      </c>
      <c r="CW8" s="45">
        <f t="shared" si="43"/>
        <v>0</v>
      </c>
      <c r="CX8" s="45">
        <f t="shared" si="44"/>
        <v>0.87904761904761886</v>
      </c>
      <c r="CY8" s="45">
        <f t="shared" si="45"/>
        <v>0</v>
      </c>
      <c r="CZ8" s="43">
        <f t="shared" si="46"/>
        <v>6.627794491879583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5"/>
        <v>0</v>
      </c>
      <c r="G9" s="15">
        <v>1</v>
      </c>
      <c r="H9" s="16">
        <v>2</v>
      </c>
      <c r="I9" s="133">
        <f t="shared" si="16"/>
        <v>0.5</v>
      </c>
      <c r="J9" s="33">
        <v>0</v>
      </c>
      <c r="K9" s="33">
        <v>0</v>
      </c>
      <c r="L9" s="31">
        <f t="shared" si="17"/>
        <v>0</v>
      </c>
      <c r="M9" s="21">
        <f t="shared" si="0"/>
        <v>1</v>
      </c>
      <c r="N9" s="16">
        <f t="shared" si="0"/>
        <v>2</v>
      </c>
      <c r="O9" s="136">
        <f t="shared" si="18"/>
        <v>0.5</v>
      </c>
      <c r="P9" s="17">
        <f t="shared" si="19"/>
        <v>3</v>
      </c>
      <c r="Q9" s="15">
        <v>0</v>
      </c>
      <c r="R9" s="16">
        <v>0</v>
      </c>
      <c r="S9" s="17">
        <f t="shared" si="20"/>
        <v>0</v>
      </c>
      <c r="T9" s="15">
        <v>0</v>
      </c>
      <c r="U9" s="16">
        <v>2</v>
      </c>
      <c r="V9" s="16">
        <v>0</v>
      </c>
      <c r="W9" s="16">
        <v>0</v>
      </c>
      <c r="X9" s="16">
        <v>0</v>
      </c>
      <c r="Y9" s="16">
        <v>0</v>
      </c>
      <c r="Z9" s="16">
        <v>1</v>
      </c>
      <c r="AA9" s="151">
        <v>8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0.75</v>
      </c>
      <c r="BI9" s="113">
        <f t="shared" si="3"/>
        <v>0.75</v>
      </c>
      <c r="BJ9" s="114">
        <f t="shared" si="4"/>
        <v>0.30441400304414001</v>
      </c>
      <c r="BK9" s="81">
        <f t="shared" si="5"/>
        <v>0</v>
      </c>
      <c r="BL9" s="113">
        <f t="shared" si="6"/>
        <v>0</v>
      </c>
      <c r="BM9" s="115">
        <f t="shared" si="7"/>
        <v>0.5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102.61181072006198</v>
      </c>
      <c r="BS9" s="84">
        <f t="shared" si="13"/>
        <v>65.208798842381881</v>
      </c>
      <c r="BT9" s="85">
        <f t="shared" si="27"/>
        <v>-37.4030118776801</v>
      </c>
      <c r="BU9" s="81">
        <f t="shared" si="14"/>
        <v>0</v>
      </c>
      <c r="BV9" s="85">
        <f>IFERROR((D9*2)-(E9*((homedefinitions!$K$15)*2))+(G9*3)-(H9*((homedefinitions!$L$15)*3))+(J9)-(K9*(homedefinitions!$M$15))+S9+T9+V9+W9-U9, 0)</f>
        <v>-0.68000000000000016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0</v>
      </c>
      <c r="CA9" s="39">
        <f t="shared" si="47"/>
        <v>0.26315789473684209</v>
      </c>
      <c r="CB9" s="45">
        <f t="shared" si="48"/>
        <v>0.64539007092198586</v>
      </c>
      <c r="CC9" s="45">
        <f t="shared" si="30"/>
        <v>0</v>
      </c>
      <c r="CD9" s="45">
        <f t="shared" si="31"/>
        <v>0</v>
      </c>
      <c r="CE9" s="36">
        <f t="shared" si="32"/>
        <v>0</v>
      </c>
      <c r="CF9" s="45">
        <f t="shared" si="49"/>
        <v>0</v>
      </c>
      <c r="CG9" s="45">
        <f t="shared" si="50"/>
        <v>0</v>
      </c>
      <c r="CH9" s="45">
        <f t="shared" si="33"/>
        <v>0</v>
      </c>
      <c r="CI9" s="51">
        <f t="shared" si="51"/>
        <v>18.076923076923077</v>
      </c>
      <c r="CJ9" s="47">
        <f t="shared" si="34"/>
        <v>0</v>
      </c>
      <c r="CK9" s="45">
        <f t="shared" si="35"/>
        <v>0</v>
      </c>
      <c r="CL9" s="45">
        <f t="shared" si="36"/>
        <v>0</v>
      </c>
      <c r="CM9" s="36">
        <f t="shared" si="37"/>
        <v>0.92500909162503719</v>
      </c>
      <c r="CN9" s="45">
        <f t="shared" si="52"/>
        <v>20</v>
      </c>
      <c r="CO9" s="45">
        <f t="shared" si="53"/>
        <v>0.358320194926186</v>
      </c>
      <c r="CP9" s="45">
        <f t="shared" si="54"/>
        <v>0.52380952380952384</v>
      </c>
      <c r="CQ9" s="45">
        <f t="shared" si="55"/>
        <v>0.38051750380517502</v>
      </c>
      <c r="CR9" s="45">
        <f t="shared" si="38"/>
        <v>0</v>
      </c>
      <c r="CS9" s="45">
        <f t="shared" si="39"/>
        <v>0</v>
      </c>
      <c r="CT9" s="45">
        <f t="shared" si="40"/>
        <v>0</v>
      </c>
      <c r="CU9" s="45">
        <f t="shared" si="41"/>
        <v>0</v>
      </c>
      <c r="CV9" s="45">
        <f t="shared" si="42"/>
        <v>0</v>
      </c>
      <c r="CW9" s="45">
        <f t="shared" si="43"/>
        <v>0</v>
      </c>
      <c r="CX9" s="45">
        <f t="shared" si="44"/>
        <v>0</v>
      </c>
      <c r="CY9" s="45">
        <f t="shared" si="45"/>
        <v>0</v>
      </c>
      <c r="CZ9" s="43">
        <f t="shared" si="46"/>
        <v>0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1</v>
      </c>
      <c r="F10" s="131">
        <f t="shared" si="15"/>
        <v>1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1</v>
      </c>
      <c r="N10" s="19">
        <f t="shared" si="0"/>
        <v>1</v>
      </c>
      <c r="O10" s="137">
        <f t="shared" si="18"/>
        <v>1</v>
      </c>
      <c r="P10" s="20">
        <f t="shared" si="19"/>
        <v>2</v>
      </c>
      <c r="Q10" s="18">
        <v>1</v>
      </c>
      <c r="R10" s="19">
        <v>3</v>
      </c>
      <c r="S10" s="20">
        <f t="shared" si="20"/>
        <v>4</v>
      </c>
      <c r="T10" s="18">
        <v>0</v>
      </c>
      <c r="U10" s="19">
        <v>1</v>
      </c>
      <c r="V10" s="19">
        <v>0</v>
      </c>
      <c r="W10" s="19">
        <v>0</v>
      </c>
      <c r="X10" s="19">
        <v>0</v>
      </c>
      <c r="Y10" s="19">
        <v>0</v>
      </c>
      <c r="Z10" s="19">
        <v>1</v>
      </c>
      <c r="AA10" s="152">
        <v>17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1</v>
      </c>
      <c r="BI10" s="117">
        <f t="shared" si="3"/>
        <v>1</v>
      </c>
      <c r="BJ10" s="118">
        <f t="shared" si="4"/>
        <v>7.162682424568001E-2</v>
      </c>
      <c r="BK10" s="86">
        <f t="shared" si="5"/>
        <v>0</v>
      </c>
      <c r="BL10" s="117">
        <f t="shared" si="6"/>
        <v>0</v>
      </c>
      <c r="BM10" s="119">
        <f t="shared" si="7"/>
        <v>0.5</v>
      </c>
      <c r="BN10" s="87">
        <f t="shared" si="8"/>
        <v>0</v>
      </c>
      <c r="BO10" s="86">
        <f t="shared" si="9"/>
        <v>0.10084033613445378</v>
      </c>
      <c r="BP10" s="117">
        <f t="shared" si="10"/>
        <v>0.33436532507739941</v>
      </c>
      <c r="BQ10" s="120">
        <f t="shared" si="11"/>
        <v>0.21176470588235294</v>
      </c>
      <c r="BR10" s="88">
        <f t="shared" si="12"/>
        <v>91.211171458771858</v>
      </c>
      <c r="BS10" s="89">
        <f t="shared" si="13"/>
        <v>90.679559481870513</v>
      </c>
      <c r="BT10" s="90">
        <f t="shared" si="27"/>
        <v>-0.53161197690134543</v>
      </c>
      <c r="BU10" s="86">
        <f t="shared" si="14"/>
        <v>6.569343065693431E-2</v>
      </c>
      <c r="BV10" s="85">
        <f>IFERROR((D10*2)-(E10*((homedefinitions!$K$15)*2))+(G10*3)-(H10*((homedefinitions!$L$15)*3))+(J10)-(K10*(homedefinitions!$M$15))+S10+T10+V10+W10-U10, 0)</f>
        <v>4.25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0.81827174318775664</v>
      </c>
      <c r="CA10" s="39">
        <f t="shared" si="47"/>
        <v>0.26315789473684209</v>
      </c>
      <c r="CB10" s="45">
        <f t="shared" si="48"/>
        <v>0.64539007092198586</v>
      </c>
      <c r="CC10" s="45">
        <f t="shared" si="30"/>
        <v>1.0071764962050518</v>
      </c>
      <c r="CD10" s="45">
        <f t="shared" si="31"/>
        <v>0</v>
      </c>
      <c r="CE10" s="36">
        <f t="shared" si="32"/>
        <v>0.63888888888888884</v>
      </c>
      <c r="CF10" s="45">
        <f t="shared" si="49"/>
        <v>1.6460653850939406</v>
      </c>
      <c r="CG10" s="45">
        <f t="shared" si="50"/>
        <v>2.4643371282816973</v>
      </c>
      <c r="CH10" s="45">
        <f t="shared" si="33"/>
        <v>0.46938081732109832</v>
      </c>
      <c r="CI10" s="51">
        <f t="shared" si="51"/>
        <v>18.076923076923077</v>
      </c>
      <c r="CJ10" s="47">
        <f t="shared" si="34"/>
        <v>3.4395041575980803</v>
      </c>
      <c r="CK10" s="45">
        <f t="shared" si="35"/>
        <v>0.56049584240191974</v>
      </c>
      <c r="CL10" s="45">
        <f t="shared" si="36"/>
        <v>0</v>
      </c>
      <c r="CM10" s="36">
        <f t="shared" si="37"/>
        <v>0.92500909162503719</v>
      </c>
      <c r="CN10" s="45">
        <f t="shared" si="52"/>
        <v>20</v>
      </c>
      <c r="CO10" s="45">
        <f t="shared" si="53"/>
        <v>0.358320194926186</v>
      </c>
      <c r="CP10" s="45">
        <f t="shared" si="54"/>
        <v>0.52380952380952384</v>
      </c>
      <c r="CQ10" s="45">
        <f t="shared" si="55"/>
        <v>0.38051750380517502</v>
      </c>
      <c r="CR10" s="45">
        <f t="shared" si="38"/>
        <v>0.87943883457910932</v>
      </c>
      <c r="CS10" s="45">
        <f t="shared" si="39"/>
        <v>9.6110660007896698</v>
      </c>
      <c r="CT10" s="45">
        <f t="shared" si="40"/>
        <v>1.7197520787990401</v>
      </c>
      <c r="CU10" s="45">
        <f t="shared" si="41"/>
        <v>0</v>
      </c>
      <c r="CV10" s="45">
        <f t="shared" si="42"/>
        <v>3.2</v>
      </c>
      <c r="CW10" s="45">
        <f t="shared" si="43"/>
        <v>0.40904131840888808</v>
      </c>
      <c r="CX10" s="45">
        <f t="shared" si="44"/>
        <v>0.87904761904761886</v>
      </c>
      <c r="CY10" s="45">
        <f t="shared" si="45"/>
        <v>0.40000000000000008</v>
      </c>
      <c r="CZ10" s="43">
        <f t="shared" si="46"/>
        <v>8.2389043388867957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1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1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4.33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0.14060692981253581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102.84793874374891</v>
      </c>
      <c r="BS11" s="84">
        <f t="shared" si="13"/>
        <v>0</v>
      </c>
      <c r="BT11" s="85">
        <f t="shared" si="27"/>
        <v>-102.84793874374891</v>
      </c>
      <c r="BU11" s="81">
        <f t="shared" si="14"/>
        <v>-1.4598540145985401E-2</v>
      </c>
      <c r="BV11" s="85">
        <f>IFERROR((D11*2)-(E11*((homedefinitions!$K$15)*2))+(G11*3)-(H11*((homedefinitions!$L$15)*3))+(J11)-(K11*(homedefinitions!$M$15))+S11+T11+V11+W11-U11, 0)</f>
        <v>-0.84000000000000008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0.26315789473684209</v>
      </c>
      <c r="CB11" s="45">
        <f t="shared" si="48"/>
        <v>0.64539007092198586</v>
      </c>
      <c r="CC11" s="45">
        <f t="shared" si="30"/>
        <v>0.35032225954958324</v>
      </c>
      <c r="CD11" s="45">
        <f t="shared" si="31"/>
        <v>1.0256410256410258E-2</v>
      </c>
      <c r="CE11" s="36">
        <f t="shared" si="32"/>
        <v>0.22222222222222221</v>
      </c>
      <c r="CF11" s="45">
        <f t="shared" si="49"/>
        <v>0.58280089202821572</v>
      </c>
      <c r="CG11" s="45">
        <f t="shared" si="50"/>
        <v>0.58280089202821572</v>
      </c>
      <c r="CH11" s="45">
        <f t="shared" si="33"/>
        <v>0.31914149375168088</v>
      </c>
      <c r="CI11" s="51">
        <f t="shared" si="51"/>
        <v>18.076923076923077</v>
      </c>
      <c r="CJ11" s="47">
        <f t="shared" si="34"/>
        <v>2.1973776223776222</v>
      </c>
      <c r="CK11" s="45">
        <f t="shared" si="35"/>
        <v>0.7134421134421135</v>
      </c>
      <c r="CL11" s="45">
        <f t="shared" si="36"/>
        <v>0</v>
      </c>
      <c r="CM11" s="36">
        <f t="shared" si="37"/>
        <v>0.92500909162503719</v>
      </c>
      <c r="CN11" s="45">
        <f t="shared" si="52"/>
        <v>20</v>
      </c>
      <c r="CO11" s="45">
        <f t="shared" si="53"/>
        <v>0.358320194926186</v>
      </c>
      <c r="CP11" s="45">
        <f t="shared" si="54"/>
        <v>0.52380952380952384</v>
      </c>
      <c r="CQ11" s="45">
        <f t="shared" si="55"/>
        <v>0.38051750380517502</v>
      </c>
      <c r="CR11" s="45">
        <f t="shared" si="38"/>
        <v>0</v>
      </c>
      <c r="CS11" s="45">
        <f t="shared" si="39"/>
        <v>2.0325942784327085</v>
      </c>
      <c r="CT11" s="45">
        <f t="shared" si="40"/>
        <v>0.73245920745920745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0.43952380952380943</v>
      </c>
      <c r="CY11" s="45">
        <f t="shared" si="45"/>
        <v>0</v>
      </c>
      <c r="CZ11" s="43">
        <f t="shared" si="46"/>
        <v>3.1170552356680457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0</v>
      </c>
      <c r="F12" s="131">
        <f t="shared" si="15"/>
        <v>0</v>
      </c>
      <c r="G12" s="18">
        <v>0</v>
      </c>
      <c r="H12" s="19">
        <v>0</v>
      </c>
      <c r="I12" s="134">
        <f t="shared" si="16"/>
        <v>0</v>
      </c>
      <c r="J12" s="34">
        <v>0</v>
      </c>
      <c r="K12" s="34">
        <v>0</v>
      </c>
      <c r="L12" s="32">
        <f t="shared" si="17"/>
        <v>0</v>
      </c>
      <c r="M12" s="22">
        <f t="shared" si="0"/>
        <v>0</v>
      </c>
      <c r="N12" s="19">
        <f t="shared" si="0"/>
        <v>0</v>
      </c>
      <c r="O12" s="137">
        <f t="shared" si="18"/>
        <v>0</v>
      </c>
      <c r="P12" s="20">
        <f t="shared" si="19"/>
        <v>0</v>
      </c>
      <c r="Q12" s="18">
        <v>0</v>
      </c>
      <c r="R12" s="19">
        <v>0</v>
      </c>
      <c r="S12" s="20">
        <f t="shared" si="20"/>
        <v>0</v>
      </c>
      <c r="T12" s="18">
        <v>1</v>
      </c>
      <c r="U12" s="19">
        <v>0</v>
      </c>
      <c r="V12" s="19">
        <v>0</v>
      </c>
      <c r="W12" s="19">
        <v>0</v>
      </c>
      <c r="X12" s="19">
        <v>0</v>
      </c>
      <c r="Y12" s="19">
        <v>2</v>
      </c>
      <c r="Z12" s="19">
        <v>1</v>
      </c>
      <c r="AA12" s="152">
        <v>18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</v>
      </c>
      <c r="BI12" s="117">
        <f t="shared" si="3"/>
        <v>0</v>
      </c>
      <c r="BJ12" s="118">
        <f t="shared" si="4"/>
        <v>0</v>
      </c>
      <c r="BK12" s="86">
        <f t="shared" si="5"/>
        <v>0.18181818181818182</v>
      </c>
      <c r="BL12" s="117">
        <f t="shared" si="6"/>
        <v>1</v>
      </c>
      <c r="BM12" s="119">
        <f t="shared" si="7"/>
        <v>0</v>
      </c>
      <c r="BN12" s="87">
        <f t="shared" si="8"/>
        <v>0</v>
      </c>
      <c r="BO12" s="86">
        <f t="shared" si="9"/>
        <v>0</v>
      </c>
      <c r="BP12" s="117">
        <f t="shared" si="10"/>
        <v>0</v>
      </c>
      <c r="BQ12" s="120">
        <f t="shared" si="11"/>
        <v>0</v>
      </c>
      <c r="BR12" s="88">
        <f t="shared" si="12"/>
        <v>102.74299295544361</v>
      </c>
      <c r="BS12" s="89">
        <f t="shared" si="13"/>
        <v>300</v>
      </c>
      <c r="BT12" s="90">
        <f t="shared" si="27"/>
        <v>197.25700704455639</v>
      </c>
      <c r="BU12" s="86">
        <f t="shared" si="14"/>
        <v>1.4598540145985401E-2</v>
      </c>
      <c r="BV12" s="85">
        <f>IFERROR((D12*2)-(E12*((homedefinitions!$K$15)*2))+(G12*3)-(H12*((homedefinitions!$L$15)*3))+(J12)-(K12*(homedefinitions!$M$15))+S12+T12+V12+W12-U12, 0)</f>
        <v>1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1.0638297872340425</v>
      </c>
      <c r="CA12" s="39">
        <f t="shared" si="47"/>
        <v>0.26315789473684209</v>
      </c>
      <c r="CB12" s="45">
        <f t="shared" si="48"/>
        <v>0.64539007092198586</v>
      </c>
      <c r="CC12" s="45">
        <f t="shared" si="30"/>
        <v>0.74443480154286434</v>
      </c>
      <c r="CD12" s="45">
        <f t="shared" si="31"/>
        <v>1.0256410256410258E-2</v>
      </c>
      <c r="CE12" s="36">
        <f t="shared" si="32"/>
        <v>0.47222222222222221</v>
      </c>
      <c r="CF12" s="45">
        <f t="shared" si="49"/>
        <v>1.2269134340214967</v>
      </c>
      <c r="CG12" s="45">
        <f t="shared" si="50"/>
        <v>2.2907432212555392</v>
      </c>
      <c r="CH12" s="45">
        <f t="shared" si="33"/>
        <v>0.59031054500706359</v>
      </c>
      <c r="CI12" s="51">
        <f t="shared" si="51"/>
        <v>18.076923076923077</v>
      </c>
      <c r="CJ12" s="47">
        <f t="shared" si="34"/>
        <v>1.4582095792360694</v>
      </c>
      <c r="CK12" s="45">
        <f t="shared" si="35"/>
        <v>0.54179042076393069</v>
      </c>
      <c r="CL12" s="45">
        <f t="shared" si="36"/>
        <v>0</v>
      </c>
      <c r="CM12" s="36">
        <f t="shared" si="37"/>
        <v>0.92500909162503719</v>
      </c>
      <c r="CN12" s="45">
        <f t="shared" si="52"/>
        <v>20</v>
      </c>
      <c r="CO12" s="45">
        <f t="shared" si="53"/>
        <v>0.358320194926186</v>
      </c>
      <c r="CP12" s="45">
        <f t="shared" si="54"/>
        <v>0.52380952380952384</v>
      </c>
      <c r="CQ12" s="45">
        <f t="shared" si="55"/>
        <v>0.38051750380517502</v>
      </c>
      <c r="CR12" s="45">
        <f t="shared" si="38"/>
        <v>0.29314627819303646</v>
      </c>
      <c r="CS12" s="45">
        <f t="shared" si="39"/>
        <v>1.6420033964811207</v>
      </c>
      <c r="CT12" s="45">
        <f t="shared" si="40"/>
        <v>0.72910478961803471</v>
      </c>
      <c r="CU12" s="45">
        <f t="shared" si="41"/>
        <v>0</v>
      </c>
      <c r="CV12" s="45">
        <f t="shared" si="42"/>
        <v>0</v>
      </c>
      <c r="CW12" s="45">
        <f t="shared" si="43"/>
        <v>0.13634710613629603</v>
      </c>
      <c r="CX12" s="45">
        <f t="shared" si="44"/>
        <v>0</v>
      </c>
      <c r="CY12" s="45">
        <f t="shared" si="45"/>
        <v>0</v>
      </c>
      <c r="CZ12" s="43">
        <f t="shared" si="46"/>
        <v>1.8107756652803382</v>
      </c>
    </row>
    <row r="13" spans="2:104" ht="23.1" x14ac:dyDescent="0.85">
      <c r="B13" s="11">
        <v>30</v>
      </c>
      <c r="C13" s="11" t="s">
        <v>27</v>
      </c>
      <c r="D13" s="15">
        <v>3</v>
      </c>
      <c r="E13" s="16">
        <v>4</v>
      </c>
      <c r="F13" s="130">
        <f t="shared" si="15"/>
        <v>0.75</v>
      </c>
      <c r="G13" s="15">
        <v>0</v>
      </c>
      <c r="H13" s="16">
        <v>1</v>
      </c>
      <c r="I13" s="133">
        <f t="shared" si="16"/>
        <v>0</v>
      </c>
      <c r="J13" s="33">
        <v>8</v>
      </c>
      <c r="K13" s="33">
        <v>9</v>
      </c>
      <c r="L13" s="31">
        <f t="shared" si="17"/>
        <v>0.88888888888888884</v>
      </c>
      <c r="M13" s="21">
        <f t="shared" si="0"/>
        <v>3</v>
      </c>
      <c r="N13" s="16">
        <f t="shared" si="0"/>
        <v>5</v>
      </c>
      <c r="O13" s="136">
        <f t="shared" si="18"/>
        <v>0.6</v>
      </c>
      <c r="P13" s="17">
        <f t="shared" si="19"/>
        <v>14</v>
      </c>
      <c r="Q13" s="15">
        <v>1</v>
      </c>
      <c r="R13" s="16">
        <v>2</v>
      </c>
      <c r="S13" s="17">
        <f t="shared" si="20"/>
        <v>3</v>
      </c>
      <c r="T13" s="15">
        <v>0</v>
      </c>
      <c r="U13" s="16">
        <v>1</v>
      </c>
      <c r="V13" s="16">
        <v>2</v>
      </c>
      <c r="W13" s="16">
        <v>2</v>
      </c>
      <c r="X13" s="16">
        <v>0</v>
      </c>
      <c r="Y13" s="16">
        <v>0</v>
      </c>
      <c r="Z13" s="16">
        <v>2</v>
      </c>
      <c r="AA13" s="151">
        <v>21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0.6</v>
      </c>
      <c r="BI13" s="113">
        <f t="shared" si="3"/>
        <v>0.78124999999999989</v>
      </c>
      <c r="BJ13" s="114">
        <f t="shared" si="4"/>
        <v>0.28875842574472715</v>
      </c>
      <c r="BK13" s="81">
        <f t="shared" si="5"/>
        <v>0</v>
      </c>
      <c r="BL13" s="113">
        <f t="shared" si="6"/>
        <v>0</v>
      </c>
      <c r="BM13" s="115">
        <f t="shared" si="7"/>
        <v>0.1004016064257028</v>
      </c>
      <c r="BN13" s="82">
        <f t="shared" si="8"/>
        <v>0</v>
      </c>
      <c r="BO13" s="81">
        <f t="shared" si="9"/>
        <v>8.1632653061224483E-2</v>
      </c>
      <c r="BP13" s="113">
        <f t="shared" si="10"/>
        <v>0.18045112781954886</v>
      </c>
      <c r="BQ13" s="116">
        <f t="shared" si="11"/>
        <v>0.12857142857142856</v>
      </c>
      <c r="BR13" s="83">
        <f t="shared" si="12"/>
        <v>70.773838122760651</v>
      </c>
      <c r="BS13" s="84">
        <f t="shared" si="13"/>
        <v>160.34462933101418</v>
      </c>
      <c r="BT13" s="85">
        <f t="shared" si="27"/>
        <v>89.570791208253524</v>
      </c>
      <c r="BU13" s="81">
        <f t="shared" si="14"/>
        <v>0.22627737226277372</v>
      </c>
      <c r="BV13" s="85">
        <f>IFERROR((D13*2)-(E13*((homedefinitions!$K$15)*2))+(G13*3)-(H13*((homedefinitions!$L$15)*3))+(J13)-(K13*(homedefinitions!$M$15))+S13+T13+V13+W13-U13, 0)</f>
        <v>10.309999999999999</v>
      </c>
      <c r="BW13" s="85">
        <f t="shared" si="28"/>
        <v>1.8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0.26315789473684209</v>
      </c>
      <c r="CB13" s="45">
        <f t="shared" si="48"/>
        <v>0.64539007092198586</v>
      </c>
      <c r="CC13" s="45">
        <f t="shared" si="30"/>
        <v>0.18961192298121193</v>
      </c>
      <c r="CD13" s="45">
        <f t="shared" si="31"/>
        <v>0</v>
      </c>
      <c r="CE13" s="36">
        <f t="shared" si="32"/>
        <v>0.12027777777777778</v>
      </c>
      <c r="CF13" s="45">
        <f t="shared" si="49"/>
        <v>0.30988970075898969</v>
      </c>
      <c r="CG13" s="45">
        <f t="shared" si="50"/>
        <v>0.30988970075898969</v>
      </c>
      <c r="CH13" s="45">
        <f t="shared" si="33"/>
        <v>0.31352508832997755</v>
      </c>
      <c r="CI13" s="51">
        <f t="shared" si="51"/>
        <v>18.076923076923077</v>
      </c>
      <c r="CJ13" s="47">
        <f t="shared" si="34"/>
        <v>0</v>
      </c>
      <c r="CK13" s="45">
        <f t="shared" si="35"/>
        <v>0.46219949494949486</v>
      </c>
      <c r="CL13" s="45">
        <f t="shared" si="36"/>
        <v>0</v>
      </c>
      <c r="CM13" s="36">
        <f t="shared" si="37"/>
        <v>0.92500909162503719</v>
      </c>
      <c r="CN13" s="45">
        <f t="shared" si="52"/>
        <v>20</v>
      </c>
      <c r="CO13" s="45">
        <f t="shared" si="53"/>
        <v>0.358320194926186</v>
      </c>
      <c r="CP13" s="45">
        <f t="shared" si="54"/>
        <v>0.52380952380952384</v>
      </c>
      <c r="CQ13" s="45">
        <f t="shared" si="55"/>
        <v>0.38051750380517502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0.43952380952380943</v>
      </c>
      <c r="CY13" s="45">
        <f t="shared" si="45"/>
        <v>0</v>
      </c>
      <c r="CZ13" s="43">
        <f t="shared" si="46"/>
        <v>0.43952380952380943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3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102.84793874374891</v>
      </c>
      <c r="BS14" s="89">
        <f t="shared" si="13"/>
        <v>0</v>
      </c>
      <c r="BT14" s="90">
        <f t="shared" si="27"/>
        <v>-102.84793874374891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0</v>
      </c>
      <c r="CA14" s="39">
        <f t="shared" si="47"/>
        <v>0.26315789473684209</v>
      </c>
      <c r="CB14" s="45">
        <f t="shared" si="48"/>
        <v>0.64539007092198586</v>
      </c>
      <c r="CC14" s="45">
        <f t="shared" si="30"/>
        <v>0.78822508398656232</v>
      </c>
      <c r="CD14" s="45">
        <f t="shared" si="31"/>
        <v>1.0256410256410258E-2</v>
      </c>
      <c r="CE14" s="36">
        <f t="shared" si="32"/>
        <v>0.5</v>
      </c>
      <c r="CF14" s="45">
        <f t="shared" si="49"/>
        <v>1.2984814942429725</v>
      </c>
      <c r="CG14" s="45">
        <f t="shared" si="50"/>
        <v>1.2984814942429725</v>
      </c>
      <c r="CH14" s="45">
        <f t="shared" si="33"/>
        <v>0.31602126851740125</v>
      </c>
      <c r="CI14" s="51">
        <f t="shared" si="51"/>
        <v>18.076923076923077</v>
      </c>
      <c r="CJ14" s="47">
        <f t="shared" si="34"/>
        <v>0</v>
      </c>
      <c r="CK14" s="45">
        <f t="shared" si="35"/>
        <v>0.34363636363636363</v>
      </c>
      <c r="CL14" s="45">
        <f t="shared" si="36"/>
        <v>0.69444444444444442</v>
      </c>
      <c r="CM14" s="36">
        <f t="shared" si="37"/>
        <v>0.92500909162503719</v>
      </c>
      <c r="CN14" s="45">
        <f t="shared" si="52"/>
        <v>20</v>
      </c>
      <c r="CO14" s="45">
        <f t="shared" si="53"/>
        <v>0.358320194926186</v>
      </c>
      <c r="CP14" s="45">
        <f t="shared" si="54"/>
        <v>0.52380952380952384</v>
      </c>
      <c r="CQ14" s="45">
        <f t="shared" si="55"/>
        <v>0.38051750380517502</v>
      </c>
      <c r="CR14" s="45">
        <f t="shared" si="38"/>
        <v>0</v>
      </c>
      <c r="CS14" s="45">
        <f t="shared" si="39"/>
        <v>0.64236742473960917</v>
      </c>
      <c r="CT14" s="45">
        <f t="shared" si="40"/>
        <v>0</v>
      </c>
      <c r="CU14" s="45">
        <f t="shared" si="41"/>
        <v>0.23148148148148148</v>
      </c>
      <c r="CV14" s="45">
        <f t="shared" si="42"/>
        <v>0</v>
      </c>
      <c r="CW14" s="45">
        <f t="shared" si="43"/>
        <v>0</v>
      </c>
      <c r="CX14" s="45">
        <f t="shared" si="44"/>
        <v>0</v>
      </c>
      <c r="CY14" s="45">
        <f t="shared" si="45"/>
        <v>0</v>
      </c>
      <c r="CZ14" s="43">
        <f t="shared" si="46"/>
        <v>0.21412247491320305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0</v>
      </c>
      <c r="R15" s="16">
        <v>1</v>
      </c>
      <c r="S15" s="17">
        <f t="shared" si="20"/>
        <v>1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0</v>
      </c>
      <c r="AA15" s="151">
        <v>0.75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2.5263157894736845</v>
      </c>
      <c r="BQ15" s="116">
        <f t="shared" si="11"/>
        <v>1.2000000000000002</v>
      </c>
      <c r="BR15" s="83">
        <f t="shared" si="12"/>
        <v>15.765263341475716</v>
      </c>
      <c r="BS15" s="84">
        <f t="shared" si="13"/>
        <v>0</v>
      </c>
      <c r="BT15" s="85">
        <f t="shared" si="27"/>
        <v>-15.765263341475716</v>
      </c>
      <c r="BU15" s="81">
        <f t="shared" si="14"/>
        <v>1.4598540145985401E-2</v>
      </c>
      <c r="BV15" s="85">
        <f>IFERROR((D15*2)-(E15*((homedefinitions!$K$15)*2))+(G15*3)-(H15*((homedefinitions!$L$15)*3))+(J15)-(K15*(homedefinitions!$M$15))+S15+T15+V15+W15-U15, 0)</f>
        <v>1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3.6365434863755128</v>
      </c>
      <c r="CA15" s="39">
        <f t="shared" si="47"/>
        <v>0.26315789473684209</v>
      </c>
      <c r="CB15" s="45">
        <f t="shared" si="48"/>
        <v>0.64539007092198586</v>
      </c>
      <c r="CC15" s="45">
        <f t="shared" si="30"/>
        <v>0.91959593131765605</v>
      </c>
      <c r="CD15" s="45">
        <f t="shared" si="31"/>
        <v>2.0512820512820516E-2</v>
      </c>
      <c r="CE15" s="36">
        <f t="shared" si="32"/>
        <v>0.58333333333333326</v>
      </c>
      <c r="CF15" s="45">
        <f t="shared" si="49"/>
        <v>1.5234420851638097</v>
      </c>
      <c r="CG15" s="45">
        <f t="shared" si="50"/>
        <v>5.1599855715393224</v>
      </c>
      <c r="CH15" s="45">
        <f t="shared" si="33"/>
        <v>1.0764212063393137</v>
      </c>
      <c r="CI15" s="51">
        <f t="shared" si="51"/>
        <v>18.076923076923077</v>
      </c>
      <c r="CJ15" s="47">
        <f t="shared" si="34"/>
        <v>4.8156651884700663</v>
      </c>
      <c r="CK15" s="45">
        <f t="shared" si="35"/>
        <v>0.65796378418329637</v>
      </c>
      <c r="CL15" s="45">
        <f t="shared" si="36"/>
        <v>0</v>
      </c>
      <c r="CM15" s="36">
        <f t="shared" si="37"/>
        <v>0.92500909162503719</v>
      </c>
      <c r="CN15" s="45">
        <f t="shared" si="52"/>
        <v>20</v>
      </c>
      <c r="CO15" s="45">
        <f t="shared" si="53"/>
        <v>0.358320194926186</v>
      </c>
      <c r="CP15" s="45">
        <f t="shared" si="54"/>
        <v>0.52380952380952384</v>
      </c>
      <c r="CQ15" s="45">
        <f t="shared" si="55"/>
        <v>0.38051750380517502</v>
      </c>
      <c r="CR15" s="45">
        <f t="shared" si="38"/>
        <v>0.29314627819303646</v>
      </c>
      <c r="CS15" s="45">
        <f t="shared" si="39"/>
        <v>12.147753092750344</v>
      </c>
      <c r="CT15" s="45">
        <f t="shared" si="40"/>
        <v>2.4078325942350332</v>
      </c>
      <c r="CU15" s="45">
        <f t="shared" si="41"/>
        <v>0</v>
      </c>
      <c r="CV15" s="45">
        <f t="shared" si="42"/>
        <v>3.5555555555555554</v>
      </c>
      <c r="CW15" s="45">
        <f t="shared" si="43"/>
        <v>0.13634710613629603</v>
      </c>
      <c r="CX15" s="45">
        <f t="shared" si="44"/>
        <v>0.87904761904761886</v>
      </c>
      <c r="CY15" s="45">
        <f t="shared" si="45"/>
        <v>4.4444444444444488E-2</v>
      </c>
      <c r="CZ15" s="43">
        <f t="shared" si="46"/>
        <v>7.5760274250736632</v>
      </c>
    </row>
    <row r="16" spans="2:104" ht="23.1" x14ac:dyDescent="0.85">
      <c r="B16" s="12">
        <v>34</v>
      </c>
      <c r="C16" s="12" t="s">
        <v>30</v>
      </c>
      <c r="D16" s="18">
        <v>2</v>
      </c>
      <c r="E16" s="19">
        <v>4</v>
      </c>
      <c r="F16" s="131">
        <f t="shared" si="15"/>
        <v>0.5</v>
      </c>
      <c r="G16" s="18">
        <v>0</v>
      </c>
      <c r="H16" s="19">
        <v>0</v>
      </c>
      <c r="I16" s="134">
        <f t="shared" si="16"/>
        <v>0</v>
      </c>
      <c r="J16" s="34">
        <v>4</v>
      </c>
      <c r="K16" s="34">
        <v>6</v>
      </c>
      <c r="L16" s="32">
        <f t="shared" si="17"/>
        <v>0.66666666666666663</v>
      </c>
      <c r="M16" s="22">
        <f t="shared" si="0"/>
        <v>2</v>
      </c>
      <c r="N16" s="19">
        <f t="shared" si="0"/>
        <v>4</v>
      </c>
      <c r="O16" s="137">
        <f t="shared" si="18"/>
        <v>0.5</v>
      </c>
      <c r="P16" s="20">
        <f t="shared" si="19"/>
        <v>8</v>
      </c>
      <c r="Q16" s="18">
        <v>2</v>
      </c>
      <c r="R16" s="19">
        <v>0</v>
      </c>
      <c r="S16" s="20">
        <f t="shared" si="20"/>
        <v>2</v>
      </c>
      <c r="T16" s="18">
        <v>0</v>
      </c>
      <c r="U16" s="19">
        <v>1</v>
      </c>
      <c r="V16" s="19">
        <v>0</v>
      </c>
      <c r="W16" s="19">
        <v>0</v>
      </c>
      <c r="X16" s="19">
        <v>0</v>
      </c>
      <c r="Y16" s="19">
        <v>0</v>
      </c>
      <c r="Z16" s="19">
        <v>2</v>
      </c>
      <c r="AA16" s="152">
        <v>14.4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0.5</v>
      </c>
      <c r="BI16" s="117">
        <f t="shared" si="3"/>
        <v>0.60240963855421681</v>
      </c>
      <c r="BJ16" s="118">
        <f t="shared" si="4"/>
        <v>0.32301708100794863</v>
      </c>
      <c r="BK16" s="86">
        <f t="shared" si="5"/>
        <v>0</v>
      </c>
      <c r="BL16" s="117">
        <f t="shared" si="6"/>
        <v>0</v>
      </c>
      <c r="BM16" s="119">
        <f t="shared" si="7"/>
        <v>0.13089005235602094</v>
      </c>
      <c r="BN16" s="87">
        <f t="shared" si="8"/>
        <v>0</v>
      </c>
      <c r="BO16" s="86">
        <f t="shared" si="9"/>
        <v>0.23809523809523808</v>
      </c>
      <c r="BP16" s="117">
        <f t="shared" si="10"/>
        <v>0</v>
      </c>
      <c r="BQ16" s="120">
        <f t="shared" si="11"/>
        <v>0.125</v>
      </c>
      <c r="BR16" s="88">
        <f t="shared" si="12"/>
        <v>102.58557427298567</v>
      </c>
      <c r="BS16" s="89">
        <f t="shared" si="13"/>
        <v>123.96534060609838</v>
      </c>
      <c r="BT16" s="90">
        <f t="shared" si="27"/>
        <v>21.379766333112713</v>
      </c>
      <c r="BU16" s="86">
        <f t="shared" si="14"/>
        <v>5.8394160583941604E-2</v>
      </c>
      <c r="BV16" s="85">
        <f>IFERROR((D16*2)-(E16*((homedefinitions!$K$15)*2))+(G16*3)-(H16*((homedefinitions!$L$15)*3))+(J16)-(K16*(homedefinitions!$M$15))+S16+T16+V16+W16-U16, 0)</f>
        <v>2.0999999999999996</v>
      </c>
      <c r="BW16" s="85">
        <f t="shared" si="28"/>
        <v>1.5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0.26315789473684209</v>
      </c>
      <c r="CB16" s="45">
        <f t="shared" si="48"/>
        <v>0.64539007092198586</v>
      </c>
      <c r="CC16" s="45">
        <f t="shared" si="30"/>
        <v>0.13137084733109372</v>
      </c>
      <c r="CD16" s="45">
        <f t="shared" si="31"/>
        <v>0</v>
      </c>
      <c r="CE16" s="36">
        <f t="shared" si="32"/>
        <v>8.3333333333333329E-2</v>
      </c>
      <c r="CF16" s="45">
        <f t="shared" si="49"/>
        <v>0.21470418066442704</v>
      </c>
      <c r="CG16" s="45">
        <f t="shared" si="50"/>
        <v>0.21470418066442704</v>
      </c>
      <c r="CH16" s="45">
        <f t="shared" si="33"/>
        <v>0.31352508832997755</v>
      </c>
      <c r="CI16" s="51">
        <f t="shared" si="51"/>
        <v>18.076923076923077</v>
      </c>
      <c r="CJ16" s="47">
        <f t="shared" si="34"/>
        <v>0</v>
      </c>
      <c r="CK16" s="45">
        <f t="shared" si="35"/>
        <v>0.45984848484848478</v>
      </c>
      <c r="CL16" s="45">
        <f t="shared" si="36"/>
        <v>0</v>
      </c>
      <c r="CM16" s="36">
        <f t="shared" si="37"/>
        <v>0.92500909162503719</v>
      </c>
      <c r="CN16" s="45">
        <f t="shared" si="52"/>
        <v>20</v>
      </c>
      <c r="CO16" s="45">
        <f t="shared" si="53"/>
        <v>0.358320194926186</v>
      </c>
      <c r="CP16" s="45">
        <f t="shared" si="54"/>
        <v>0.52380952380952384</v>
      </c>
      <c r="CQ16" s="45">
        <f t="shared" si="55"/>
        <v>0.38051750380517502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1</v>
      </c>
      <c r="R17" s="19">
        <v>2</v>
      </c>
      <c r="S17" s="20">
        <f t="shared" si="20"/>
        <v>3</v>
      </c>
      <c r="T17" s="18">
        <v>0</v>
      </c>
      <c r="U17" s="19">
        <v>1</v>
      </c>
      <c r="V17" s="19">
        <v>0</v>
      </c>
      <c r="W17" s="19">
        <v>1</v>
      </c>
      <c r="X17" s="19">
        <v>0</v>
      </c>
      <c r="Y17" s="19">
        <v>0</v>
      </c>
      <c r="Z17" s="19">
        <v>1</v>
      </c>
      <c r="AA17" s="152">
        <v>17.8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3.4203820566757304E-2</v>
      </c>
      <c r="BK17" s="95">
        <f t="shared" si="5"/>
        <v>0</v>
      </c>
      <c r="BL17" s="121">
        <f t="shared" si="6"/>
        <v>0</v>
      </c>
      <c r="BM17" s="123">
        <f t="shared" si="7"/>
        <v>1</v>
      </c>
      <c r="BN17" s="96">
        <f t="shared" si="8"/>
        <v>0</v>
      </c>
      <c r="BO17" s="95">
        <f t="shared" si="9"/>
        <v>9.6308186195826651E-2</v>
      </c>
      <c r="BP17" s="121">
        <f t="shared" si="10"/>
        <v>0.21289178001182729</v>
      </c>
      <c r="BQ17" s="124">
        <f t="shared" si="11"/>
        <v>0.15168539325842695</v>
      </c>
      <c r="BR17" s="97">
        <f>IFERROR($BR$18+0.2*(100*($AR$18/CI20)*(1-CH20)-$BR$18), 0)</f>
        <v>85.056203026405484</v>
      </c>
      <c r="BS17" s="98">
        <f>IFERROR((CS20/CZ20)*100, 0)</f>
        <v>25.797247743232766</v>
      </c>
      <c r="BT17" s="99">
        <f t="shared" si="27"/>
        <v>-59.258955283172718</v>
      </c>
      <c r="BU17" s="95">
        <f t="shared" si="14"/>
        <v>3.6496350364963501E-2</v>
      </c>
      <c r="BV17" s="85">
        <f>IFERROR((D17*2)-(E17*((homedefinitions!$K$15)*2))+(G17*3)-(H17*((homedefinitions!$L$15)*3))+(J17)-(K17*(homedefinitions!$M$15))+S17+T17+V17+W17-U17, 0)</f>
        <v>3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0.35460992907801414</v>
      </c>
      <c r="CA17" s="39">
        <f t="shared" si="47"/>
        <v>0.26315789473684209</v>
      </c>
      <c r="CB17" s="45">
        <f t="shared" si="48"/>
        <v>0.64539007092198586</v>
      </c>
      <c r="CC17" s="45">
        <f t="shared" si="30"/>
        <v>3.284271183277343E-2</v>
      </c>
      <c r="CD17" s="45">
        <f t="shared" si="31"/>
        <v>0</v>
      </c>
      <c r="CE17" s="36">
        <f t="shared" si="32"/>
        <v>2.0833333333333332E-2</v>
      </c>
      <c r="CF17" s="45">
        <f t="shared" si="49"/>
        <v>5.3676045166106759E-2</v>
      </c>
      <c r="CG17" s="45">
        <f t="shared" si="50"/>
        <v>0.40828597424412089</v>
      </c>
      <c r="CH17" s="45">
        <f t="shared" si="33"/>
        <v>2.3848235417241272</v>
      </c>
      <c r="CI17" s="51">
        <f t="shared" si="51"/>
        <v>18.076923076923077</v>
      </c>
      <c r="CJ17" s="47">
        <f t="shared" si="34"/>
        <v>0</v>
      </c>
      <c r="CK17" s="45">
        <f t="shared" si="35"/>
        <v>0.45587121212121212</v>
      </c>
      <c r="CL17" s="45">
        <f t="shared" si="36"/>
        <v>0</v>
      </c>
      <c r="CM17" s="36">
        <f t="shared" si="37"/>
        <v>0.92500909162503719</v>
      </c>
      <c r="CN17" s="45">
        <f t="shared" si="52"/>
        <v>20</v>
      </c>
      <c r="CO17" s="45">
        <f t="shared" si="53"/>
        <v>0.358320194926186</v>
      </c>
      <c r="CP17" s="45">
        <f t="shared" si="54"/>
        <v>0.52380952380952384</v>
      </c>
      <c r="CQ17" s="45">
        <f t="shared" si="55"/>
        <v>0.38051750380517502</v>
      </c>
      <c r="CR17" s="45">
        <f t="shared" si="38"/>
        <v>0</v>
      </c>
      <c r="CS17" s="45">
        <f t="shared" si="39"/>
        <v>0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0</v>
      </c>
    </row>
    <row r="18" spans="2:109" ht="23.4" thickBot="1" x14ac:dyDescent="0.9">
      <c r="B18" s="11">
        <v>99</v>
      </c>
      <c r="C18" s="11" t="s">
        <v>43</v>
      </c>
      <c r="D18" s="8">
        <f>SUM(D3:D17)</f>
        <v>8</v>
      </c>
      <c r="E18" s="6">
        <f>SUM(E3:E17)</f>
        <v>16</v>
      </c>
      <c r="F18" s="132">
        <f t="shared" si="15"/>
        <v>0.5</v>
      </c>
      <c r="G18" s="8">
        <f>SUM(G3:G17)</f>
        <v>3</v>
      </c>
      <c r="H18" s="6">
        <f>SUM(H3:H17)</f>
        <v>11</v>
      </c>
      <c r="I18" s="135">
        <f t="shared" si="16"/>
        <v>0.27272727272727271</v>
      </c>
      <c r="J18" s="35">
        <f>SUM(J3:J17)</f>
        <v>18</v>
      </c>
      <c r="K18" s="35">
        <f>SUM(K3:K17)</f>
        <v>24</v>
      </c>
      <c r="L18" s="31">
        <f t="shared" si="17"/>
        <v>0.75</v>
      </c>
      <c r="M18" s="30">
        <f>SUM(M3:M17)</f>
        <v>11</v>
      </c>
      <c r="N18" s="6">
        <f>SUM(N3:N17)</f>
        <v>27</v>
      </c>
      <c r="O18" s="138">
        <f t="shared" si="18"/>
        <v>0.40740740740740738</v>
      </c>
      <c r="P18" s="9">
        <f>(D18*2)+(G18*3)+(J18)</f>
        <v>43</v>
      </c>
      <c r="Q18" s="8">
        <f>SUM(Q3:Q17)</f>
        <v>11</v>
      </c>
      <c r="R18" s="6">
        <f>SUM(R3:R17)</f>
        <v>14</v>
      </c>
      <c r="S18" s="9">
        <f t="shared" si="20"/>
        <v>25</v>
      </c>
      <c r="T18" s="8">
        <f t="shared" ref="T18:Z18" si="56">SUM(T3:T17)</f>
        <v>5</v>
      </c>
      <c r="U18" s="6">
        <f t="shared" si="56"/>
        <v>15</v>
      </c>
      <c r="V18" s="6">
        <f t="shared" si="56"/>
        <v>3</v>
      </c>
      <c r="W18" s="6">
        <f t="shared" si="56"/>
        <v>3</v>
      </c>
      <c r="X18" s="6">
        <f t="shared" si="56"/>
        <v>0</v>
      </c>
      <c r="Y18" s="6">
        <f t="shared" si="56"/>
        <v>5</v>
      </c>
      <c r="Z18" s="6">
        <f t="shared" si="56"/>
        <v>12</v>
      </c>
      <c r="AA18" s="153">
        <v>180</v>
      </c>
      <c r="AD18" s="11"/>
      <c r="AE18" s="11" t="s">
        <v>43</v>
      </c>
      <c r="AF18" s="8">
        <v>12</v>
      </c>
      <c r="AG18" s="6">
        <v>20</v>
      </c>
      <c r="AH18" s="132">
        <f t="shared" si="21"/>
        <v>0.6</v>
      </c>
      <c r="AI18" s="8">
        <v>1</v>
      </c>
      <c r="AJ18" s="6">
        <v>13</v>
      </c>
      <c r="AK18" s="135">
        <f t="shared" si="22"/>
        <v>7.6923076923076927E-2</v>
      </c>
      <c r="AL18" s="35">
        <v>11</v>
      </c>
      <c r="AM18" s="35">
        <v>13</v>
      </c>
      <c r="AN18" s="31">
        <f t="shared" si="23"/>
        <v>0.84615384615384615</v>
      </c>
      <c r="AO18" s="30">
        <v>13</v>
      </c>
      <c r="AP18" s="6">
        <v>33</v>
      </c>
      <c r="AQ18" s="138">
        <f t="shared" si="24"/>
        <v>0.39393939393939392</v>
      </c>
      <c r="AR18" s="9">
        <f>(AF18*2)+(AI18*3)+(AL18)</f>
        <v>38</v>
      </c>
      <c r="AS18" s="8">
        <v>5</v>
      </c>
      <c r="AT18" s="6">
        <v>10</v>
      </c>
      <c r="AU18" s="9">
        <f t="shared" si="26"/>
        <v>15</v>
      </c>
      <c r="AV18" s="8">
        <v>6</v>
      </c>
      <c r="AW18" s="6">
        <v>8</v>
      </c>
      <c r="AX18" s="6">
        <v>0</v>
      </c>
      <c r="AY18" s="6">
        <v>7</v>
      </c>
      <c r="AZ18" s="6">
        <v>1</v>
      </c>
      <c r="BA18" s="6">
        <v>5</v>
      </c>
      <c r="BB18" s="6">
        <v>16</v>
      </c>
      <c r="BC18" s="6">
        <v>180</v>
      </c>
      <c r="BF18" s="100"/>
      <c r="BG18" s="101" t="s">
        <v>43</v>
      </c>
      <c r="BH18" s="102">
        <f t="shared" si="2"/>
        <v>0.46296296296296297</v>
      </c>
      <c r="BI18" s="125">
        <f t="shared" si="3"/>
        <v>0.57241746538871141</v>
      </c>
      <c r="BJ18" s="126">
        <v>0</v>
      </c>
      <c r="BK18" s="102">
        <f>IFERROR(T18/M18, 0)</f>
        <v>0.45454545454545453</v>
      </c>
      <c r="BL18" s="125">
        <f>IFERROR(T18/(N18+(0.44*K18)+U18), 0)</f>
        <v>9.5129375951293754E-2</v>
      </c>
      <c r="BM18" s="127">
        <f>IFERROR(U18/(N18+(0.44*K18)+U18), 0)</f>
        <v>0.28538812785388129</v>
      </c>
      <c r="BN18" s="103">
        <f t="shared" si="8"/>
        <v>0.33333333333333331</v>
      </c>
      <c r="BO18" s="105">
        <f>IFERROR(Q18/(Q18+AT18), 0)</f>
        <v>0.52380952380952384</v>
      </c>
      <c r="BP18" s="128">
        <f>IFERROR(R18/(R18+AS18), 0)</f>
        <v>0.73684210526315785</v>
      </c>
      <c r="BQ18" s="129">
        <f>IFERROR(S18/(S18+AU18), 0)</f>
        <v>0.625</v>
      </c>
      <c r="BR18" s="111">
        <f>IFERROR(($AR$18/$BD$3)*100, 0)</f>
        <v>92.483475944048791</v>
      </c>
      <c r="BS18" s="112">
        <f>IFERROR(($P$18/$AB$3)*100, 0)</f>
        <v>98.64109062308836</v>
      </c>
      <c r="BT18" s="104">
        <f t="shared" si="27"/>
        <v>6.1576146790395683</v>
      </c>
      <c r="BU18" s="102">
        <f>IFERROR(SUM(BU3:BU17), 0)</f>
        <v>0.51094890510948898</v>
      </c>
      <c r="BV18" s="85">
        <f>IFERROR((D18*2)-(E18*((homedefinitions!$K$15)*2))+(G18*3)-(H18*((homedefinitions!$L$15)*3))+(J18)-(K18*(homedefinitions!$M$15))+S18+T18+V18+W18-U18, 0)</f>
        <v>27.159999999999997</v>
      </c>
      <c r="BW18" s="85">
        <f t="shared" si="28"/>
        <v>0.88888888888888884</v>
      </c>
      <c r="BX18" s="55">
        <v>34</v>
      </c>
      <c r="BY18" s="58" t="s">
        <v>30</v>
      </c>
      <c r="BZ18" s="47">
        <f t="shared" si="29"/>
        <v>0</v>
      </c>
      <c r="CA18" s="39">
        <f t="shared" si="47"/>
        <v>0.26315789473684209</v>
      </c>
      <c r="CB18" s="45">
        <f t="shared" si="48"/>
        <v>0.64539007092198586</v>
      </c>
      <c r="CC18" s="45">
        <f t="shared" si="30"/>
        <v>0.63058006718924986</v>
      </c>
      <c r="CD18" s="45">
        <f t="shared" si="31"/>
        <v>2.0512820512820516E-2</v>
      </c>
      <c r="CE18" s="36">
        <f t="shared" si="32"/>
        <v>0.39999999999999997</v>
      </c>
      <c r="CF18" s="45">
        <f t="shared" si="49"/>
        <v>1.0510928877020702</v>
      </c>
      <c r="CG18" s="45">
        <f t="shared" si="50"/>
        <v>1.0510928877020702</v>
      </c>
      <c r="CH18" s="45">
        <f t="shared" si="33"/>
        <v>0.31976553879853681</v>
      </c>
      <c r="CI18" s="51">
        <f t="shared" si="51"/>
        <v>18.076923076923077</v>
      </c>
      <c r="CJ18" s="47">
        <f t="shared" si="34"/>
        <v>3.2927272727272729</v>
      </c>
      <c r="CK18" s="45">
        <f t="shared" si="35"/>
        <v>0.70727272727272716</v>
      </c>
      <c r="CL18" s="45">
        <f t="shared" si="36"/>
        <v>0</v>
      </c>
      <c r="CM18" s="36">
        <f t="shared" si="37"/>
        <v>0.92500909162503719</v>
      </c>
      <c r="CN18" s="45">
        <f t="shared" si="52"/>
        <v>20</v>
      </c>
      <c r="CO18" s="45">
        <f t="shared" si="53"/>
        <v>0.358320194926186</v>
      </c>
      <c r="CP18" s="45">
        <f t="shared" si="54"/>
        <v>0.52380952380952384</v>
      </c>
      <c r="CQ18" s="45">
        <f t="shared" si="55"/>
        <v>0.38051750380517502</v>
      </c>
      <c r="CR18" s="45">
        <f t="shared" si="38"/>
        <v>0.58629255638607292</v>
      </c>
      <c r="CS18" s="45">
        <f t="shared" si="39"/>
        <v>7.3321315864006626</v>
      </c>
      <c r="CT18" s="45">
        <f t="shared" si="40"/>
        <v>1.6463636363636365</v>
      </c>
      <c r="CU18" s="45">
        <f t="shared" si="41"/>
        <v>0</v>
      </c>
      <c r="CV18" s="45">
        <f t="shared" si="42"/>
        <v>2.1333333333333333</v>
      </c>
      <c r="CW18" s="45">
        <f t="shared" si="43"/>
        <v>0.27269421227259205</v>
      </c>
      <c r="CX18" s="45">
        <f t="shared" si="44"/>
        <v>0.87904761904761886</v>
      </c>
      <c r="CY18" s="45">
        <f t="shared" si="45"/>
        <v>0.26666666666666672</v>
      </c>
      <c r="CZ18" s="43">
        <f t="shared" si="46"/>
        <v>5.914662558544177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0.26315789473684209</v>
      </c>
      <c r="CB19" s="45">
        <f t="shared" si="48"/>
        <v>0.64539007092198586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18.076923076923077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0.92500909162503719</v>
      </c>
      <c r="CN19" s="45">
        <f t="shared" si="52"/>
        <v>20</v>
      </c>
      <c r="CO19" s="45">
        <f t="shared" si="53"/>
        <v>0.358320194926186</v>
      </c>
      <c r="CP19" s="45">
        <f t="shared" si="54"/>
        <v>0.52380952380952384</v>
      </c>
      <c r="CQ19" s="45">
        <f t="shared" si="55"/>
        <v>0.38051750380517502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1.7092198581560283</v>
      </c>
      <c r="CA20" s="41">
        <f t="shared" si="47"/>
        <v>0.26315789473684209</v>
      </c>
      <c r="CB20" s="46">
        <f t="shared" si="48"/>
        <v>0.64539007092198586</v>
      </c>
      <c r="CC20" s="46">
        <f>IFERROR(((($AP$18-$AO$18-$V$18)*CB20*(1-1.07*CA20))/$AA$18)*AA17, 0)</f>
        <v>0.77946702749782271</v>
      </c>
      <c r="CD20" s="46">
        <f>IFERROR((Z17/$Z$18)*0.4*$AM$18*((1-$AN$18)^2), 0)</f>
        <v>1.0256410256410258E-2</v>
      </c>
      <c r="CE20" s="42">
        <f>IFERROR((($AW$18-$W$18)/$AA$18)*AA17, 0)</f>
        <v>0.49444444444444446</v>
      </c>
      <c r="CF20" s="46">
        <f t="shared" si="49"/>
        <v>1.2841678821986773</v>
      </c>
      <c r="CG20" s="46">
        <f t="shared" si="50"/>
        <v>2.9933877403547058</v>
      </c>
      <c r="CH20" s="46">
        <f>IFERROR(CG20/($BD$3*(AA17/$BC$18)),0)</f>
        <v>0.7367090856554539</v>
      </c>
      <c r="CI20" s="52">
        <f t="shared" si="51"/>
        <v>18.076923076923077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0.486010101010101</v>
      </c>
      <c r="CL20" s="46">
        <f>IFERROR(2*((($M$18)+0.5*($H$18-G17))/($M$18-M17))*0.5*((($P$18-$J$18)-(P17-J17))/(2*($N$18-N17)))*T17, 0)</f>
        <v>0</v>
      </c>
      <c r="CM20" s="42">
        <f t="shared" si="37"/>
        <v>0.92500909162503719</v>
      </c>
      <c r="CN20" s="46">
        <f t="shared" si="52"/>
        <v>20</v>
      </c>
      <c r="CO20" s="46">
        <f t="shared" si="53"/>
        <v>0.358320194926186</v>
      </c>
      <c r="CP20" s="46">
        <f t="shared" si="54"/>
        <v>0.52380952380952384</v>
      </c>
      <c r="CQ20" s="46">
        <f t="shared" si="55"/>
        <v>0.38051750380517502</v>
      </c>
      <c r="CR20" s="46">
        <f>IFERROR(Q17*CO20*CQ20*($P$18/($M$18+(1-(1-($J$18/$K$18))^2)*0.4*$K$18)), 0)</f>
        <v>0.29314627819303646</v>
      </c>
      <c r="CS20" s="46">
        <f>IFERROR((CJ20+CL20+J17)*CM20+CR20, 0)</f>
        <v>0.29314627819303646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0.13634710613629603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1.136347106136296</v>
      </c>
      <c r="DB20">
        <f>(AF18+(1.5*AI18))/AP18</f>
        <v>0.40909090909090912</v>
      </c>
      <c r="DC20">
        <f>(AW18)/(AP18+(0.44*AM18)+AW18)</f>
        <v>0.17123287671232876</v>
      </c>
      <c r="DD20">
        <f>AS18/(AS18+R18)</f>
        <v>0.26315789473684209</v>
      </c>
      <c r="DE20">
        <f>AM18/AP18</f>
        <v>0.39393939393939392</v>
      </c>
    </row>
    <row r="21" spans="2:109" x14ac:dyDescent="0.55000000000000004">
      <c r="BF21" t="s">
        <v>139</v>
      </c>
      <c r="BG21">
        <f>((0.5*BH18)-(0.3*BM18)+(0.15*BO18)+(0.05*BW18))</f>
        <v>0.26888091614119014</v>
      </c>
    </row>
    <row r="22" spans="2:109" x14ac:dyDescent="0.55000000000000004">
      <c r="BF22" t="s">
        <v>140</v>
      </c>
      <c r="BG22">
        <f>((0.5*DB20)-(0.3*DC20)+(0.15*DD20)+(0.05*DE20))</f>
        <v>0.21234624543925196</v>
      </c>
    </row>
    <row r="23" spans="2:109" x14ac:dyDescent="0.55000000000000004">
      <c r="BF23" t="s">
        <v>145</v>
      </c>
      <c r="BG23" s="150">
        <f>(BG21-BG22)*100</f>
        <v>5.6534670701938179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T1:Y1"/>
    <mergeCell ref="D1:F1"/>
    <mergeCell ref="G1:I1"/>
    <mergeCell ref="J1:L1"/>
    <mergeCell ref="M1:P1"/>
    <mergeCell ref="Q1:S1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AA8371-13CF-4B90-BDF1-1F8D2A83B2EC}">
  <dimension ref="B1:DE114"/>
  <sheetViews>
    <sheetView zoomScale="77" zoomScaleNormal="60" workbookViewId="0">
      <selection activeCell="BR11" sqref="BR11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3.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57812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1.945312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0</v>
      </c>
      <c r="S3" s="17">
        <f>Q3+R3</f>
        <v>0</v>
      </c>
      <c r="T3" s="15">
        <v>0</v>
      </c>
      <c r="U3" s="16">
        <v>0</v>
      </c>
      <c r="V3" s="16">
        <v>0</v>
      </c>
      <c r="W3" s="16">
        <v>1</v>
      </c>
      <c r="X3" s="16">
        <v>0</v>
      </c>
      <c r="Y3" s="16">
        <v>0</v>
      </c>
      <c r="Z3" s="16">
        <v>1</v>
      </c>
      <c r="AA3" s="151">
        <v>8</v>
      </c>
      <c r="AB3" s="60">
        <f>IFERROR($N$18+0.44*$K$18-(1.07*($Q$18/($Q$18+$AT$18))*($N$18-$M$18))+U18, 0)</f>
        <v>39.230000000000004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41.475999999999999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</v>
      </c>
      <c r="BR3" s="83">
        <f t="shared" ref="BR3:BR16" si="12">IFERROR($BR$18+0.2*(100*($AR$18/CI5)*(1-CH5)-$BR$18), 0)</f>
        <v>90.964882098631023</v>
      </c>
      <c r="BS3" s="84">
        <f t="shared" ref="BS3:BS16" si="13">IFERROR((CS5/CZ5)*100, 0)</f>
        <v>0</v>
      </c>
      <c r="BT3" s="85">
        <f>BS3-BR3</f>
        <v>-90.964882098631023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1.2048192771084338E-2</v>
      </c>
      <c r="BV3" s="85">
        <f>IFERROR((D3*2)-(E3*((homedefinitions!$K$15)*2))+(G3*3)-(H3*((homedefinitions!$L$15)*3))+(J3)-(K3*(homedefinitions!$M$15))+S3+T3+V3+W3-U3, 0)</f>
        <v>1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5">IFERROR(D4/E4,0)</f>
        <v>0</v>
      </c>
      <c r="G4" s="18">
        <v>0</v>
      </c>
      <c r="H4" s="19">
        <v>0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8">IFERROR(M4/N4,0)</f>
        <v>0</v>
      </c>
      <c r="P4" s="20">
        <f t="shared" ref="P4:P17" si="19">(D4*2)+(G4*3)+(J4)</f>
        <v>0</v>
      </c>
      <c r="Q4" s="18">
        <v>0</v>
      </c>
      <c r="R4" s="19">
        <v>0</v>
      </c>
      <c r="S4" s="20">
        <f t="shared" ref="S4:S18" si="20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7">BS4-BR4</f>
        <v>0</v>
      </c>
      <c r="BU4" s="86">
        <f t="shared" si="14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1</v>
      </c>
      <c r="E5" s="16">
        <v>4</v>
      </c>
      <c r="F5" s="130">
        <f t="shared" si="15"/>
        <v>0.25</v>
      </c>
      <c r="G5" s="15">
        <v>0</v>
      </c>
      <c r="H5" s="16">
        <v>2</v>
      </c>
      <c r="I5" s="133">
        <f t="shared" si="16"/>
        <v>0</v>
      </c>
      <c r="J5" s="33">
        <v>0</v>
      </c>
      <c r="K5" s="33">
        <v>1</v>
      </c>
      <c r="L5" s="31">
        <f t="shared" si="17"/>
        <v>0</v>
      </c>
      <c r="M5" s="21">
        <f t="shared" si="0"/>
        <v>1</v>
      </c>
      <c r="N5" s="16">
        <f t="shared" si="0"/>
        <v>6</v>
      </c>
      <c r="O5" s="136">
        <f t="shared" si="18"/>
        <v>0.16666666666666666</v>
      </c>
      <c r="P5" s="17">
        <f t="shared" si="19"/>
        <v>2</v>
      </c>
      <c r="Q5" s="15">
        <v>3</v>
      </c>
      <c r="R5" s="16">
        <v>1</v>
      </c>
      <c r="S5" s="17">
        <f t="shared" si="20"/>
        <v>4</v>
      </c>
      <c r="T5" s="15">
        <v>2</v>
      </c>
      <c r="U5" s="16">
        <v>0</v>
      </c>
      <c r="V5" s="16">
        <v>0</v>
      </c>
      <c r="W5" s="16">
        <v>0</v>
      </c>
      <c r="X5" s="16">
        <v>0</v>
      </c>
      <c r="Y5" s="16">
        <v>0</v>
      </c>
      <c r="Z5" s="16">
        <v>0</v>
      </c>
      <c r="AA5" s="151">
        <v>17.75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0.16666666666666666</v>
      </c>
      <c r="BI5" s="113">
        <f t="shared" si="3"/>
        <v>0.15527950310559005</v>
      </c>
      <c r="BJ5" s="114">
        <f t="shared" si="4"/>
        <v>0.21002425551864007</v>
      </c>
      <c r="BK5" s="81">
        <f t="shared" si="5"/>
        <v>0.29030411045072213</v>
      </c>
      <c r="BL5" s="113">
        <f t="shared" si="6"/>
        <v>0.23696682464454974</v>
      </c>
      <c r="BM5" s="115">
        <f t="shared" si="7"/>
        <v>0</v>
      </c>
      <c r="BN5" s="82">
        <f t="shared" si="8"/>
        <v>0</v>
      </c>
      <c r="BO5" s="81">
        <f t="shared" si="9"/>
        <v>0.23400650054171179</v>
      </c>
      <c r="BP5" s="113">
        <f t="shared" si="10"/>
        <v>8.1122253521126758E-2</v>
      </c>
      <c r="BQ5" s="116">
        <f t="shared" si="11"/>
        <v>0.15906324219828774</v>
      </c>
      <c r="BR5" s="83">
        <f t="shared" si="12"/>
        <v>110.44060400671157</v>
      </c>
      <c r="BS5" s="84">
        <f t="shared" si="13"/>
        <v>89.562255597809497</v>
      </c>
      <c r="BT5" s="85">
        <f t="shared" si="27"/>
        <v>-20.87834840890207</v>
      </c>
      <c r="BU5" s="81">
        <f t="shared" si="14"/>
        <v>6.024096385542169E-3</v>
      </c>
      <c r="BV5" s="85">
        <f>IFERROR((D5*2)-(E5*((homedefinitions!$K$15)*2))+(G5*3)-(H5*((homedefinitions!$L$15)*3))+(J5)-(K5*(homedefinitions!$M$15))+S5+T5+V5+W5-U5, 0)</f>
        <v>2.67</v>
      </c>
      <c r="BW5" s="85">
        <f t="shared" si="28"/>
        <v>0.16666666666666666</v>
      </c>
      <c r="BX5" s="26">
        <v>0</v>
      </c>
      <c r="BY5" s="25" t="s">
        <v>17</v>
      </c>
      <c r="BZ5" s="47">
        <f t="shared" ref="BZ5:BZ18" si="29">IFERROR(W3+((V3*CB5)*(1-(1.07*CA5)))+(R3*(1-CB5)), 0)</f>
        <v>1</v>
      </c>
      <c r="CA5" s="39">
        <f>IFERROR(($AS$18/($AS$18+$R$18)), 0)</f>
        <v>0.4</v>
      </c>
      <c r="CB5" s="45">
        <f>IFERROR(($AQ$18*(1-CA5))/($AQ$18*(1-CA5)+(CA5*(1-$AQ$18))), 0)</f>
        <v>0.53999999999999992</v>
      </c>
      <c r="CC5" s="45">
        <f t="shared" ref="CC5:CC18" si="30">IFERROR(((($AP$18-$AO$18-$V$18)*CB5*(1-1.07*CA5))/$AA$18)*AA3, 0)</f>
        <v>0.31576154230790593</v>
      </c>
      <c r="CD5" s="45">
        <f t="shared" ref="CD5:CD18" si="31">IFERROR((Z3/$Z$18)*0.4*$AM$18*((1-$AN$18)^2), 0)</f>
        <v>2.2222222222222227E-2</v>
      </c>
      <c r="CE5" s="36">
        <f t="shared" ref="CE5:CE18" si="32">IFERROR((($AW$18-$W$18)/$AA$18)*AA3, 0)</f>
        <v>8.8893827434857506E-2</v>
      </c>
      <c r="CF5" s="45">
        <f>IFERROR(CC5+CE5+CD5, 0)</f>
        <v>0.42687759196498565</v>
      </c>
      <c r="CG5" s="45">
        <f>IFERROR(BZ5+CF5, 0)</f>
        <v>1.4268775919649856</v>
      </c>
      <c r="CH5" s="45">
        <f t="shared" ref="CH5:CH18" si="33">IFERROR(CG5/($BD$3*(AA3/$BC$18)),0)</f>
        <v>0.77405597982477037</v>
      </c>
      <c r="CI5" s="51">
        <f>IFERROR($AO$18+(1-((1-$AN$18)^2))*0.4*$AM$18, 0)</f>
        <v>19.066666666666666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0.38666731485082501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0.91208201652701015</v>
      </c>
      <c r="CN5" s="45">
        <f>IFERROR($M$18+(1-(1-($J$18/$K$18))^2)*$K$18*0.4, 0)</f>
        <v>20.666666666666668</v>
      </c>
      <c r="CO5" s="45">
        <f>IFERROR(((1-CP5)*CQ5)/((1-CP5)*CQ5+(1-CQ5)*CP5), 0)</f>
        <v>0.3738543174143753</v>
      </c>
      <c r="CP5" s="45">
        <f>IFERROR($Q$18/($Q$18+$AT$18), 0)</f>
        <v>0.5</v>
      </c>
      <c r="CQ5" s="45">
        <f>IFERROR(CN5/($N$18+0.44*$K$18+$U$18), 0)</f>
        <v>0.3738543174143753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2</v>
      </c>
      <c r="H6" s="19">
        <v>6</v>
      </c>
      <c r="I6" s="134">
        <f t="shared" si="16"/>
        <v>0.33333333333333331</v>
      </c>
      <c r="J6" s="34">
        <v>2</v>
      </c>
      <c r="K6" s="34">
        <v>2</v>
      </c>
      <c r="L6" s="32">
        <f t="shared" si="17"/>
        <v>1</v>
      </c>
      <c r="M6" s="22">
        <f t="shared" si="0"/>
        <v>2</v>
      </c>
      <c r="N6" s="19">
        <f t="shared" si="0"/>
        <v>6</v>
      </c>
      <c r="O6" s="137">
        <f t="shared" si="18"/>
        <v>0.33333333333333331</v>
      </c>
      <c r="P6" s="20">
        <f t="shared" si="19"/>
        <v>8</v>
      </c>
      <c r="Q6" s="18">
        <v>0</v>
      </c>
      <c r="R6" s="19">
        <v>1</v>
      </c>
      <c r="S6" s="20">
        <f t="shared" si="20"/>
        <v>1</v>
      </c>
      <c r="T6" s="18">
        <v>2</v>
      </c>
      <c r="U6" s="19">
        <v>0</v>
      </c>
      <c r="V6" s="19">
        <v>0</v>
      </c>
      <c r="W6" s="19">
        <v>0</v>
      </c>
      <c r="X6" s="19">
        <v>0</v>
      </c>
      <c r="Y6" s="19">
        <v>0</v>
      </c>
      <c r="Z6" s="19">
        <v>0</v>
      </c>
      <c r="AA6" s="152">
        <v>21.5</v>
      </c>
      <c r="AB6" s="60">
        <f>IFERROR((AB3/36)*40, 0)</f>
        <v>43.588888888888889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46.084444444444443</v>
      </c>
      <c r="BF6" s="67">
        <v>3</v>
      </c>
      <c r="BG6" s="68" t="s">
        <v>20</v>
      </c>
      <c r="BH6" s="86">
        <f t="shared" si="2"/>
        <v>0.5</v>
      </c>
      <c r="BI6" s="117">
        <f t="shared" si="3"/>
        <v>0.58139534883720934</v>
      </c>
      <c r="BJ6" s="118">
        <f t="shared" si="4"/>
        <v>0.18523878437047755</v>
      </c>
      <c r="BK6" s="86">
        <f t="shared" si="5"/>
        <v>0.26468728401052921</v>
      </c>
      <c r="BL6" s="117">
        <f t="shared" si="6"/>
        <v>0.22522522522522526</v>
      </c>
      <c r="BM6" s="119">
        <f t="shared" si="7"/>
        <v>0</v>
      </c>
      <c r="BN6" s="87">
        <f t="shared" si="8"/>
        <v>0</v>
      </c>
      <c r="BO6" s="86">
        <f t="shared" si="9"/>
        <v>0</v>
      </c>
      <c r="BP6" s="117">
        <f t="shared" si="10"/>
        <v>6.6973023255813946E-2</v>
      </c>
      <c r="BQ6" s="120">
        <f t="shared" si="11"/>
        <v>3.282991336069311E-2</v>
      </c>
      <c r="BR6" s="88">
        <f t="shared" si="12"/>
        <v>111.30484016665598</v>
      </c>
      <c r="BS6" s="89">
        <f t="shared" si="13"/>
        <v>173.97771614254478</v>
      </c>
      <c r="BT6" s="90">
        <f t="shared" si="27"/>
        <v>62.6728759758888</v>
      </c>
      <c r="BU6" s="86">
        <f t="shared" si="14"/>
        <v>8.4337349397590355E-2</v>
      </c>
      <c r="BV6" s="85">
        <f>IFERROR((D6*2)-(E6*((homedefinitions!$K$15)*2))+(G6*3)-(H6*((homedefinitions!$L$15)*3))+(J6)-(K6*(homedefinitions!$M$15))+S6+T6+V6+W6-U6, 0)</f>
        <v>4.6599999999999993</v>
      </c>
      <c r="BW6" s="85">
        <f t="shared" si="28"/>
        <v>0.33333333333333331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0.4</v>
      </c>
      <c r="CB6" s="45">
        <f t="shared" ref="CB6:CB20" si="48">IFERROR(($AQ$18*(1-CA6))/($AQ$18*(1-CA6)+(CA6*(1-$AQ$18))), 0)</f>
        <v>0.53999999999999992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19.066666666666666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0.91208201652701015</v>
      </c>
      <c r="CN6" s="45">
        <f t="shared" ref="CN6:CN20" si="52">IFERROR($M$18+(1-(1-($J$18/$K$18))^2)*$K$18*0.4, 0)</f>
        <v>20.666666666666668</v>
      </c>
      <c r="CO6" s="45">
        <f t="shared" ref="CO6:CO20" si="53">IFERROR(((1-CP6)*CQ6)/((1-CP6)*CQ6+(1-CQ6)*CP6), 0)</f>
        <v>0.3738543174143753</v>
      </c>
      <c r="CP6" s="45">
        <f t="shared" ref="CP6:CP20" si="54">IFERROR($Q$18/($Q$18+$AT$18), 0)</f>
        <v>0.5</v>
      </c>
      <c r="CQ6" s="45">
        <f t="shared" ref="CQ6:CQ20" si="55">IFERROR(CN6/($N$18+0.44*$K$18+$U$18), 0)</f>
        <v>0.3738543174143753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0</v>
      </c>
      <c r="F7" s="130">
        <f t="shared" si="15"/>
        <v>0</v>
      </c>
      <c r="G7" s="15">
        <v>0</v>
      </c>
      <c r="H7" s="16">
        <v>0</v>
      </c>
      <c r="I7" s="133">
        <f t="shared" si="16"/>
        <v>0</v>
      </c>
      <c r="J7" s="33">
        <v>0</v>
      </c>
      <c r="K7" s="33">
        <v>0</v>
      </c>
      <c r="L7" s="31">
        <f t="shared" si="17"/>
        <v>0</v>
      </c>
      <c r="M7" s="21">
        <f t="shared" si="0"/>
        <v>0</v>
      </c>
      <c r="N7" s="16">
        <f t="shared" si="0"/>
        <v>0</v>
      </c>
      <c r="O7" s="136">
        <f t="shared" si="18"/>
        <v>0</v>
      </c>
      <c r="P7" s="17">
        <f t="shared" si="19"/>
        <v>0</v>
      </c>
      <c r="Q7" s="15">
        <v>0</v>
      </c>
      <c r="R7" s="16">
        <v>0</v>
      </c>
      <c r="S7" s="17">
        <f t="shared" si="20"/>
        <v>0</v>
      </c>
      <c r="T7" s="15">
        <v>0</v>
      </c>
      <c r="U7" s="16">
        <v>0</v>
      </c>
      <c r="V7" s="16">
        <v>0</v>
      </c>
      <c r="W7" s="16">
        <v>0</v>
      </c>
      <c r="X7" s="16">
        <v>0</v>
      </c>
      <c r="Y7" s="16">
        <v>0</v>
      </c>
      <c r="Z7" s="16">
        <v>0</v>
      </c>
      <c r="AA7" s="151">
        <v>0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</v>
      </c>
      <c r="BI7" s="113">
        <f t="shared" si="3"/>
        <v>0</v>
      </c>
      <c r="BJ7" s="114">
        <f t="shared" si="4"/>
        <v>0</v>
      </c>
      <c r="BK7" s="81">
        <f t="shared" si="5"/>
        <v>0</v>
      </c>
      <c r="BL7" s="113">
        <f t="shared" si="6"/>
        <v>0</v>
      </c>
      <c r="BM7" s="115">
        <f t="shared" si="7"/>
        <v>0</v>
      </c>
      <c r="BN7" s="82">
        <f t="shared" si="8"/>
        <v>0</v>
      </c>
      <c r="BO7" s="81">
        <f t="shared" si="9"/>
        <v>0</v>
      </c>
      <c r="BP7" s="113">
        <f t="shared" si="10"/>
        <v>0</v>
      </c>
      <c r="BQ7" s="116">
        <f t="shared" si="11"/>
        <v>0</v>
      </c>
      <c r="BR7" s="83">
        <v>0</v>
      </c>
      <c r="BS7" s="84">
        <f t="shared" si="13"/>
        <v>0</v>
      </c>
      <c r="BT7" s="85">
        <f t="shared" si="27"/>
        <v>0</v>
      </c>
      <c r="BU7" s="81">
        <f t="shared" si="14"/>
        <v>0</v>
      </c>
      <c r="BV7" s="85">
        <f>IFERROR((D7*2)-(E7*((homedefinitions!$K$15)*2))+(G7*3)-(H7*((homedefinitions!$L$15)*3))+(J7)-(K7*(homedefinitions!$M$15))+S7+T7+V7+W7-U7, 0)</f>
        <v>0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0.46000000000000008</v>
      </c>
      <c r="CA7" s="39">
        <f t="shared" si="47"/>
        <v>0.4</v>
      </c>
      <c r="CB7" s="45">
        <f t="shared" si="48"/>
        <v>0.53999999999999992</v>
      </c>
      <c r="CC7" s="45">
        <f t="shared" si="30"/>
        <v>0.70059592199566623</v>
      </c>
      <c r="CD7" s="45">
        <f t="shared" si="31"/>
        <v>0</v>
      </c>
      <c r="CE7" s="36">
        <f t="shared" si="32"/>
        <v>0.1972331796210901</v>
      </c>
      <c r="CF7" s="45">
        <f t="shared" si="49"/>
        <v>0.89782910161675633</v>
      </c>
      <c r="CG7" s="45">
        <f t="shared" si="50"/>
        <v>1.3578291016167565</v>
      </c>
      <c r="CH7" s="45">
        <f t="shared" si="33"/>
        <v>0.33198800635564052</v>
      </c>
      <c r="CI7" s="51">
        <f t="shared" si="51"/>
        <v>19.066666666666666</v>
      </c>
      <c r="CJ7" s="47">
        <f t="shared" si="34"/>
        <v>1.9648241749245219</v>
      </c>
      <c r="CK7" s="45">
        <f t="shared" si="35"/>
        <v>0.21105495045286868</v>
      </c>
      <c r="CL7" s="45">
        <f t="shared" si="36"/>
        <v>1.36</v>
      </c>
      <c r="CM7" s="36">
        <f t="shared" si="37"/>
        <v>0.91208201652701015</v>
      </c>
      <c r="CN7" s="45">
        <f t="shared" si="52"/>
        <v>20.666666666666668</v>
      </c>
      <c r="CO7" s="45">
        <f t="shared" si="53"/>
        <v>0.3738543174143753</v>
      </c>
      <c r="CP7" s="45">
        <f t="shared" si="54"/>
        <v>0.5</v>
      </c>
      <c r="CQ7" s="45">
        <f t="shared" si="55"/>
        <v>0.3738543174143753</v>
      </c>
      <c r="CR7" s="45">
        <f t="shared" si="38"/>
        <v>0.93328320917481522</v>
      </c>
      <c r="CS7" s="45">
        <f t="shared" si="39"/>
        <v>3.9657955472377258</v>
      </c>
      <c r="CT7" s="45">
        <f t="shared" si="40"/>
        <v>0.98241208746226094</v>
      </c>
      <c r="CU7" s="45">
        <f t="shared" si="41"/>
        <v>0.42499999999999999</v>
      </c>
      <c r="CV7" s="45">
        <f t="shared" si="42"/>
        <v>0</v>
      </c>
      <c r="CW7" s="45">
        <f t="shared" si="43"/>
        <v>0.41930115194810541</v>
      </c>
      <c r="CX7" s="45">
        <f t="shared" si="44"/>
        <v>2.3249999999999997</v>
      </c>
      <c r="CY7" s="45">
        <f t="shared" si="45"/>
        <v>0.4</v>
      </c>
      <c r="CZ7" s="43">
        <f t="shared" si="46"/>
        <v>4.4279764067651737</v>
      </c>
    </row>
    <row r="8" spans="2:104" ht="23.1" x14ac:dyDescent="0.85">
      <c r="B8" s="11">
        <v>5</v>
      </c>
      <c r="C8" s="11" t="s">
        <v>22</v>
      </c>
      <c r="D8" s="18">
        <v>4</v>
      </c>
      <c r="E8" s="19">
        <v>8</v>
      </c>
      <c r="F8" s="131">
        <f t="shared" si="15"/>
        <v>0.5</v>
      </c>
      <c r="G8" s="18">
        <v>0</v>
      </c>
      <c r="H8" s="19">
        <v>0</v>
      </c>
      <c r="I8" s="134">
        <f t="shared" si="16"/>
        <v>0</v>
      </c>
      <c r="J8" s="34">
        <v>2</v>
      </c>
      <c r="K8" s="34">
        <v>3</v>
      </c>
      <c r="L8" s="32">
        <f t="shared" si="17"/>
        <v>0.66666666666666663</v>
      </c>
      <c r="M8" s="22">
        <f t="shared" si="0"/>
        <v>4</v>
      </c>
      <c r="N8" s="19">
        <f t="shared" si="0"/>
        <v>8</v>
      </c>
      <c r="O8" s="137">
        <f t="shared" si="18"/>
        <v>0.5</v>
      </c>
      <c r="P8" s="20">
        <f t="shared" si="19"/>
        <v>10</v>
      </c>
      <c r="Q8" s="18">
        <v>3</v>
      </c>
      <c r="R8" s="19">
        <v>1</v>
      </c>
      <c r="S8" s="20">
        <f t="shared" si="20"/>
        <v>4</v>
      </c>
      <c r="T8" s="18">
        <v>0</v>
      </c>
      <c r="U8" s="19">
        <v>0</v>
      </c>
      <c r="V8" s="19">
        <v>0</v>
      </c>
      <c r="W8" s="19">
        <v>3</v>
      </c>
      <c r="X8" s="19">
        <v>0</v>
      </c>
      <c r="Y8" s="19">
        <v>2</v>
      </c>
      <c r="Z8" s="19">
        <v>0</v>
      </c>
      <c r="AA8" s="152">
        <v>21.5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0.5</v>
      </c>
      <c r="BI8" s="117">
        <f t="shared" si="3"/>
        <v>0.53648068669527893</v>
      </c>
      <c r="BJ8" s="118">
        <f t="shared" si="4"/>
        <v>0.25093393464140279</v>
      </c>
      <c r="BK8" s="86">
        <f t="shared" si="5"/>
        <v>0</v>
      </c>
      <c r="BL8" s="117">
        <f t="shared" si="6"/>
        <v>0</v>
      </c>
      <c r="BM8" s="119">
        <f t="shared" si="7"/>
        <v>0</v>
      </c>
      <c r="BN8" s="87">
        <f t="shared" si="8"/>
        <v>0</v>
      </c>
      <c r="BO8" s="86">
        <f t="shared" si="9"/>
        <v>0.19319141323792485</v>
      </c>
      <c r="BP8" s="117">
        <f t="shared" si="10"/>
        <v>6.6973023255813946E-2</v>
      </c>
      <c r="BQ8" s="120">
        <f t="shared" si="11"/>
        <v>0.13131965344277244</v>
      </c>
      <c r="BR8" s="88">
        <f t="shared" si="12"/>
        <v>84.626245664024253</v>
      </c>
      <c r="BS8" s="89">
        <f t="shared" si="13"/>
        <v>138.85486244929464</v>
      </c>
      <c r="BT8" s="90">
        <f t="shared" si="27"/>
        <v>54.22861678527039</v>
      </c>
      <c r="BU8" s="86">
        <f t="shared" si="14"/>
        <v>0.12650602409638553</v>
      </c>
      <c r="BV8" s="85">
        <f>IFERROR((D8*2)-(E8*((homedefinitions!$K$15)*2))+(G8*3)-(H8*((homedefinitions!$L$15)*3))+(J8)-(K8*(homedefinitions!$M$15))+S8+T8+V8+W8-U8, 0)</f>
        <v>9.0500000000000007</v>
      </c>
      <c r="BW8" s="85">
        <f t="shared" si="28"/>
        <v>0.375</v>
      </c>
      <c r="BX8" s="26">
        <v>3</v>
      </c>
      <c r="BY8" s="25" t="s">
        <v>20</v>
      </c>
      <c r="BZ8" s="47">
        <f t="shared" si="29"/>
        <v>0.46000000000000008</v>
      </c>
      <c r="CA8" s="39">
        <f t="shared" si="47"/>
        <v>0.4</v>
      </c>
      <c r="CB8" s="45">
        <f t="shared" si="48"/>
        <v>0.53999999999999992</v>
      </c>
      <c r="CC8" s="45">
        <f t="shared" si="30"/>
        <v>0.84860914495249717</v>
      </c>
      <c r="CD8" s="45">
        <f t="shared" si="31"/>
        <v>0</v>
      </c>
      <c r="CE8" s="36">
        <f t="shared" si="32"/>
        <v>0.23890216123117955</v>
      </c>
      <c r="CF8" s="45">
        <f t="shared" si="49"/>
        <v>1.0875113061836768</v>
      </c>
      <c r="CG8" s="45">
        <f t="shared" si="50"/>
        <v>1.5475113061836767</v>
      </c>
      <c r="CH8" s="45">
        <f t="shared" si="33"/>
        <v>0.31237121732833084</v>
      </c>
      <c r="CI8" s="51">
        <f t="shared" si="51"/>
        <v>19.066666666666666</v>
      </c>
      <c r="CJ8" s="47">
        <f t="shared" si="34"/>
        <v>5.6180682670804103</v>
      </c>
      <c r="CK8" s="45">
        <f t="shared" si="35"/>
        <v>0.2546211552797264</v>
      </c>
      <c r="CL8" s="45">
        <f t="shared" si="36"/>
        <v>1.2321428571428572</v>
      </c>
      <c r="CM8" s="36">
        <f t="shared" si="37"/>
        <v>0.91208201652701015</v>
      </c>
      <c r="CN8" s="45">
        <f t="shared" si="52"/>
        <v>20.666666666666668</v>
      </c>
      <c r="CO8" s="45">
        <f t="shared" si="53"/>
        <v>0.3738543174143753</v>
      </c>
      <c r="CP8" s="45">
        <f t="shared" si="54"/>
        <v>0.5</v>
      </c>
      <c r="CQ8" s="45">
        <f t="shared" si="55"/>
        <v>0.3738543174143753</v>
      </c>
      <c r="CR8" s="45">
        <f t="shared" si="38"/>
        <v>0</v>
      </c>
      <c r="CS8" s="45">
        <f t="shared" si="39"/>
        <v>8.0721184088713365</v>
      </c>
      <c r="CT8" s="45">
        <f t="shared" si="40"/>
        <v>1.8726894223601369</v>
      </c>
      <c r="CU8" s="45">
        <f t="shared" si="41"/>
        <v>0.375</v>
      </c>
      <c r="CV8" s="45">
        <f t="shared" si="42"/>
        <v>0.8</v>
      </c>
      <c r="CW8" s="45">
        <f t="shared" si="43"/>
        <v>0</v>
      </c>
      <c r="CX8" s="45">
        <f t="shared" si="44"/>
        <v>1.8599999999999999</v>
      </c>
      <c r="CY8" s="45">
        <f t="shared" si="45"/>
        <v>0</v>
      </c>
      <c r="CZ8" s="43">
        <f t="shared" si="46"/>
        <v>4.6397427140942726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1</v>
      </c>
      <c r="F9" s="130">
        <f t="shared" si="15"/>
        <v>0</v>
      </c>
      <c r="G9" s="15">
        <v>1</v>
      </c>
      <c r="H9" s="16">
        <v>3</v>
      </c>
      <c r="I9" s="133">
        <f t="shared" si="16"/>
        <v>0.33333333333333331</v>
      </c>
      <c r="J9" s="33">
        <v>0</v>
      </c>
      <c r="K9" s="33">
        <v>0</v>
      </c>
      <c r="L9" s="31">
        <f t="shared" si="17"/>
        <v>0</v>
      </c>
      <c r="M9" s="21">
        <f t="shared" si="0"/>
        <v>1</v>
      </c>
      <c r="N9" s="16">
        <f t="shared" si="0"/>
        <v>4</v>
      </c>
      <c r="O9" s="136">
        <f t="shared" si="18"/>
        <v>0.25</v>
      </c>
      <c r="P9" s="17">
        <f t="shared" si="19"/>
        <v>3</v>
      </c>
      <c r="Q9" s="15">
        <v>0</v>
      </c>
      <c r="R9" s="16">
        <v>3</v>
      </c>
      <c r="S9" s="17">
        <f t="shared" si="20"/>
        <v>3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0</v>
      </c>
      <c r="Z9" s="16">
        <v>1</v>
      </c>
      <c r="AA9" s="151">
        <v>12.5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0.375</v>
      </c>
      <c r="BI9" s="113">
        <f t="shared" si="3"/>
        <v>0.375</v>
      </c>
      <c r="BJ9" s="114">
        <f t="shared" si="4"/>
        <v>0.18523878437047755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0.34558079999999997</v>
      </c>
      <c r="BQ9" s="116">
        <f t="shared" si="11"/>
        <v>0.16940235294117645</v>
      </c>
      <c r="BR9" s="83">
        <f t="shared" si="12"/>
        <v>93.947548964025231</v>
      </c>
      <c r="BS9" s="84">
        <f t="shared" si="13"/>
        <v>112.38610636456943</v>
      </c>
      <c r="BT9" s="85">
        <f t="shared" si="27"/>
        <v>18.438557400544198</v>
      </c>
      <c r="BU9" s="81">
        <f t="shared" si="14"/>
        <v>3.614457831325301E-2</v>
      </c>
      <c r="BV9" s="85">
        <f>IFERROR((D9*2)-(E9*((homedefinitions!$K$15)*2))+(G9*3)-(H9*((homedefinitions!$L$15)*3))+(J9)-(K9*(homedefinitions!$M$15))+S9+T9+V9+W9-U9, 0)</f>
        <v>2.7299999999999995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0</v>
      </c>
      <c r="CA9" s="39">
        <f t="shared" si="47"/>
        <v>0.4</v>
      </c>
      <c r="CB9" s="45">
        <f t="shared" si="48"/>
        <v>0.53999999999999992</v>
      </c>
      <c r="CC9" s="45">
        <f t="shared" si="30"/>
        <v>0</v>
      </c>
      <c r="CD9" s="45">
        <f t="shared" si="31"/>
        <v>0</v>
      </c>
      <c r="CE9" s="36">
        <f t="shared" si="32"/>
        <v>0</v>
      </c>
      <c r="CF9" s="45">
        <f t="shared" si="49"/>
        <v>0</v>
      </c>
      <c r="CG9" s="45">
        <f t="shared" si="50"/>
        <v>0</v>
      </c>
      <c r="CH9" s="45">
        <f t="shared" si="33"/>
        <v>0</v>
      </c>
      <c r="CI9" s="51">
        <f t="shared" si="51"/>
        <v>19.066666666666666</v>
      </c>
      <c r="CJ9" s="47">
        <f t="shared" si="34"/>
        <v>0</v>
      </c>
      <c r="CK9" s="45">
        <f t="shared" si="35"/>
        <v>0</v>
      </c>
      <c r="CL9" s="45">
        <f t="shared" si="36"/>
        <v>0</v>
      </c>
      <c r="CM9" s="36">
        <f t="shared" si="37"/>
        <v>0.91208201652701015</v>
      </c>
      <c r="CN9" s="45">
        <f t="shared" si="52"/>
        <v>20.666666666666668</v>
      </c>
      <c r="CO9" s="45">
        <f t="shared" si="53"/>
        <v>0.3738543174143753</v>
      </c>
      <c r="CP9" s="45">
        <f t="shared" si="54"/>
        <v>0.5</v>
      </c>
      <c r="CQ9" s="45">
        <f t="shared" si="55"/>
        <v>0.3738543174143753</v>
      </c>
      <c r="CR9" s="45">
        <f t="shared" si="38"/>
        <v>0</v>
      </c>
      <c r="CS9" s="45">
        <f t="shared" si="39"/>
        <v>0</v>
      </c>
      <c r="CT9" s="45">
        <f t="shared" si="40"/>
        <v>0</v>
      </c>
      <c r="CU9" s="45">
        <f t="shared" si="41"/>
        <v>0</v>
      </c>
      <c r="CV9" s="45">
        <f t="shared" si="42"/>
        <v>0</v>
      </c>
      <c r="CW9" s="45">
        <f t="shared" si="43"/>
        <v>0</v>
      </c>
      <c r="CX9" s="45">
        <f t="shared" si="44"/>
        <v>0</v>
      </c>
      <c r="CY9" s="45">
        <f t="shared" si="45"/>
        <v>0</v>
      </c>
      <c r="CZ9" s="43">
        <f t="shared" si="46"/>
        <v>0</v>
      </c>
    </row>
    <row r="10" spans="2:104" ht="23.1" x14ac:dyDescent="0.85">
      <c r="B10" s="11">
        <v>11</v>
      </c>
      <c r="C10" s="11" t="s">
        <v>24</v>
      </c>
      <c r="D10" s="18">
        <v>0</v>
      </c>
      <c r="E10" s="19">
        <v>1</v>
      </c>
      <c r="F10" s="131">
        <f t="shared" si="15"/>
        <v>0</v>
      </c>
      <c r="G10" s="18">
        <v>0</v>
      </c>
      <c r="H10" s="19">
        <v>0</v>
      </c>
      <c r="I10" s="134">
        <f t="shared" si="16"/>
        <v>0</v>
      </c>
      <c r="J10" s="34">
        <v>1</v>
      </c>
      <c r="K10" s="34">
        <v>1</v>
      </c>
      <c r="L10" s="32">
        <f t="shared" si="17"/>
        <v>1</v>
      </c>
      <c r="M10" s="22">
        <f t="shared" si="0"/>
        <v>0</v>
      </c>
      <c r="N10" s="19">
        <f t="shared" si="0"/>
        <v>1</v>
      </c>
      <c r="O10" s="137">
        <f t="shared" si="18"/>
        <v>0</v>
      </c>
      <c r="P10" s="20">
        <f t="shared" si="19"/>
        <v>1</v>
      </c>
      <c r="Q10" s="18">
        <v>1</v>
      </c>
      <c r="R10" s="19">
        <v>3</v>
      </c>
      <c r="S10" s="20">
        <f t="shared" si="20"/>
        <v>4</v>
      </c>
      <c r="T10" s="18">
        <v>0</v>
      </c>
      <c r="U10" s="19">
        <v>0</v>
      </c>
      <c r="V10" s="19">
        <v>0</v>
      </c>
      <c r="W10" s="19">
        <v>1</v>
      </c>
      <c r="X10" s="19">
        <v>0</v>
      </c>
      <c r="Y10" s="19">
        <v>2</v>
      </c>
      <c r="Z10" s="19">
        <v>2</v>
      </c>
      <c r="AA10" s="152">
        <v>17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</v>
      </c>
      <c r="BI10" s="117">
        <f t="shared" si="3"/>
        <v>0.34722222222222221</v>
      </c>
      <c r="BJ10" s="118">
        <f t="shared" si="4"/>
        <v>4.9033795862773476E-2</v>
      </c>
      <c r="BK10" s="86">
        <f t="shared" si="5"/>
        <v>0</v>
      </c>
      <c r="BL10" s="117">
        <f t="shared" si="6"/>
        <v>0</v>
      </c>
      <c r="BM10" s="119">
        <f t="shared" si="7"/>
        <v>0</v>
      </c>
      <c r="BN10" s="87">
        <f t="shared" si="8"/>
        <v>0</v>
      </c>
      <c r="BO10" s="86">
        <f t="shared" si="9"/>
        <v>8.1443438914027139E-2</v>
      </c>
      <c r="BP10" s="117">
        <f t="shared" si="10"/>
        <v>0.25410352941176467</v>
      </c>
      <c r="BQ10" s="120">
        <f t="shared" si="11"/>
        <v>0.16608073817762398</v>
      </c>
      <c r="BR10" s="88">
        <f t="shared" si="12"/>
        <v>88.128174463116977</v>
      </c>
      <c r="BS10" s="89">
        <f t="shared" si="13"/>
        <v>126.15270210967731</v>
      </c>
      <c r="BT10" s="90">
        <f t="shared" si="27"/>
        <v>38.02452764656033</v>
      </c>
      <c r="BU10" s="86">
        <f t="shared" si="14"/>
        <v>5.4216867469879519E-2</v>
      </c>
      <c r="BV10" s="85">
        <f>IFERROR((D10*2)-(E10*((homedefinitions!$K$15)*2))+(G10*3)-(H10*((homedefinitions!$L$15)*3))+(J10)-(K10*(homedefinitions!$M$15))+S10+T10+V10+W10-U10, 0)</f>
        <v>4.5999999999999996</v>
      </c>
      <c r="BW10" s="85">
        <f t="shared" si="28"/>
        <v>1</v>
      </c>
      <c r="BX10" s="26">
        <v>5</v>
      </c>
      <c r="BY10" s="25" t="s">
        <v>22</v>
      </c>
      <c r="BZ10" s="47">
        <f t="shared" si="29"/>
        <v>3.46</v>
      </c>
      <c r="CA10" s="39">
        <f t="shared" si="47"/>
        <v>0.4</v>
      </c>
      <c r="CB10" s="45">
        <f t="shared" si="48"/>
        <v>0.53999999999999992</v>
      </c>
      <c r="CC10" s="45">
        <f t="shared" si="30"/>
        <v>0.84860914495249717</v>
      </c>
      <c r="CD10" s="45">
        <f t="shared" si="31"/>
        <v>0</v>
      </c>
      <c r="CE10" s="36">
        <f t="shared" si="32"/>
        <v>0.23890216123117955</v>
      </c>
      <c r="CF10" s="45">
        <f t="shared" si="49"/>
        <v>1.0875113061836768</v>
      </c>
      <c r="CG10" s="45">
        <f t="shared" si="50"/>
        <v>4.5475113061836767</v>
      </c>
      <c r="CH10" s="45">
        <f t="shared" si="33"/>
        <v>0.91793296556266979</v>
      </c>
      <c r="CI10" s="51">
        <f t="shared" si="51"/>
        <v>19.066666666666666</v>
      </c>
      <c r="CJ10" s="47">
        <f t="shared" si="34"/>
        <v>6.9698268811288777</v>
      </c>
      <c r="CK10" s="45">
        <f t="shared" si="35"/>
        <v>0.51508655943556125</v>
      </c>
      <c r="CL10" s="45">
        <f t="shared" si="36"/>
        <v>0</v>
      </c>
      <c r="CM10" s="36">
        <f t="shared" si="37"/>
        <v>0.91208201652701015</v>
      </c>
      <c r="CN10" s="45">
        <f t="shared" si="52"/>
        <v>20.666666666666668</v>
      </c>
      <c r="CO10" s="45">
        <f t="shared" si="53"/>
        <v>0.3738543174143753</v>
      </c>
      <c r="CP10" s="45">
        <f t="shared" si="54"/>
        <v>0.5</v>
      </c>
      <c r="CQ10" s="45">
        <f t="shared" si="55"/>
        <v>0.3738543174143753</v>
      </c>
      <c r="CR10" s="45">
        <f t="shared" si="38"/>
        <v>0.93328320917481522</v>
      </c>
      <c r="CS10" s="45">
        <f t="shared" si="39"/>
        <v>9.1145009988130248</v>
      </c>
      <c r="CT10" s="45">
        <f t="shared" si="40"/>
        <v>3.4849134405644389</v>
      </c>
      <c r="CU10" s="45">
        <f t="shared" si="41"/>
        <v>0</v>
      </c>
      <c r="CV10" s="45">
        <f t="shared" si="42"/>
        <v>1.0666666666666667</v>
      </c>
      <c r="CW10" s="45">
        <f t="shared" si="43"/>
        <v>0.41930115194810541</v>
      </c>
      <c r="CX10" s="45">
        <f t="shared" si="44"/>
        <v>1.8599999999999999</v>
      </c>
      <c r="CY10" s="45">
        <f t="shared" si="45"/>
        <v>0.13333333333333336</v>
      </c>
      <c r="CZ10" s="43">
        <f t="shared" si="46"/>
        <v>6.5640488478690111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2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2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1</v>
      </c>
      <c r="U11" s="16">
        <v>0</v>
      </c>
      <c r="V11" s="16">
        <v>0</v>
      </c>
      <c r="W11" s="16">
        <v>0</v>
      </c>
      <c r="X11" s="16">
        <v>0</v>
      </c>
      <c r="Y11" s="16">
        <v>1</v>
      </c>
      <c r="Z11" s="16">
        <v>0</v>
      </c>
      <c r="AA11" s="151">
        <v>6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0.19295706705258078</v>
      </c>
      <c r="BK11" s="81">
        <f t="shared" si="5"/>
        <v>0.37497916666666664</v>
      </c>
      <c r="BL11" s="113">
        <f t="shared" si="6"/>
        <v>0.33333333333333331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115.39555799039283</v>
      </c>
      <c r="BS11" s="84">
        <f t="shared" si="13"/>
        <v>50.125884307613369</v>
      </c>
      <c r="BT11" s="85">
        <f t="shared" si="27"/>
        <v>-65.269673682779455</v>
      </c>
      <c r="BU11" s="81">
        <f t="shared" si="14"/>
        <v>-1.2048192771084338E-2</v>
      </c>
      <c r="BV11" s="85">
        <f>IFERROR((D11*2)-(E11*((homedefinitions!$K$15)*2))+(G11*3)-(H11*((homedefinitions!$L$15)*3))+(J11)-(K11*(homedefinitions!$M$15))+S11+T11+V11+W11-U11, 0)</f>
        <v>-0.68000000000000016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1.3800000000000003</v>
      </c>
      <c r="CA11" s="39">
        <f t="shared" si="47"/>
        <v>0.4</v>
      </c>
      <c r="CB11" s="45">
        <f t="shared" si="48"/>
        <v>0.53999999999999992</v>
      </c>
      <c r="CC11" s="45">
        <f t="shared" si="30"/>
        <v>0.49337740985610301</v>
      </c>
      <c r="CD11" s="45">
        <f t="shared" si="31"/>
        <v>2.2222222222222227E-2</v>
      </c>
      <c r="CE11" s="36">
        <f t="shared" si="32"/>
        <v>0.13889660536696485</v>
      </c>
      <c r="CF11" s="45">
        <f t="shared" si="49"/>
        <v>0.65449623744529017</v>
      </c>
      <c r="CG11" s="45">
        <f t="shared" si="50"/>
        <v>2.0344962374452904</v>
      </c>
      <c r="CH11" s="45">
        <f t="shared" si="33"/>
        <v>0.70635417637217146</v>
      </c>
      <c r="CI11" s="51">
        <f t="shared" si="51"/>
        <v>19.066666666666666</v>
      </c>
      <c r="CJ11" s="47">
        <f t="shared" si="34"/>
        <v>2.7485851647320056</v>
      </c>
      <c r="CK11" s="45">
        <f t="shared" si="35"/>
        <v>0.44695970714310079</v>
      </c>
      <c r="CL11" s="45">
        <f t="shared" si="36"/>
        <v>0</v>
      </c>
      <c r="CM11" s="36">
        <f t="shared" si="37"/>
        <v>0.91208201652701015</v>
      </c>
      <c r="CN11" s="45">
        <f t="shared" si="52"/>
        <v>20.666666666666668</v>
      </c>
      <c r="CO11" s="45">
        <f t="shared" si="53"/>
        <v>0.3738543174143753</v>
      </c>
      <c r="CP11" s="45">
        <f t="shared" si="54"/>
        <v>0.5</v>
      </c>
      <c r="CQ11" s="45">
        <f t="shared" si="55"/>
        <v>0.3738543174143753</v>
      </c>
      <c r="CR11" s="45">
        <f t="shared" si="38"/>
        <v>0</v>
      </c>
      <c r="CS11" s="45">
        <f t="shared" si="39"/>
        <v>2.5069350996449922</v>
      </c>
      <c r="CT11" s="45">
        <f t="shared" si="40"/>
        <v>0.91619505491066855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1.395</v>
      </c>
      <c r="CY11" s="45">
        <f t="shared" si="45"/>
        <v>0</v>
      </c>
      <c r="CZ11" s="43">
        <f t="shared" si="46"/>
        <v>2.2306450332149974</v>
      </c>
    </row>
    <row r="12" spans="2:104" ht="23.1" x14ac:dyDescent="0.85">
      <c r="B12" s="11">
        <v>24</v>
      </c>
      <c r="C12" s="11" t="s">
        <v>26</v>
      </c>
      <c r="D12" s="18">
        <v>2</v>
      </c>
      <c r="E12" s="19">
        <v>4</v>
      </c>
      <c r="F12" s="131">
        <f t="shared" si="15"/>
        <v>0.5</v>
      </c>
      <c r="G12" s="18">
        <v>0</v>
      </c>
      <c r="H12" s="19">
        <v>0</v>
      </c>
      <c r="I12" s="134">
        <f t="shared" si="16"/>
        <v>0</v>
      </c>
      <c r="J12" s="34">
        <v>0</v>
      </c>
      <c r="K12" s="34">
        <v>0</v>
      </c>
      <c r="L12" s="32">
        <f t="shared" si="17"/>
        <v>0</v>
      </c>
      <c r="M12" s="22">
        <f t="shared" si="0"/>
        <v>2</v>
      </c>
      <c r="N12" s="19">
        <f t="shared" si="0"/>
        <v>4</v>
      </c>
      <c r="O12" s="137">
        <f t="shared" si="18"/>
        <v>0.5</v>
      </c>
      <c r="P12" s="20">
        <f t="shared" si="19"/>
        <v>4</v>
      </c>
      <c r="Q12" s="18">
        <v>2</v>
      </c>
      <c r="R12" s="19">
        <v>0</v>
      </c>
      <c r="S12" s="20">
        <f t="shared" si="20"/>
        <v>2</v>
      </c>
      <c r="T12" s="18">
        <v>0</v>
      </c>
      <c r="U12" s="19">
        <v>1</v>
      </c>
      <c r="V12" s="19">
        <v>0</v>
      </c>
      <c r="W12" s="19">
        <v>2</v>
      </c>
      <c r="X12" s="19">
        <v>0</v>
      </c>
      <c r="Y12" s="19">
        <v>1</v>
      </c>
      <c r="Z12" s="19">
        <v>0</v>
      </c>
      <c r="AA12" s="152">
        <v>18.329999999999998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0.5</v>
      </c>
      <c r="BI12" s="117">
        <f t="shared" si="3"/>
        <v>0.5</v>
      </c>
      <c r="BJ12" s="118">
        <f t="shared" si="4"/>
        <v>0.15790267352911685</v>
      </c>
      <c r="BK12" s="86">
        <f t="shared" si="5"/>
        <v>0</v>
      </c>
      <c r="BL12" s="117">
        <f t="shared" si="6"/>
        <v>0</v>
      </c>
      <c r="BM12" s="119">
        <f t="shared" si="7"/>
        <v>0.2</v>
      </c>
      <c r="BN12" s="87">
        <f t="shared" si="8"/>
        <v>0</v>
      </c>
      <c r="BO12" s="86">
        <f t="shared" si="9"/>
        <v>0.15106802635444205</v>
      </c>
      <c r="BP12" s="117">
        <f t="shared" si="10"/>
        <v>0</v>
      </c>
      <c r="BQ12" s="120">
        <f t="shared" si="11"/>
        <v>7.7015072259127321E-2</v>
      </c>
      <c r="BR12" s="88">
        <f t="shared" si="12"/>
        <v>94.533954724105072</v>
      </c>
      <c r="BS12" s="89">
        <f t="shared" si="13"/>
        <v>100.68799591989759</v>
      </c>
      <c r="BT12" s="90">
        <f t="shared" si="27"/>
        <v>6.1540411957925159</v>
      </c>
      <c r="BU12" s="86">
        <f t="shared" si="14"/>
        <v>4.8192771084337352E-2</v>
      </c>
      <c r="BV12" s="85">
        <f>IFERROR((D12*2)-(E12*((homedefinitions!$K$15)*2))+(G12*3)-(H12*((homedefinitions!$L$15)*3))+(J12)-(K12*(homedefinitions!$M$15))+S12+T12+V12+W12-U12, 0)</f>
        <v>4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2.3800000000000003</v>
      </c>
      <c r="CA12" s="39">
        <f t="shared" si="47"/>
        <v>0.4</v>
      </c>
      <c r="CB12" s="45">
        <f t="shared" si="48"/>
        <v>0.53999999999999992</v>
      </c>
      <c r="CC12" s="45">
        <f t="shared" si="30"/>
        <v>0.67099327740430015</v>
      </c>
      <c r="CD12" s="45">
        <f t="shared" si="31"/>
        <v>4.4444444444444453E-2</v>
      </c>
      <c r="CE12" s="36">
        <f t="shared" si="32"/>
        <v>0.18889938329907219</v>
      </c>
      <c r="CF12" s="45">
        <f t="shared" si="49"/>
        <v>0.90433710514781684</v>
      </c>
      <c r="CG12" s="45">
        <f t="shared" si="50"/>
        <v>3.2843371051478174</v>
      </c>
      <c r="CH12" s="45">
        <f t="shared" si="33"/>
        <v>0.83844474044040662</v>
      </c>
      <c r="CI12" s="51">
        <f t="shared" si="51"/>
        <v>19.066666666666666</v>
      </c>
      <c r="CJ12" s="47">
        <f t="shared" si="34"/>
        <v>0</v>
      </c>
      <c r="CK12" s="45">
        <f t="shared" si="35"/>
        <v>0.3997930440580032</v>
      </c>
      <c r="CL12" s="45">
        <f t="shared" si="36"/>
        <v>0</v>
      </c>
      <c r="CM12" s="36">
        <f t="shared" si="37"/>
        <v>0.91208201652701015</v>
      </c>
      <c r="CN12" s="45">
        <f t="shared" si="52"/>
        <v>20.666666666666668</v>
      </c>
      <c r="CO12" s="45">
        <f t="shared" si="53"/>
        <v>0.3738543174143753</v>
      </c>
      <c r="CP12" s="45">
        <f t="shared" si="54"/>
        <v>0.5</v>
      </c>
      <c r="CQ12" s="45">
        <f t="shared" si="55"/>
        <v>0.3738543174143753</v>
      </c>
      <c r="CR12" s="45">
        <f t="shared" si="38"/>
        <v>0.31109440305827174</v>
      </c>
      <c r="CS12" s="45">
        <f t="shared" si="39"/>
        <v>1.2231764195852819</v>
      </c>
      <c r="CT12" s="45">
        <f t="shared" si="40"/>
        <v>0</v>
      </c>
      <c r="CU12" s="45">
        <f t="shared" si="41"/>
        <v>0</v>
      </c>
      <c r="CV12" s="45">
        <f t="shared" si="42"/>
        <v>0.4</v>
      </c>
      <c r="CW12" s="45">
        <f t="shared" si="43"/>
        <v>0.13976705064936848</v>
      </c>
      <c r="CX12" s="45">
        <f t="shared" si="44"/>
        <v>0.46499999999999997</v>
      </c>
      <c r="CY12" s="45">
        <f t="shared" si="45"/>
        <v>0</v>
      </c>
      <c r="CZ12" s="43">
        <f t="shared" si="46"/>
        <v>0.9695998572601725</v>
      </c>
    </row>
    <row r="13" spans="2:104" ht="23.1" x14ac:dyDescent="0.85">
      <c r="B13" s="11">
        <v>30</v>
      </c>
      <c r="C13" s="11" t="s">
        <v>27</v>
      </c>
      <c r="D13" s="15">
        <v>2</v>
      </c>
      <c r="E13" s="16">
        <v>5</v>
      </c>
      <c r="F13" s="130">
        <f t="shared" si="15"/>
        <v>0.4</v>
      </c>
      <c r="G13" s="15">
        <v>0</v>
      </c>
      <c r="H13" s="16">
        <v>1</v>
      </c>
      <c r="I13" s="133">
        <f t="shared" si="16"/>
        <v>0</v>
      </c>
      <c r="J13" s="33">
        <v>0</v>
      </c>
      <c r="K13" s="33">
        <v>0</v>
      </c>
      <c r="L13" s="31">
        <f t="shared" si="17"/>
        <v>0</v>
      </c>
      <c r="M13" s="21">
        <f t="shared" si="0"/>
        <v>2</v>
      </c>
      <c r="N13" s="16">
        <f t="shared" si="0"/>
        <v>6</v>
      </c>
      <c r="O13" s="136">
        <f t="shared" si="18"/>
        <v>0.33333333333333331</v>
      </c>
      <c r="P13" s="17">
        <f t="shared" si="19"/>
        <v>4</v>
      </c>
      <c r="Q13" s="15">
        <v>1</v>
      </c>
      <c r="R13" s="16">
        <v>2</v>
      </c>
      <c r="S13" s="17">
        <f t="shared" si="20"/>
        <v>3</v>
      </c>
      <c r="T13" s="15">
        <v>0</v>
      </c>
      <c r="U13" s="16">
        <v>2</v>
      </c>
      <c r="V13" s="16">
        <v>0</v>
      </c>
      <c r="W13" s="16">
        <v>0</v>
      </c>
      <c r="X13" s="16">
        <v>0</v>
      </c>
      <c r="Y13" s="16">
        <v>1</v>
      </c>
      <c r="Z13" s="16">
        <v>1</v>
      </c>
      <c r="AA13" s="151">
        <v>14.75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0.33333333333333331</v>
      </c>
      <c r="BI13" s="113">
        <f t="shared" si="3"/>
        <v>0.33333333333333331</v>
      </c>
      <c r="BJ13" s="114">
        <f t="shared" si="4"/>
        <v>0.31396404130589417</v>
      </c>
      <c r="BK13" s="81">
        <f t="shared" si="5"/>
        <v>0</v>
      </c>
      <c r="BL13" s="113">
        <f t="shared" si="6"/>
        <v>0</v>
      </c>
      <c r="BM13" s="115">
        <f t="shared" si="7"/>
        <v>0.25</v>
      </c>
      <c r="BN13" s="82">
        <f t="shared" si="8"/>
        <v>0</v>
      </c>
      <c r="BO13" s="81">
        <f t="shared" si="9"/>
        <v>9.3867014341590602E-2</v>
      </c>
      <c r="BP13" s="113">
        <f t="shared" si="10"/>
        <v>0.19524338983050846</v>
      </c>
      <c r="BQ13" s="116">
        <f t="shared" si="11"/>
        <v>0.14356131605184447</v>
      </c>
      <c r="BR13" s="83">
        <f t="shared" si="12"/>
        <v>103.18202038908758</v>
      </c>
      <c r="BS13" s="84">
        <f t="shared" si="13"/>
        <v>64.493161200692171</v>
      </c>
      <c r="BT13" s="85">
        <f t="shared" si="27"/>
        <v>-38.688859188395412</v>
      </c>
      <c r="BU13" s="81">
        <f t="shared" si="14"/>
        <v>6.024096385542169E-3</v>
      </c>
      <c r="BV13" s="85">
        <f>IFERROR((D13*2)-(E13*((homedefinitions!$K$15)*2))+(G13*3)-(H13*((homedefinitions!$L$15)*3))+(J13)-(K13*(homedefinitions!$M$15))+S13+T13+V13+W13-U13, 0)</f>
        <v>0.41000000000000014</v>
      </c>
      <c r="BW13" s="85">
        <f t="shared" si="28"/>
        <v>0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0.4</v>
      </c>
      <c r="CB13" s="45">
        <f t="shared" si="48"/>
        <v>0.53999999999999992</v>
      </c>
      <c r="CC13" s="45">
        <f t="shared" si="30"/>
        <v>0.23682115673092946</v>
      </c>
      <c r="CD13" s="45">
        <f t="shared" si="31"/>
        <v>0</v>
      </c>
      <c r="CE13" s="36">
        <f t="shared" si="32"/>
        <v>6.6670370576143126E-2</v>
      </c>
      <c r="CF13" s="45">
        <f t="shared" si="49"/>
        <v>0.30349152730707257</v>
      </c>
      <c r="CG13" s="45">
        <f t="shared" si="50"/>
        <v>0.30349152730707257</v>
      </c>
      <c r="CH13" s="45">
        <f t="shared" si="33"/>
        <v>0.2195184159323989</v>
      </c>
      <c r="CI13" s="51">
        <f t="shared" si="51"/>
        <v>19.066666666666666</v>
      </c>
      <c r="CJ13" s="47">
        <f t="shared" si="34"/>
        <v>0</v>
      </c>
      <c r="CK13" s="45">
        <f t="shared" si="35"/>
        <v>5.9395659712576661E-2</v>
      </c>
      <c r="CL13" s="45">
        <f t="shared" si="36"/>
        <v>0.61363636363636365</v>
      </c>
      <c r="CM13" s="36">
        <f t="shared" si="37"/>
        <v>0.91208201652701015</v>
      </c>
      <c r="CN13" s="45">
        <f t="shared" si="52"/>
        <v>20.666666666666668</v>
      </c>
      <c r="CO13" s="45">
        <f t="shared" si="53"/>
        <v>0.3738543174143753</v>
      </c>
      <c r="CP13" s="45">
        <f t="shared" si="54"/>
        <v>0.5</v>
      </c>
      <c r="CQ13" s="45">
        <f t="shared" si="55"/>
        <v>0.3738543174143753</v>
      </c>
      <c r="CR13" s="45">
        <f t="shared" si="38"/>
        <v>0</v>
      </c>
      <c r="CS13" s="45">
        <f t="shared" si="39"/>
        <v>0.55968669195975629</v>
      </c>
      <c r="CT13" s="45">
        <f t="shared" si="40"/>
        <v>0</v>
      </c>
      <c r="CU13" s="45">
        <f t="shared" si="41"/>
        <v>0.20454545454545456</v>
      </c>
      <c r="CV13" s="45">
        <f t="shared" si="42"/>
        <v>0</v>
      </c>
      <c r="CW13" s="45">
        <f t="shared" si="43"/>
        <v>0</v>
      </c>
      <c r="CX13" s="45">
        <f t="shared" si="44"/>
        <v>0.92999999999999994</v>
      </c>
      <c r="CY13" s="45">
        <f t="shared" si="45"/>
        <v>0</v>
      </c>
      <c r="CZ13" s="43">
        <f t="shared" si="46"/>
        <v>1.1165622306532521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1</v>
      </c>
      <c r="F14" s="131">
        <f t="shared" si="15"/>
        <v>0</v>
      </c>
      <c r="G14" s="18">
        <v>1</v>
      </c>
      <c r="H14" s="19">
        <v>1</v>
      </c>
      <c r="I14" s="134">
        <f t="shared" si="16"/>
        <v>1</v>
      </c>
      <c r="J14" s="34">
        <v>0</v>
      </c>
      <c r="K14" s="34">
        <v>0</v>
      </c>
      <c r="L14" s="32">
        <f t="shared" si="17"/>
        <v>0</v>
      </c>
      <c r="M14" s="22">
        <f t="shared" si="0"/>
        <v>1</v>
      </c>
      <c r="N14" s="19">
        <f t="shared" si="0"/>
        <v>2</v>
      </c>
      <c r="O14" s="137">
        <f t="shared" si="18"/>
        <v>0.5</v>
      </c>
      <c r="P14" s="20">
        <f t="shared" si="19"/>
        <v>3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5.66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0.75</v>
      </c>
      <c r="BI14" s="117">
        <f t="shared" si="3"/>
        <v>0.75</v>
      </c>
      <c r="BJ14" s="118">
        <f t="shared" si="4"/>
        <v>0.20454812761757679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115.39555799039283</v>
      </c>
      <c r="BS14" s="89">
        <f t="shared" si="13"/>
        <v>181.24426817290254</v>
      </c>
      <c r="BT14" s="90">
        <f t="shared" si="27"/>
        <v>65.848710182509706</v>
      </c>
      <c r="BU14" s="86">
        <f t="shared" si="14"/>
        <v>2.4096385542168676E-2</v>
      </c>
      <c r="BV14" s="85">
        <f>IFERROR((D14*2)-(E14*((homedefinitions!$K$15)*2))+(G14*3)-(H14*((homedefinitions!$L$15)*3))+(J14)-(K14*(homedefinitions!$M$15))+S14+T14+V14+W14-U14, 0)</f>
        <v>1.41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2</v>
      </c>
      <c r="CA14" s="39">
        <f t="shared" si="47"/>
        <v>0.4</v>
      </c>
      <c r="CB14" s="45">
        <f t="shared" si="48"/>
        <v>0.53999999999999992</v>
      </c>
      <c r="CC14" s="45">
        <f t="shared" si="30"/>
        <v>0.72348863381298945</v>
      </c>
      <c r="CD14" s="45">
        <f t="shared" si="31"/>
        <v>0</v>
      </c>
      <c r="CE14" s="36">
        <f t="shared" si="32"/>
        <v>0.20367798211011723</v>
      </c>
      <c r="CF14" s="45">
        <f t="shared" si="49"/>
        <v>0.92716661592310667</v>
      </c>
      <c r="CG14" s="45">
        <f t="shared" si="50"/>
        <v>2.9271666159231069</v>
      </c>
      <c r="CH14" s="45">
        <f t="shared" si="33"/>
        <v>0.69304369642115293</v>
      </c>
      <c r="CI14" s="51">
        <f t="shared" si="51"/>
        <v>19.066666666666666</v>
      </c>
      <c r="CJ14" s="47">
        <f t="shared" si="34"/>
        <v>3.53838494167963</v>
      </c>
      <c r="CK14" s="45">
        <f t="shared" si="35"/>
        <v>0.46161505832036998</v>
      </c>
      <c r="CL14" s="45">
        <f t="shared" si="36"/>
        <v>0</v>
      </c>
      <c r="CM14" s="36">
        <f t="shared" si="37"/>
        <v>0.91208201652701015</v>
      </c>
      <c r="CN14" s="45">
        <f t="shared" si="52"/>
        <v>20.666666666666668</v>
      </c>
      <c r="CO14" s="45">
        <f t="shared" si="53"/>
        <v>0.3738543174143753</v>
      </c>
      <c r="CP14" s="45">
        <f t="shared" si="54"/>
        <v>0.5</v>
      </c>
      <c r="CQ14" s="45">
        <f t="shared" si="55"/>
        <v>0.3738543174143753</v>
      </c>
      <c r="CR14" s="45">
        <f t="shared" si="38"/>
        <v>0.62218880611654348</v>
      </c>
      <c r="CS14" s="45">
        <f t="shared" si="39"/>
        <v>3.8494860789725074</v>
      </c>
      <c r="CT14" s="45">
        <f t="shared" si="40"/>
        <v>1.769192470839815</v>
      </c>
      <c r="CU14" s="45">
        <f t="shared" si="41"/>
        <v>0</v>
      </c>
      <c r="CV14" s="45">
        <f t="shared" si="42"/>
        <v>0</v>
      </c>
      <c r="CW14" s="45">
        <f t="shared" si="43"/>
        <v>0.27953410129873696</v>
      </c>
      <c r="CX14" s="45">
        <f t="shared" si="44"/>
        <v>0.92999999999999994</v>
      </c>
      <c r="CY14" s="45">
        <f t="shared" si="45"/>
        <v>0</v>
      </c>
      <c r="CZ14" s="43">
        <f t="shared" si="46"/>
        <v>3.8231827377267189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1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1</v>
      </c>
      <c r="O15" s="136">
        <f t="shared" si="18"/>
        <v>0</v>
      </c>
      <c r="P15" s="17">
        <f t="shared" si="19"/>
        <v>0</v>
      </c>
      <c r="Q15" s="15">
        <v>2</v>
      </c>
      <c r="R15" s="16">
        <v>0</v>
      </c>
      <c r="S15" s="17">
        <f t="shared" si="20"/>
        <v>2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1</v>
      </c>
      <c r="Z15" s="16">
        <v>0</v>
      </c>
      <c r="AA15" s="151">
        <v>10.75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5.3848483828627204E-2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0.25758855098389977</v>
      </c>
      <c r="BP15" s="113">
        <f t="shared" si="10"/>
        <v>0</v>
      </c>
      <c r="BQ15" s="116">
        <f t="shared" si="11"/>
        <v>0.13131965344277244</v>
      </c>
      <c r="BR15" s="83">
        <f t="shared" si="12"/>
        <v>115.39555799039283</v>
      </c>
      <c r="BS15" s="84">
        <f t="shared" si="13"/>
        <v>83.567536400444382</v>
      </c>
      <c r="BT15" s="85">
        <f t="shared" si="27"/>
        <v>-31.828021589948449</v>
      </c>
      <c r="BU15" s="81">
        <f t="shared" si="14"/>
        <v>0</v>
      </c>
      <c r="BV15" s="85">
        <f>IFERROR((D15*2)-(E15*((homedefinitions!$K$15)*2))+(G15*3)-(H15*((homedefinitions!$L$15)*3))+(J15)-(K15*(homedefinitions!$M$15))+S15+T15+V15+W15-U15, 0)</f>
        <v>1.1599999999999999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0.92000000000000015</v>
      </c>
      <c r="CA15" s="39">
        <f t="shared" si="47"/>
        <v>0.4</v>
      </c>
      <c r="CB15" s="45">
        <f t="shared" si="48"/>
        <v>0.53999999999999992</v>
      </c>
      <c r="CC15" s="45">
        <f t="shared" si="30"/>
        <v>0.58218534363020158</v>
      </c>
      <c r="CD15" s="45">
        <f t="shared" si="31"/>
        <v>2.2222222222222227E-2</v>
      </c>
      <c r="CE15" s="36">
        <f t="shared" si="32"/>
        <v>0.16389799433301852</v>
      </c>
      <c r="CF15" s="45">
        <f t="shared" si="49"/>
        <v>0.76830556018544238</v>
      </c>
      <c r="CG15" s="45">
        <f t="shared" si="50"/>
        <v>1.6883055601854426</v>
      </c>
      <c r="CH15" s="45">
        <f t="shared" si="33"/>
        <v>0.49674633291440701</v>
      </c>
      <c r="CI15" s="51">
        <f t="shared" si="51"/>
        <v>19.066666666666666</v>
      </c>
      <c r="CJ15" s="47">
        <f t="shared" si="34"/>
        <v>3.6708800176643446</v>
      </c>
      <c r="CK15" s="45">
        <f t="shared" si="35"/>
        <v>0.49367997350348308</v>
      </c>
      <c r="CL15" s="45">
        <f t="shared" si="36"/>
        <v>0</v>
      </c>
      <c r="CM15" s="36">
        <f t="shared" si="37"/>
        <v>0.91208201652701015</v>
      </c>
      <c r="CN15" s="45">
        <f t="shared" si="52"/>
        <v>20.666666666666668</v>
      </c>
      <c r="CO15" s="45">
        <f t="shared" si="53"/>
        <v>0.3738543174143753</v>
      </c>
      <c r="CP15" s="45">
        <f t="shared" si="54"/>
        <v>0.5</v>
      </c>
      <c r="CQ15" s="45">
        <f t="shared" si="55"/>
        <v>0.3738543174143753</v>
      </c>
      <c r="CR15" s="45">
        <f t="shared" si="38"/>
        <v>0.31109440305827174</v>
      </c>
      <c r="CS15" s="45">
        <f t="shared" si="39"/>
        <v>3.6592380519982739</v>
      </c>
      <c r="CT15" s="45">
        <f t="shared" si="40"/>
        <v>1.8354400088321723</v>
      </c>
      <c r="CU15" s="45">
        <f t="shared" si="41"/>
        <v>0</v>
      </c>
      <c r="CV15" s="45">
        <f t="shared" si="42"/>
        <v>0</v>
      </c>
      <c r="CW15" s="45">
        <f t="shared" si="43"/>
        <v>0.13976705064936848</v>
      </c>
      <c r="CX15" s="45">
        <f t="shared" si="44"/>
        <v>1.8599999999999999</v>
      </c>
      <c r="CY15" s="45">
        <f t="shared" si="45"/>
        <v>0</v>
      </c>
      <c r="CZ15" s="43">
        <f t="shared" si="46"/>
        <v>5.6738388751193689</v>
      </c>
    </row>
    <row r="16" spans="2:104" ht="23.1" x14ac:dyDescent="0.85">
      <c r="B16" s="12">
        <v>34</v>
      </c>
      <c r="C16" s="12" t="s">
        <v>30</v>
      </c>
      <c r="D16" s="18">
        <v>3</v>
      </c>
      <c r="E16" s="19">
        <v>4</v>
      </c>
      <c r="F16" s="131">
        <f t="shared" si="15"/>
        <v>0.75</v>
      </c>
      <c r="G16" s="18">
        <v>0</v>
      </c>
      <c r="H16" s="19">
        <v>0</v>
      </c>
      <c r="I16" s="134">
        <f t="shared" si="16"/>
        <v>0</v>
      </c>
      <c r="J16" s="34">
        <v>0</v>
      </c>
      <c r="K16" s="34">
        <v>0</v>
      </c>
      <c r="L16" s="32">
        <f t="shared" si="17"/>
        <v>0</v>
      </c>
      <c r="M16" s="22">
        <f t="shared" si="0"/>
        <v>3</v>
      </c>
      <c r="N16" s="19">
        <f t="shared" si="0"/>
        <v>4</v>
      </c>
      <c r="O16" s="137">
        <f t="shared" si="18"/>
        <v>0.75</v>
      </c>
      <c r="P16" s="20">
        <f t="shared" si="19"/>
        <v>6</v>
      </c>
      <c r="Q16" s="18">
        <v>1</v>
      </c>
      <c r="R16" s="19">
        <v>1</v>
      </c>
      <c r="S16" s="20">
        <f t="shared" si="20"/>
        <v>2</v>
      </c>
      <c r="T16" s="18">
        <v>1</v>
      </c>
      <c r="U16" s="19">
        <v>1</v>
      </c>
      <c r="V16" s="19">
        <v>0</v>
      </c>
      <c r="W16" s="19">
        <v>0</v>
      </c>
      <c r="X16" s="19">
        <v>0</v>
      </c>
      <c r="Y16" s="19">
        <v>0</v>
      </c>
      <c r="Z16" s="19">
        <v>1</v>
      </c>
      <c r="AA16" s="152">
        <v>16.5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0.75</v>
      </c>
      <c r="BI16" s="117">
        <f t="shared" si="3"/>
        <v>0.75</v>
      </c>
      <c r="BJ16" s="118">
        <f t="shared" si="4"/>
        <v>0.17541551550234619</v>
      </c>
      <c r="BK16" s="86">
        <f t="shared" si="5"/>
        <v>0.2307475353512044</v>
      </c>
      <c r="BL16" s="117">
        <f t="shared" si="6"/>
        <v>0.16666666666666666</v>
      </c>
      <c r="BM16" s="119">
        <f t="shared" si="7"/>
        <v>0.16666666666666666</v>
      </c>
      <c r="BN16" s="87">
        <f t="shared" si="8"/>
        <v>1</v>
      </c>
      <c r="BO16" s="86">
        <f t="shared" si="9"/>
        <v>8.391142191142191E-2</v>
      </c>
      <c r="BP16" s="117">
        <f t="shared" si="10"/>
        <v>8.7267878787878783E-2</v>
      </c>
      <c r="BQ16" s="120">
        <f t="shared" si="11"/>
        <v>8.5556743909685082E-2</v>
      </c>
      <c r="BR16" s="88">
        <f t="shared" si="12"/>
        <v>109.80772487470134</v>
      </c>
      <c r="BS16" s="89">
        <f t="shared" si="13"/>
        <v>136.21396525494964</v>
      </c>
      <c r="BT16" s="90">
        <f t="shared" si="27"/>
        <v>26.406240380248306</v>
      </c>
      <c r="BU16" s="86">
        <f t="shared" si="14"/>
        <v>7.8313253012048195E-2</v>
      </c>
      <c r="BV16" s="85">
        <f>IFERROR((D16*2)-(E16*((homedefinitions!$K$15)*2))+(G16*3)-(H16*((homedefinitions!$L$15)*3))+(J16)-(K16*(homedefinitions!$M$15))+S16+T16+V16+W16-U16, 0)</f>
        <v>5</v>
      </c>
      <c r="BW16" s="85">
        <f t="shared" si="28"/>
        <v>0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0.4</v>
      </c>
      <c r="CB16" s="45">
        <f t="shared" si="48"/>
        <v>0.53999999999999992</v>
      </c>
      <c r="CC16" s="45">
        <f t="shared" si="30"/>
        <v>0.22340129118284344</v>
      </c>
      <c r="CD16" s="45">
        <f t="shared" si="31"/>
        <v>0</v>
      </c>
      <c r="CE16" s="36">
        <f t="shared" si="32"/>
        <v>6.2892382910161693E-2</v>
      </c>
      <c r="CF16" s="45">
        <f t="shared" si="49"/>
        <v>0.2862936740930051</v>
      </c>
      <c r="CG16" s="45">
        <f t="shared" si="50"/>
        <v>0.2862936740930051</v>
      </c>
      <c r="CH16" s="45">
        <f t="shared" si="33"/>
        <v>0.21951841593239885</v>
      </c>
      <c r="CI16" s="51">
        <f t="shared" si="51"/>
        <v>19.066666666666666</v>
      </c>
      <c r="CJ16" s="47">
        <f t="shared" si="34"/>
        <v>2.3342642320446658</v>
      </c>
      <c r="CK16" s="45">
        <f t="shared" si="35"/>
        <v>0.59176512707140805</v>
      </c>
      <c r="CL16" s="45">
        <f t="shared" si="36"/>
        <v>0</v>
      </c>
      <c r="CM16" s="36">
        <f t="shared" si="37"/>
        <v>0.91208201652701015</v>
      </c>
      <c r="CN16" s="45">
        <f t="shared" si="52"/>
        <v>20.666666666666668</v>
      </c>
      <c r="CO16" s="45">
        <f t="shared" si="53"/>
        <v>0.3738543174143753</v>
      </c>
      <c r="CP16" s="45">
        <f t="shared" si="54"/>
        <v>0.5</v>
      </c>
      <c r="CQ16" s="45">
        <f t="shared" si="55"/>
        <v>0.3738543174143753</v>
      </c>
      <c r="CR16" s="45">
        <f t="shared" si="38"/>
        <v>0</v>
      </c>
      <c r="CS16" s="45">
        <f t="shared" si="39"/>
        <v>2.1290404278701716</v>
      </c>
      <c r="CT16" s="45">
        <f t="shared" si="40"/>
        <v>0.77808807734822194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0.46499999999999997</v>
      </c>
      <c r="CY16" s="45">
        <f t="shared" si="45"/>
        <v>0</v>
      </c>
      <c r="CZ16" s="43">
        <f t="shared" si="46"/>
        <v>1.1746801426233904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2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2</v>
      </c>
      <c r="O17" s="137">
        <f t="shared" si="18"/>
        <v>0</v>
      </c>
      <c r="P17" s="20">
        <f t="shared" si="19"/>
        <v>0</v>
      </c>
      <c r="Q17" s="18">
        <v>0</v>
      </c>
      <c r="R17" s="19">
        <v>3</v>
      </c>
      <c r="S17" s="20">
        <f t="shared" si="20"/>
        <v>3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1</v>
      </c>
      <c r="Z17" s="19">
        <v>0</v>
      </c>
      <c r="AA17" s="152">
        <v>9.75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0.11874281049389587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0.44305230769230763</v>
      </c>
      <c r="BQ17" s="124">
        <f t="shared" si="11"/>
        <v>0.21718250377073903</v>
      </c>
      <c r="BR17" s="97">
        <f>IFERROR($BR$18+0.2*(100*($AR$18/CI20)*(1-CH20)-$BR$18), 0)</f>
        <v>88.333886233364353</v>
      </c>
      <c r="BS17" s="98">
        <f>IFERROR((CS20/CZ20)*100, 0)</f>
        <v>0</v>
      </c>
      <c r="BT17" s="99">
        <f t="shared" si="27"/>
        <v>-88.333886233364353</v>
      </c>
      <c r="BU17" s="95">
        <f t="shared" si="14"/>
        <v>1.2048192771084338E-2</v>
      </c>
      <c r="BV17" s="85">
        <f>IFERROR((D17*2)-(E17*((homedefinitions!$K$15)*2))+(G17*3)-(H17*((homedefinitions!$L$15)*3))+(J17)-(K17*(homedefinitions!$M$15))+S17+T17+V17+W17-U17, 0)</f>
        <v>1.5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0.4</v>
      </c>
      <c r="CB17" s="45">
        <f t="shared" si="48"/>
        <v>0.53999999999999992</v>
      </c>
      <c r="CC17" s="45">
        <f t="shared" si="30"/>
        <v>0.42430457247624859</v>
      </c>
      <c r="CD17" s="45">
        <f t="shared" si="31"/>
        <v>0</v>
      </c>
      <c r="CE17" s="36">
        <f t="shared" si="32"/>
        <v>0.11945108061558977</v>
      </c>
      <c r="CF17" s="45">
        <f t="shared" si="49"/>
        <v>0.54375565309183838</v>
      </c>
      <c r="CG17" s="45">
        <f t="shared" si="50"/>
        <v>0.54375565309183838</v>
      </c>
      <c r="CH17" s="45">
        <f t="shared" si="33"/>
        <v>0.2195184159323989</v>
      </c>
      <c r="CI17" s="51">
        <f t="shared" si="51"/>
        <v>19.066666666666666</v>
      </c>
      <c r="CJ17" s="47">
        <f t="shared" si="34"/>
        <v>0</v>
      </c>
      <c r="CK17" s="45">
        <f t="shared" si="35"/>
        <v>0.39067795433079611</v>
      </c>
      <c r="CL17" s="45">
        <f t="shared" si="36"/>
        <v>0</v>
      </c>
      <c r="CM17" s="36">
        <f t="shared" si="37"/>
        <v>0.91208201652701015</v>
      </c>
      <c r="CN17" s="45">
        <f t="shared" si="52"/>
        <v>20.666666666666668</v>
      </c>
      <c r="CO17" s="45">
        <f t="shared" si="53"/>
        <v>0.3738543174143753</v>
      </c>
      <c r="CP17" s="45">
        <f t="shared" si="54"/>
        <v>0.5</v>
      </c>
      <c r="CQ17" s="45">
        <f t="shared" si="55"/>
        <v>0.3738543174143753</v>
      </c>
      <c r="CR17" s="45">
        <f t="shared" si="38"/>
        <v>0.62218880611654348</v>
      </c>
      <c r="CS17" s="45">
        <f t="shared" si="39"/>
        <v>0.62218880611654348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0.27953410129873696</v>
      </c>
      <c r="CX17" s="45">
        <f t="shared" si="44"/>
        <v>0.46499999999999997</v>
      </c>
      <c r="CY17" s="45">
        <f t="shared" si="45"/>
        <v>0</v>
      </c>
      <c r="CZ17" s="43">
        <f t="shared" si="46"/>
        <v>0.74453410129873698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12</v>
      </c>
      <c r="E18" s="6">
        <f>SUM(E3:E17)</f>
        <v>30</v>
      </c>
      <c r="F18" s="132">
        <f t="shared" si="15"/>
        <v>0.4</v>
      </c>
      <c r="G18" s="8">
        <f>SUM(G3:G17)</f>
        <v>4</v>
      </c>
      <c r="H18" s="6">
        <f>SUM(H3:H17)</f>
        <v>16</v>
      </c>
      <c r="I18" s="135">
        <f t="shared" si="16"/>
        <v>0.25</v>
      </c>
      <c r="J18" s="35">
        <v>10</v>
      </c>
      <c r="K18" s="35">
        <v>12</v>
      </c>
      <c r="L18" s="31">
        <f t="shared" si="17"/>
        <v>0.83333333333333337</v>
      </c>
      <c r="M18" s="30">
        <f>SUM(M3:M17)</f>
        <v>16</v>
      </c>
      <c r="N18" s="6">
        <f>SUM(N3:N17)</f>
        <v>46</v>
      </c>
      <c r="O18" s="138">
        <f t="shared" si="18"/>
        <v>0.34782608695652173</v>
      </c>
      <c r="P18" s="9">
        <f>(D18*2)+(G18*3)+(J18)</f>
        <v>46</v>
      </c>
      <c r="Q18" s="8">
        <f>SUM(Q3:Q17)</f>
        <v>13</v>
      </c>
      <c r="R18" s="6">
        <f>SUM(R3:R17)</f>
        <v>15</v>
      </c>
      <c r="S18" s="9">
        <f t="shared" si="20"/>
        <v>28</v>
      </c>
      <c r="T18" s="8">
        <f t="shared" ref="T18:AA18" si="56">SUM(T3:T17)</f>
        <v>6</v>
      </c>
      <c r="U18" s="6">
        <f t="shared" si="56"/>
        <v>4</v>
      </c>
      <c r="V18" s="6">
        <f t="shared" si="56"/>
        <v>0</v>
      </c>
      <c r="W18" s="6">
        <f t="shared" si="56"/>
        <v>7</v>
      </c>
      <c r="X18" s="6">
        <f t="shared" si="56"/>
        <v>0</v>
      </c>
      <c r="Y18" s="6">
        <f t="shared" si="56"/>
        <v>9</v>
      </c>
      <c r="Z18" s="6">
        <f t="shared" si="56"/>
        <v>6</v>
      </c>
      <c r="AA18" s="153">
        <f t="shared" si="56"/>
        <v>179.98999999999998</v>
      </c>
      <c r="AD18" s="11"/>
      <c r="AE18" s="11" t="s">
        <v>43</v>
      </c>
      <c r="AF18" s="8">
        <v>14</v>
      </c>
      <c r="AG18" s="6">
        <v>25</v>
      </c>
      <c r="AH18" s="132">
        <f t="shared" si="21"/>
        <v>0.56000000000000005</v>
      </c>
      <c r="AI18" s="8">
        <v>4</v>
      </c>
      <c r="AJ18" s="6">
        <v>16</v>
      </c>
      <c r="AK18" s="135">
        <f t="shared" si="22"/>
        <v>0.25</v>
      </c>
      <c r="AL18" s="35">
        <v>2</v>
      </c>
      <c r="AM18" s="35">
        <v>3</v>
      </c>
      <c r="AN18" s="31">
        <f t="shared" si="23"/>
        <v>0.66666666666666663</v>
      </c>
      <c r="AO18" s="30">
        <v>18</v>
      </c>
      <c r="AP18" s="6">
        <v>41</v>
      </c>
      <c r="AQ18" s="138">
        <f t="shared" si="24"/>
        <v>0.43902439024390244</v>
      </c>
      <c r="AR18" s="9">
        <f>(AF18*2)+(AI18*3)+(AL18)</f>
        <v>42</v>
      </c>
      <c r="AS18" s="8">
        <v>10</v>
      </c>
      <c r="AT18" s="6">
        <v>13</v>
      </c>
      <c r="AU18" s="9">
        <f t="shared" si="26"/>
        <v>23</v>
      </c>
      <c r="AV18" s="8">
        <v>8</v>
      </c>
      <c r="AW18" s="6">
        <v>9</v>
      </c>
      <c r="AX18" s="6">
        <v>5</v>
      </c>
      <c r="AY18" s="6">
        <v>1</v>
      </c>
      <c r="AZ18" s="6">
        <v>1</v>
      </c>
      <c r="BA18" s="6">
        <v>3</v>
      </c>
      <c r="BB18" s="6">
        <v>12</v>
      </c>
      <c r="BC18" s="6">
        <v>180</v>
      </c>
      <c r="BF18" s="100"/>
      <c r="BG18" s="101" t="s">
        <v>43</v>
      </c>
      <c r="BH18" s="102">
        <f t="shared" si="2"/>
        <v>0.39130434782608697</v>
      </c>
      <c r="BI18" s="125">
        <f t="shared" si="3"/>
        <v>0.44851794071762868</v>
      </c>
      <c r="BJ18" s="126">
        <v>0</v>
      </c>
      <c r="BK18" s="102">
        <f>IFERROR(T18/M18, 0)</f>
        <v>0.375</v>
      </c>
      <c r="BL18" s="125">
        <f>IFERROR(T18/(N18+(0.44*K18)+U18), 0)</f>
        <v>0.1085383502170767</v>
      </c>
      <c r="BM18" s="127">
        <f>IFERROR(U18/(N18+(0.44*K18)+U18), 0)</f>
        <v>7.2358900144717797E-2</v>
      </c>
      <c r="BN18" s="103">
        <f t="shared" si="8"/>
        <v>1.5</v>
      </c>
      <c r="BO18" s="105">
        <f>IFERROR(Q18/(Q18+AT18), 0)</f>
        <v>0.5</v>
      </c>
      <c r="BP18" s="128">
        <f>IFERROR(R18/(R18+AS18), 0)</f>
        <v>0.6</v>
      </c>
      <c r="BQ18" s="129">
        <f>IFERROR(S18/(S18+AU18), 0)</f>
        <v>0.5490196078431373</v>
      </c>
      <c r="BR18" s="111">
        <f>IFERROR(($AR$18/$BD$3)*100, 0)</f>
        <v>101.26338123252</v>
      </c>
      <c r="BS18" s="112">
        <f>IFERROR(($P$18/$AB$3)*100, 0)</f>
        <v>117.25720112159061</v>
      </c>
      <c r="BT18" s="104">
        <f t="shared" si="27"/>
        <v>15.993819889070608</v>
      </c>
      <c r="BU18" s="102">
        <f>IFERROR(SUM(BU3:BU17), 0)</f>
        <v>0.4759036144578313</v>
      </c>
      <c r="BV18" s="85">
        <f>IFERROR((D18*2)-(E18*((homedefinitions!$K$15)*2))+(G18*3)-(H18*((homedefinitions!$L$15)*3))+(J18)-(K18*(homedefinitions!$M$15))+S18+T18+V18+W18-U18, 0)</f>
        <v>39.26</v>
      </c>
      <c r="BW18" s="85">
        <f t="shared" si="28"/>
        <v>0.2608695652173913</v>
      </c>
      <c r="BX18" s="55">
        <v>34</v>
      </c>
      <c r="BY18" s="58" t="s">
        <v>30</v>
      </c>
      <c r="BZ18" s="47">
        <f t="shared" si="29"/>
        <v>0.46000000000000008</v>
      </c>
      <c r="CA18" s="39">
        <f t="shared" si="47"/>
        <v>0.4</v>
      </c>
      <c r="CB18" s="45">
        <f t="shared" si="48"/>
        <v>0.53999999999999992</v>
      </c>
      <c r="CC18" s="45">
        <f t="shared" si="30"/>
        <v>0.65125818101005595</v>
      </c>
      <c r="CD18" s="45">
        <f t="shared" si="31"/>
        <v>2.2222222222222227E-2</v>
      </c>
      <c r="CE18" s="36">
        <f t="shared" si="32"/>
        <v>0.18334351908439361</v>
      </c>
      <c r="CF18" s="45">
        <f t="shared" si="49"/>
        <v>0.85682392231667182</v>
      </c>
      <c r="CG18" s="45">
        <f t="shared" si="50"/>
        <v>1.3168239223166718</v>
      </c>
      <c r="CH18" s="45">
        <f t="shared" si="33"/>
        <v>0.34635335808222195</v>
      </c>
      <c r="CI18" s="51">
        <f t="shared" si="51"/>
        <v>19.066666666666666</v>
      </c>
      <c r="CJ18" s="47">
        <f t="shared" si="34"/>
        <v>5.1404357195204424</v>
      </c>
      <c r="CK18" s="45">
        <f t="shared" si="35"/>
        <v>0.38202856910202576</v>
      </c>
      <c r="CL18" s="45">
        <f t="shared" si="36"/>
        <v>0.65934065934065944</v>
      </c>
      <c r="CM18" s="36">
        <f t="shared" si="37"/>
        <v>0.91208201652701015</v>
      </c>
      <c r="CN18" s="45">
        <f t="shared" si="52"/>
        <v>20.666666666666668</v>
      </c>
      <c r="CO18" s="45">
        <f t="shared" si="53"/>
        <v>0.3738543174143753</v>
      </c>
      <c r="CP18" s="45">
        <f t="shared" si="54"/>
        <v>0.5</v>
      </c>
      <c r="CQ18" s="45">
        <f t="shared" si="55"/>
        <v>0.3738543174143753</v>
      </c>
      <c r="CR18" s="45">
        <f t="shared" si="38"/>
        <v>0.31109440305827174</v>
      </c>
      <c r="CS18" s="45">
        <f t="shared" si="39"/>
        <v>5.600966138095627</v>
      </c>
      <c r="CT18" s="45">
        <f t="shared" si="40"/>
        <v>2.5702178597602212</v>
      </c>
      <c r="CU18" s="45">
        <f t="shared" si="41"/>
        <v>0.17857142857142858</v>
      </c>
      <c r="CV18" s="45">
        <f t="shared" si="42"/>
        <v>0</v>
      </c>
      <c r="CW18" s="45">
        <f t="shared" si="43"/>
        <v>0.13976705064936848</v>
      </c>
      <c r="CX18" s="45">
        <f t="shared" si="44"/>
        <v>0.46499999999999997</v>
      </c>
      <c r="CY18" s="45">
        <f t="shared" si="45"/>
        <v>0</v>
      </c>
      <c r="CZ18" s="43">
        <f t="shared" si="46"/>
        <v>4.111888327758745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0.4</v>
      </c>
      <c r="CB19" s="45">
        <f t="shared" si="48"/>
        <v>0.53999999999999992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19.066666666666666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0.91208201652701015</v>
      </c>
      <c r="CN19" s="45">
        <f t="shared" si="52"/>
        <v>20.666666666666668</v>
      </c>
      <c r="CO19" s="45">
        <f t="shared" si="53"/>
        <v>0.3738543174143753</v>
      </c>
      <c r="CP19" s="45">
        <f t="shared" si="54"/>
        <v>0.5</v>
      </c>
      <c r="CQ19" s="45">
        <f t="shared" si="55"/>
        <v>0.3738543174143753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1.3800000000000003</v>
      </c>
      <c r="CA20" s="41">
        <f t="shared" si="47"/>
        <v>0.4</v>
      </c>
      <c r="CB20" s="46">
        <f t="shared" si="48"/>
        <v>0.53999999999999992</v>
      </c>
      <c r="CC20" s="46">
        <f>IFERROR(((($AP$18-$AO$18-$V$18)*CB20*(1-1.07*CA20))/$AA$18)*AA17, 0)</f>
        <v>0.38483437968776035</v>
      </c>
      <c r="CD20" s="46">
        <f>IFERROR((Z17/$Z$18)*0.4*$AM$18*((1-$AN$18)^2), 0)</f>
        <v>0</v>
      </c>
      <c r="CE20" s="42">
        <f>IFERROR((($AW$18-$W$18)/$AA$18)*AA17, 0)</f>
        <v>0.10833935218623258</v>
      </c>
      <c r="CF20" s="46">
        <f t="shared" si="49"/>
        <v>0.49317373187399294</v>
      </c>
      <c r="CG20" s="46">
        <f t="shared" si="50"/>
        <v>1.8731737318739934</v>
      </c>
      <c r="CH20" s="46">
        <f>IFERROR(CG20/($BD$3*(AA17/$BC$18)),0)</f>
        <v>0.8337754097824106</v>
      </c>
      <c r="CI20" s="52">
        <f t="shared" si="51"/>
        <v>19.066666666666666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0.38921953997444303</v>
      </c>
      <c r="CL20" s="46">
        <f>IFERROR(2*((($M$18)+0.5*($H$18-G17))/($M$18-M17))*0.5*((($P$18-$J$18)-(P17-J17))/(2*($N$18-N17)))*T17, 0)</f>
        <v>0</v>
      </c>
      <c r="CM20" s="42">
        <f t="shared" si="37"/>
        <v>0.91208201652701015</v>
      </c>
      <c r="CN20" s="46">
        <f t="shared" si="52"/>
        <v>20.666666666666668</v>
      </c>
      <c r="CO20" s="46">
        <f t="shared" si="53"/>
        <v>0.3738543174143753</v>
      </c>
      <c r="CP20" s="46">
        <f t="shared" si="54"/>
        <v>0.5</v>
      </c>
      <c r="CQ20" s="46">
        <f t="shared" si="55"/>
        <v>0.3738543174143753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0.92999999999999994</v>
      </c>
      <c r="CY20" s="46">
        <f>IFERROR(((1-(J17/K17))^2)*0.4*K17, 0)</f>
        <v>0</v>
      </c>
      <c r="CZ20" s="44">
        <f>IFERROR(((CT20+CU20+CV20)*CM20)+CW20+CX20+CY20+U17, 0)</f>
        <v>0.92999999999999994</v>
      </c>
      <c r="DB20">
        <f>(AF18+(1.5*AI18))/AP18</f>
        <v>0.48780487804878048</v>
      </c>
      <c r="DC20">
        <f>(AW18)/(AP18+(0.44*AM18)+AW18)</f>
        <v>0.17537022603273578</v>
      </c>
      <c r="DD20">
        <f>AS18/(AS18+R18)</f>
        <v>0.4</v>
      </c>
      <c r="DE20">
        <f>AM18/AP18</f>
        <v>7.3170731707317069E-2</v>
      </c>
    </row>
    <row r="21" spans="2:109" x14ac:dyDescent="0.55000000000000004">
      <c r="BF21" t="s">
        <v>139</v>
      </c>
      <c r="BG21">
        <f>((0.5*BH18)-(0.3*BM18)+(0.15*BO18)+(0.05*BW18))</f>
        <v>0.26198798213049768</v>
      </c>
    </row>
    <row r="22" spans="2:109" x14ac:dyDescent="0.55000000000000004">
      <c r="BF22" t="s">
        <v>140</v>
      </c>
      <c r="BG22">
        <f>((0.5*DB20)-(0.3*DC20)+(0.15*DD20)+(0.05*DE20))</f>
        <v>0.25494990779993537</v>
      </c>
    </row>
    <row r="23" spans="2:109" x14ac:dyDescent="0.55000000000000004">
      <c r="BF23" t="s">
        <v>145</v>
      </c>
      <c r="BG23" s="150">
        <f>(BG21-BG22)*100</f>
        <v>0.7038074330562305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</mergeCell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0724BB-B91F-45DB-9C90-78B85FC167CA}">
  <dimension ref="B1:DE114"/>
  <sheetViews>
    <sheetView zoomScale="77" zoomScaleNormal="60" workbookViewId="0">
      <selection activeCell="BR5" sqref="BR5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3.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6835937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1.945312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1</v>
      </c>
      <c r="S3" s="17">
        <f>Q3+R3</f>
        <v>1</v>
      </c>
      <c r="T3" s="15">
        <v>0</v>
      </c>
      <c r="U3" s="16">
        <v>0</v>
      </c>
      <c r="V3" s="16">
        <v>0</v>
      </c>
      <c r="W3" s="16">
        <v>0</v>
      </c>
      <c r="X3" s="16">
        <v>0</v>
      </c>
      <c r="Y3" s="16">
        <v>1</v>
      </c>
      <c r="Z3" s="16">
        <v>2</v>
      </c>
      <c r="AA3" s="151">
        <v>9</v>
      </c>
      <c r="AB3" s="60">
        <f>IFERROR($N$18+0.44*$K$18-(1.07*($Q$18/($Q$18+$AT$18))*($N$18-$M$18))+U18, 0)</f>
        <v>44.282105263157895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44.94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0.1904338624338624</v>
      </c>
      <c r="BQ3" s="116">
        <f t="shared" ref="BQ3:BQ17" si="11">IFERROR(S3/(($S$18+$AU$18)*((5*AA3)/$AA$18)), 0)</f>
        <v>9.9977777777777763E-2</v>
      </c>
      <c r="BR3" s="83">
        <f t="shared" ref="BR3:BR16" si="12">IFERROR($BR$18+0.2*(100*($AR$18/CI5)*(1-CH5)-$BR$18), 0)</f>
        <v>91.865612260514723</v>
      </c>
      <c r="BS3" s="84">
        <f t="shared" ref="BS3:BS16" si="13">IFERROR((CS5/CZ5)*100, 0)</f>
        <v>0</v>
      </c>
      <c r="BT3" s="85">
        <f>BS3-BR3</f>
        <v>-91.865612260514723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1.3071895424836602E-2</v>
      </c>
      <c r="BV3" s="85">
        <f>IFERROR((D3*2)-(E3*((homedefinitions!$K$15)*2))+(G3*3)-(H3*((homedefinitions!$L$15)*3))+(J3)-(K3*(homedefinitions!$M$15))+S3+T3+V3+W3-U3, 0)</f>
        <v>1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5">IFERROR(D4/E4,0)</f>
        <v>0</v>
      </c>
      <c r="G4" s="18">
        <v>0</v>
      </c>
      <c r="H4" s="19">
        <v>0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8">IFERROR(M4/N4,0)</f>
        <v>0</v>
      </c>
      <c r="P4" s="20">
        <f t="shared" ref="P4:P17" si="19">(D4*2)+(G4*3)+(J4)</f>
        <v>0</v>
      </c>
      <c r="Q4" s="18">
        <v>0</v>
      </c>
      <c r="R4" s="19">
        <v>0</v>
      </c>
      <c r="S4" s="20">
        <f t="shared" ref="S4:S18" si="20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7">BS4-BR4</f>
        <v>0</v>
      </c>
      <c r="BU4" s="86">
        <f t="shared" si="14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2</v>
      </c>
      <c r="E5" s="16">
        <v>3</v>
      </c>
      <c r="F5" s="130">
        <f t="shared" si="15"/>
        <v>0.66666666666666663</v>
      </c>
      <c r="G5" s="15">
        <v>2</v>
      </c>
      <c r="H5" s="16">
        <v>2</v>
      </c>
      <c r="I5" s="133">
        <f t="shared" si="16"/>
        <v>1</v>
      </c>
      <c r="J5" s="33">
        <v>0</v>
      </c>
      <c r="K5" s="33">
        <v>0</v>
      </c>
      <c r="L5" s="31">
        <f t="shared" si="17"/>
        <v>0</v>
      </c>
      <c r="M5" s="21">
        <f t="shared" si="0"/>
        <v>4</v>
      </c>
      <c r="N5" s="16">
        <f t="shared" si="0"/>
        <v>5</v>
      </c>
      <c r="O5" s="136">
        <f t="shared" si="18"/>
        <v>0.8</v>
      </c>
      <c r="P5" s="17">
        <f t="shared" si="19"/>
        <v>10</v>
      </c>
      <c r="Q5" s="15">
        <v>0</v>
      </c>
      <c r="R5" s="16">
        <v>2</v>
      </c>
      <c r="S5" s="17">
        <f t="shared" si="20"/>
        <v>2</v>
      </c>
      <c r="T5" s="15">
        <v>0</v>
      </c>
      <c r="U5" s="16">
        <v>3</v>
      </c>
      <c r="V5" s="16">
        <v>0</v>
      </c>
      <c r="W5" s="16">
        <v>1</v>
      </c>
      <c r="X5" s="16">
        <v>0</v>
      </c>
      <c r="Y5" s="16">
        <v>0</v>
      </c>
      <c r="Z5" s="16">
        <v>3</v>
      </c>
      <c r="AA5" s="151">
        <v>19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1</v>
      </c>
      <c r="BI5" s="113">
        <f t="shared" si="3"/>
        <v>1</v>
      </c>
      <c r="BJ5" s="114">
        <f t="shared" si="4"/>
        <v>0.26398284111532749</v>
      </c>
      <c r="BK5" s="81">
        <f t="shared" si="5"/>
        <v>0</v>
      </c>
      <c r="BL5" s="113">
        <f t="shared" si="6"/>
        <v>0</v>
      </c>
      <c r="BM5" s="115">
        <f t="shared" si="7"/>
        <v>0.375</v>
      </c>
      <c r="BN5" s="82">
        <f t="shared" si="8"/>
        <v>0</v>
      </c>
      <c r="BO5" s="81">
        <f t="shared" si="9"/>
        <v>0</v>
      </c>
      <c r="BP5" s="113">
        <f t="shared" si="10"/>
        <v>0.1804110275689223</v>
      </c>
      <c r="BQ5" s="116">
        <f t="shared" si="11"/>
        <v>9.4715789473684198E-2</v>
      </c>
      <c r="BR5" s="83">
        <f t="shared" si="12"/>
        <v>83.792969196966439</v>
      </c>
      <c r="BS5" s="84">
        <f t="shared" si="13"/>
        <v>-44.124803734471243</v>
      </c>
      <c r="BT5" s="85">
        <f t="shared" si="27"/>
        <v>-127.91777293143768</v>
      </c>
      <c r="BU5" s="81">
        <f t="shared" si="14"/>
        <v>0.11764705882352941</v>
      </c>
      <c r="BV5" s="85">
        <f>IFERROR((D5*2)-(E5*((homedefinitions!$K$15)*2))+(G5*3)-(H5*((homedefinitions!$L$15)*3))+(J5)-(K5*(homedefinitions!$M$15))+S5+T5+V5+W5-U5, 0)</f>
        <v>6.07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0.4329896907216495</v>
      </c>
      <c r="CA5" s="39">
        <f>IFERROR(($AS$18/($AS$18+$R$18)), 0)</f>
        <v>0.2857142857142857</v>
      </c>
      <c r="CB5" s="45">
        <f>IFERROR(($AQ$18*(1-CA5))/($AQ$18*(1-CA5)+(CA5*(1-$AQ$18))), 0)</f>
        <v>0.5670103092783505</v>
      </c>
      <c r="CC5" s="45">
        <f t="shared" ref="CC5:CC18" si="30">IFERROR(((($AP$18-$AO$18-$V$18)*CB5*(1-1.07*CA5))/$AA$18)*AA3, 0)</f>
        <v>0.35437919275793905</v>
      </c>
      <c r="CD5" s="45">
        <f t="shared" ref="CD5:CD18" si="31">IFERROR((Z3/$Z$18)*0.4*$AM$18*((1-$AN$18)^2), 0)</f>
        <v>5.1821862348178135E-2</v>
      </c>
      <c r="CE5" s="36">
        <f t="shared" ref="CE5:CE18" si="32">IFERROR((($AW$18-$W$18)/$AA$18)*AA3, 0)</f>
        <v>0.10002222716159147</v>
      </c>
      <c r="CF5" s="45">
        <f>IFERROR(CC5+CE5+CD5, 0)</f>
        <v>0.50622328226770863</v>
      </c>
      <c r="CG5" s="45">
        <f>IFERROR(BZ5+CF5, 0)</f>
        <v>0.93921297298935813</v>
      </c>
      <c r="CH5" s="45">
        <f t="shared" ref="CH5:CH18" si="33">IFERROR(CG5/($BD$3*(AA3/$BC$18)),0)</f>
        <v>0.41798530173091153</v>
      </c>
      <c r="CI5" s="51">
        <f>IFERROR($AO$18+(1-((1-$AN$18)^2))*0.4*$AM$18, 0)</f>
        <v>18.263157894736842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0.93150700155590127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0.94421442917332521</v>
      </c>
      <c r="CN5" s="45">
        <f>IFERROR($M$18+(1-(1-($J$18/$K$18))^2)*$K$18*0.4, 0)</f>
        <v>16.375</v>
      </c>
      <c r="CO5" s="45">
        <f>IFERROR(((1-CP5)*CQ5)/((1-CP5)*CQ5+(1-CQ5)*CP5), 0)</f>
        <v>0.56945910699869595</v>
      </c>
      <c r="CP5" s="45">
        <f>IFERROR($Q$18/($Q$18+$AT$18), 0)</f>
        <v>0.26315789473684209</v>
      </c>
      <c r="CQ5" s="45">
        <f>IFERROR(CN5/($N$18+0.44*$K$18+$U$18), 0)</f>
        <v>0.32082680250783702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1</v>
      </c>
      <c r="F6" s="131">
        <f t="shared" si="15"/>
        <v>0</v>
      </c>
      <c r="G6" s="18">
        <v>0</v>
      </c>
      <c r="H6" s="19">
        <v>8</v>
      </c>
      <c r="I6" s="134">
        <f t="shared" si="16"/>
        <v>0</v>
      </c>
      <c r="J6" s="34">
        <v>2</v>
      </c>
      <c r="K6" s="34">
        <v>2</v>
      </c>
      <c r="L6" s="32">
        <f t="shared" si="17"/>
        <v>1</v>
      </c>
      <c r="M6" s="22">
        <f t="shared" si="0"/>
        <v>0</v>
      </c>
      <c r="N6" s="19">
        <f t="shared" si="0"/>
        <v>9</v>
      </c>
      <c r="O6" s="137">
        <f t="shared" si="18"/>
        <v>0</v>
      </c>
      <c r="P6" s="20">
        <f t="shared" si="19"/>
        <v>2</v>
      </c>
      <c r="Q6" s="18">
        <v>1</v>
      </c>
      <c r="R6" s="19">
        <v>1</v>
      </c>
      <c r="S6" s="20">
        <f t="shared" si="20"/>
        <v>2</v>
      </c>
      <c r="T6" s="18">
        <v>5</v>
      </c>
      <c r="U6" s="19">
        <v>1</v>
      </c>
      <c r="V6" s="19">
        <v>0</v>
      </c>
      <c r="W6" s="19">
        <v>1</v>
      </c>
      <c r="X6" s="19">
        <v>1</v>
      </c>
      <c r="Y6" s="19">
        <v>2</v>
      </c>
      <c r="Z6" s="19">
        <v>0</v>
      </c>
      <c r="AA6" s="152">
        <v>30</v>
      </c>
      <c r="AB6" s="60">
        <f>IFERROR((AB3/36)*40, 0)</f>
        <v>49.202339181286554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49.93333333333333</v>
      </c>
      <c r="BF6" s="67">
        <v>3</v>
      </c>
      <c r="BG6" s="68" t="s">
        <v>20</v>
      </c>
      <c r="BH6" s="86">
        <f t="shared" si="2"/>
        <v>0</v>
      </c>
      <c r="BI6" s="117">
        <f t="shared" si="3"/>
        <v>0.10121457489878542</v>
      </c>
      <c r="BJ6" s="118">
        <f t="shared" si="4"/>
        <v>0.22737722048066877</v>
      </c>
      <c r="BK6" s="86">
        <f t="shared" si="5"/>
        <v>0.59986666666666655</v>
      </c>
      <c r="BL6" s="117">
        <f t="shared" si="6"/>
        <v>0.31486146095717882</v>
      </c>
      <c r="BM6" s="119">
        <f t="shared" si="7"/>
        <v>6.2972292191435769E-2</v>
      </c>
      <c r="BN6" s="87">
        <f t="shared" si="8"/>
        <v>5</v>
      </c>
      <c r="BO6" s="86">
        <f t="shared" si="9"/>
        <v>6.3143859649122808E-2</v>
      </c>
      <c r="BP6" s="117">
        <f t="shared" si="10"/>
        <v>5.7130158730158725E-2</v>
      </c>
      <c r="BQ6" s="120">
        <f t="shared" si="11"/>
        <v>5.998666666666666E-2</v>
      </c>
      <c r="BR6" s="88">
        <f t="shared" si="12"/>
        <v>92.882616663596025</v>
      </c>
      <c r="BS6" s="89">
        <f t="shared" si="13"/>
        <v>69.51066838229049</v>
      </c>
      <c r="BT6" s="90">
        <f t="shared" si="27"/>
        <v>-23.371948281305535</v>
      </c>
      <c r="BU6" s="86">
        <f t="shared" si="14"/>
        <v>-6.5359477124183009E-3</v>
      </c>
      <c r="BV6" s="85">
        <f>IFERROR((D6*2)-(E6*((homedefinitions!$K$15)*2))+(G6*3)-(H6*((homedefinitions!$L$15)*3))+(J6)-(K6*(homedefinitions!$M$15))+S6+T6+V6+W6-U6, 0)</f>
        <v>0.22999999999999954</v>
      </c>
      <c r="BW6" s="85">
        <f t="shared" si="28"/>
        <v>0.22222222222222221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0.2857142857142857</v>
      </c>
      <c r="CB6" s="45">
        <f t="shared" ref="CB6:CB20" si="48">IFERROR(($AQ$18*(1-CA6))/($AQ$18*(1-CA6)+(CA6*(1-$AQ$18))), 0)</f>
        <v>0.5670103092783505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18.263157894736842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0.94421442917332521</v>
      </c>
      <c r="CN6" s="45">
        <f t="shared" ref="CN6:CN20" si="52">IFERROR($M$18+(1-(1-($J$18/$K$18))^2)*$K$18*0.4, 0)</f>
        <v>16.375</v>
      </c>
      <c r="CO6" s="45">
        <f t="shared" ref="CO6:CO20" si="53">IFERROR(((1-CP6)*CQ6)/((1-CP6)*CQ6+(1-CQ6)*CP6), 0)</f>
        <v>0.56945910699869595</v>
      </c>
      <c r="CP6" s="45">
        <f t="shared" ref="CP6:CP20" si="54">IFERROR($Q$18/($Q$18+$AT$18), 0)</f>
        <v>0.26315789473684209</v>
      </c>
      <c r="CQ6" s="45">
        <f t="shared" ref="CQ6:CQ20" si="55">IFERROR(CN6/($N$18+0.44*$K$18+$U$18), 0)</f>
        <v>0.32082680250783702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0</v>
      </c>
      <c r="F7" s="130">
        <f t="shared" si="15"/>
        <v>0</v>
      </c>
      <c r="G7" s="15">
        <v>0</v>
      </c>
      <c r="H7" s="16">
        <v>0</v>
      </c>
      <c r="I7" s="133">
        <f t="shared" si="16"/>
        <v>0</v>
      </c>
      <c r="J7" s="33">
        <v>0</v>
      </c>
      <c r="K7" s="33">
        <v>0</v>
      </c>
      <c r="L7" s="31">
        <f t="shared" si="17"/>
        <v>0</v>
      </c>
      <c r="M7" s="21">
        <f t="shared" si="0"/>
        <v>0</v>
      </c>
      <c r="N7" s="16">
        <f t="shared" si="0"/>
        <v>0</v>
      </c>
      <c r="O7" s="136">
        <f t="shared" si="18"/>
        <v>0</v>
      </c>
      <c r="P7" s="17">
        <f t="shared" si="19"/>
        <v>0</v>
      </c>
      <c r="Q7" s="15">
        <v>0</v>
      </c>
      <c r="R7" s="16">
        <v>0</v>
      </c>
      <c r="S7" s="17">
        <f t="shared" si="20"/>
        <v>0</v>
      </c>
      <c r="T7" s="15">
        <v>0</v>
      </c>
      <c r="U7" s="16">
        <v>0</v>
      </c>
      <c r="V7" s="16">
        <v>0</v>
      </c>
      <c r="W7" s="16">
        <v>0</v>
      </c>
      <c r="X7" s="16">
        <v>0</v>
      </c>
      <c r="Y7" s="16">
        <v>0</v>
      </c>
      <c r="Z7" s="16">
        <v>0</v>
      </c>
      <c r="AA7" s="151">
        <v>0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</v>
      </c>
      <c r="BI7" s="113">
        <f t="shared" si="3"/>
        <v>0</v>
      </c>
      <c r="BJ7" s="114">
        <f t="shared" si="4"/>
        <v>0</v>
      </c>
      <c r="BK7" s="81">
        <f t="shared" si="5"/>
        <v>0</v>
      </c>
      <c r="BL7" s="113">
        <f t="shared" si="6"/>
        <v>0</v>
      </c>
      <c r="BM7" s="115">
        <f t="shared" si="7"/>
        <v>0</v>
      </c>
      <c r="BN7" s="82">
        <f t="shared" si="8"/>
        <v>0</v>
      </c>
      <c r="BO7" s="81">
        <f t="shared" si="9"/>
        <v>0</v>
      </c>
      <c r="BP7" s="113">
        <f t="shared" si="10"/>
        <v>0</v>
      </c>
      <c r="BQ7" s="116">
        <f t="shared" si="11"/>
        <v>0</v>
      </c>
      <c r="BR7" s="83">
        <v>0</v>
      </c>
      <c r="BS7" s="84">
        <f t="shared" si="13"/>
        <v>0</v>
      </c>
      <c r="BT7" s="85">
        <f t="shared" si="27"/>
        <v>0</v>
      </c>
      <c r="BU7" s="81">
        <f t="shared" si="14"/>
        <v>0</v>
      </c>
      <c r="BV7" s="85">
        <f>IFERROR((D7*2)-(E7*((homedefinitions!$K$15)*2))+(G7*3)-(H7*((homedefinitions!$L$15)*3))+(J7)-(K7*(homedefinitions!$M$15))+S7+T7+V7+W7-U7, 0)</f>
        <v>0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1.865979381443299</v>
      </c>
      <c r="CA7" s="39">
        <f t="shared" si="47"/>
        <v>0.2857142857142857</v>
      </c>
      <c r="CB7" s="45">
        <f t="shared" si="48"/>
        <v>0.5670103092783505</v>
      </c>
      <c r="CC7" s="45">
        <f t="shared" si="30"/>
        <v>0.74813385137787125</v>
      </c>
      <c r="CD7" s="45">
        <f t="shared" si="31"/>
        <v>7.7732793522267196E-2</v>
      </c>
      <c r="CE7" s="36">
        <f t="shared" si="32"/>
        <v>0.21115803511891534</v>
      </c>
      <c r="CF7" s="45">
        <f t="shared" si="49"/>
        <v>1.0370246800190537</v>
      </c>
      <c r="CG7" s="45">
        <f t="shared" si="50"/>
        <v>2.9030040614623527</v>
      </c>
      <c r="CH7" s="45">
        <f t="shared" si="33"/>
        <v>0.61197471606964082</v>
      </c>
      <c r="CI7" s="51">
        <f t="shared" si="51"/>
        <v>18.263157894736842</v>
      </c>
      <c r="CJ7" s="47">
        <f t="shared" si="34"/>
        <v>-1.4769951774707835</v>
      </c>
      <c r="CK7" s="45">
        <f t="shared" si="35"/>
        <v>2.2953990354941567</v>
      </c>
      <c r="CL7" s="45">
        <f t="shared" si="36"/>
        <v>0</v>
      </c>
      <c r="CM7" s="36">
        <f t="shared" si="37"/>
        <v>0.94421442917332521</v>
      </c>
      <c r="CN7" s="45">
        <f t="shared" si="52"/>
        <v>16.375</v>
      </c>
      <c r="CO7" s="45">
        <f t="shared" si="53"/>
        <v>0.56945910699869595</v>
      </c>
      <c r="CP7" s="45">
        <f t="shared" si="54"/>
        <v>0.26315789473684209</v>
      </c>
      <c r="CQ7" s="45">
        <f t="shared" si="55"/>
        <v>0.32082680250783702</v>
      </c>
      <c r="CR7" s="45">
        <f t="shared" si="38"/>
        <v>0</v>
      </c>
      <c r="CS7" s="45">
        <f t="shared" si="39"/>
        <v>-1.39460015838733</v>
      </c>
      <c r="CT7" s="45">
        <f t="shared" si="40"/>
        <v>-0.59079807098831338</v>
      </c>
      <c r="CU7" s="45">
        <f t="shared" si="41"/>
        <v>0</v>
      </c>
      <c r="CV7" s="45">
        <f t="shared" si="42"/>
        <v>0</v>
      </c>
      <c r="CW7" s="45">
        <f t="shared" si="43"/>
        <v>0</v>
      </c>
      <c r="CX7" s="45">
        <f t="shared" si="44"/>
        <v>0.71842105263157896</v>
      </c>
      <c r="CY7" s="45">
        <f t="shared" si="45"/>
        <v>0</v>
      </c>
      <c r="CZ7" s="43">
        <f t="shared" si="46"/>
        <v>3.1605809892766468</v>
      </c>
    </row>
    <row r="8" spans="2:104" ht="23.1" x14ac:dyDescent="0.85">
      <c r="B8" s="11">
        <v>5</v>
      </c>
      <c r="C8" s="11" t="s">
        <v>22</v>
      </c>
      <c r="D8" s="18">
        <v>0</v>
      </c>
      <c r="E8" s="19">
        <v>3</v>
      </c>
      <c r="F8" s="131">
        <f t="shared" si="15"/>
        <v>0</v>
      </c>
      <c r="G8" s="18">
        <v>0</v>
      </c>
      <c r="H8" s="19">
        <v>0</v>
      </c>
      <c r="I8" s="134">
        <f t="shared" si="16"/>
        <v>0</v>
      </c>
      <c r="J8" s="34">
        <v>6</v>
      </c>
      <c r="K8" s="34">
        <v>6</v>
      </c>
      <c r="L8" s="32">
        <f t="shared" si="17"/>
        <v>1</v>
      </c>
      <c r="M8" s="22">
        <f t="shared" si="0"/>
        <v>0</v>
      </c>
      <c r="N8" s="19">
        <f t="shared" si="0"/>
        <v>3</v>
      </c>
      <c r="O8" s="137">
        <f t="shared" si="18"/>
        <v>0</v>
      </c>
      <c r="P8" s="20">
        <f t="shared" si="19"/>
        <v>6</v>
      </c>
      <c r="Q8" s="18">
        <v>0</v>
      </c>
      <c r="R8" s="19">
        <v>2</v>
      </c>
      <c r="S8" s="20">
        <f t="shared" si="20"/>
        <v>2</v>
      </c>
      <c r="T8" s="18">
        <v>1</v>
      </c>
      <c r="U8" s="19">
        <v>2</v>
      </c>
      <c r="V8" s="19">
        <v>0</v>
      </c>
      <c r="W8" s="19">
        <v>4</v>
      </c>
      <c r="X8" s="19">
        <v>0</v>
      </c>
      <c r="Y8" s="19">
        <v>1</v>
      </c>
      <c r="Z8" s="19">
        <v>1</v>
      </c>
      <c r="AA8" s="152">
        <v>27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</v>
      </c>
      <c r="BI8" s="117">
        <f t="shared" si="3"/>
        <v>0.53191489361702127</v>
      </c>
      <c r="BJ8" s="118">
        <f t="shared" si="4"/>
        <v>0.17740624637176364</v>
      </c>
      <c r="BK8" s="86">
        <f t="shared" si="5"/>
        <v>0.1333037037037037</v>
      </c>
      <c r="BL8" s="117">
        <f t="shared" si="6"/>
        <v>0.11574074074074073</v>
      </c>
      <c r="BM8" s="119">
        <f t="shared" si="7"/>
        <v>0.23148148148148145</v>
      </c>
      <c r="BN8" s="87">
        <f t="shared" si="8"/>
        <v>0.5</v>
      </c>
      <c r="BO8" s="86">
        <f t="shared" si="9"/>
        <v>0</v>
      </c>
      <c r="BP8" s="117">
        <f t="shared" si="10"/>
        <v>0.12695590828924161</v>
      </c>
      <c r="BQ8" s="120">
        <f t="shared" si="11"/>
        <v>6.6651851851851851E-2</v>
      </c>
      <c r="BR8" s="88">
        <f t="shared" si="12"/>
        <v>70.645362297511355</v>
      </c>
      <c r="BS8" s="89">
        <f t="shared" si="13"/>
        <v>96.299467946308042</v>
      </c>
      <c r="BT8" s="90">
        <f t="shared" si="27"/>
        <v>25.654105648796687</v>
      </c>
      <c r="BU8" s="86">
        <f t="shared" si="14"/>
        <v>0.10457516339869281</v>
      </c>
      <c r="BV8" s="85">
        <f>IFERROR((D8*2)-(E8*((homedefinitions!$K$15)*2))+(G8*3)-(H8*((homedefinitions!$L$15)*3))+(J8)-(K8*(homedefinitions!$M$15))+S8+T8+V8+W8-U8, 0)</f>
        <v>4.8499999999999996</v>
      </c>
      <c r="BW8" s="85">
        <f t="shared" si="28"/>
        <v>2</v>
      </c>
      <c r="BX8" s="26">
        <v>3</v>
      </c>
      <c r="BY8" s="25" t="s">
        <v>20</v>
      </c>
      <c r="BZ8" s="47">
        <f t="shared" si="29"/>
        <v>1.4329896907216495</v>
      </c>
      <c r="CA8" s="39">
        <f t="shared" si="47"/>
        <v>0.2857142857142857</v>
      </c>
      <c r="CB8" s="45">
        <f t="shared" si="48"/>
        <v>0.5670103092783505</v>
      </c>
      <c r="CC8" s="45">
        <f t="shared" si="30"/>
        <v>1.1812639758597967</v>
      </c>
      <c r="CD8" s="45">
        <f t="shared" si="31"/>
        <v>0</v>
      </c>
      <c r="CE8" s="36">
        <f t="shared" si="32"/>
        <v>0.33340742387197159</v>
      </c>
      <c r="CF8" s="45">
        <f t="shared" si="49"/>
        <v>1.5146713997317682</v>
      </c>
      <c r="CG8" s="45">
        <f t="shared" si="50"/>
        <v>2.9476610904534177</v>
      </c>
      <c r="CH8" s="45">
        <f t="shared" si="33"/>
        <v>0.39354620700312659</v>
      </c>
      <c r="CI8" s="51">
        <f t="shared" si="51"/>
        <v>18.263157894736842</v>
      </c>
      <c r="CJ8" s="47">
        <f t="shared" si="34"/>
        <v>0</v>
      </c>
      <c r="CK8" s="45">
        <f t="shared" si="35"/>
        <v>0.43005109283544496</v>
      </c>
      <c r="CL8" s="45">
        <f t="shared" si="36"/>
        <v>4.5599999999999996</v>
      </c>
      <c r="CM8" s="36">
        <f t="shared" si="37"/>
        <v>0.94421442917332521</v>
      </c>
      <c r="CN8" s="45">
        <f t="shared" si="52"/>
        <v>16.375</v>
      </c>
      <c r="CO8" s="45">
        <f t="shared" si="53"/>
        <v>0.56945910699869595</v>
      </c>
      <c r="CP8" s="45">
        <f t="shared" si="54"/>
        <v>0.26315789473684209</v>
      </c>
      <c r="CQ8" s="45">
        <f t="shared" si="55"/>
        <v>0.32082680250783702</v>
      </c>
      <c r="CR8" s="45">
        <f t="shared" si="38"/>
        <v>0.43512745244806317</v>
      </c>
      <c r="CS8" s="45">
        <f t="shared" si="39"/>
        <v>6.6291741078250768</v>
      </c>
      <c r="CT8" s="45">
        <f t="shared" si="40"/>
        <v>0</v>
      </c>
      <c r="CU8" s="45">
        <f t="shared" si="41"/>
        <v>1.2</v>
      </c>
      <c r="CV8" s="45">
        <f t="shared" si="42"/>
        <v>0.8</v>
      </c>
      <c r="CW8" s="45">
        <f t="shared" si="43"/>
        <v>0.18269774445735987</v>
      </c>
      <c r="CX8" s="45">
        <f t="shared" si="44"/>
        <v>6.465789473684211</v>
      </c>
      <c r="CY8" s="45">
        <f t="shared" si="45"/>
        <v>0</v>
      </c>
      <c r="CZ8" s="43">
        <f t="shared" si="46"/>
        <v>9.5369160764882217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5"/>
        <v>0</v>
      </c>
      <c r="G9" s="15">
        <v>0</v>
      </c>
      <c r="H9" s="16">
        <v>2</v>
      </c>
      <c r="I9" s="133">
        <f t="shared" si="16"/>
        <v>0</v>
      </c>
      <c r="J9" s="33">
        <v>0</v>
      </c>
      <c r="K9" s="33">
        <v>0</v>
      </c>
      <c r="L9" s="31">
        <f t="shared" si="17"/>
        <v>0</v>
      </c>
      <c r="M9" s="21">
        <f t="shared" si="0"/>
        <v>0</v>
      </c>
      <c r="N9" s="16">
        <f t="shared" si="0"/>
        <v>2</v>
      </c>
      <c r="O9" s="136">
        <f t="shared" si="18"/>
        <v>0</v>
      </c>
      <c r="P9" s="17">
        <f t="shared" si="19"/>
        <v>0</v>
      </c>
      <c r="Q9" s="15">
        <v>0</v>
      </c>
      <c r="R9" s="16">
        <v>0</v>
      </c>
      <c r="S9" s="17">
        <f t="shared" si="20"/>
        <v>0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3.66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0.34260068177535674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100.84419122565211</v>
      </c>
      <c r="BS9" s="84">
        <f t="shared" si="13"/>
        <v>0</v>
      </c>
      <c r="BT9" s="85">
        <f t="shared" si="27"/>
        <v>-100.84419122565211</v>
      </c>
      <c r="BU9" s="81">
        <f t="shared" si="14"/>
        <v>-2.6143790849673203E-2</v>
      </c>
      <c r="BV9" s="85">
        <f>IFERROR((D9*2)-(E9*((homedefinitions!$K$15)*2))+(G9*3)-(H9*((homedefinitions!$L$15)*3))+(J9)-(K9*(homedefinitions!$M$15))+S9+T9+V9+W9-U9, 0)</f>
        <v>-1.6800000000000002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0</v>
      </c>
      <c r="CA9" s="39">
        <f t="shared" si="47"/>
        <v>0.2857142857142857</v>
      </c>
      <c r="CB9" s="45">
        <f t="shared" si="48"/>
        <v>0.5670103092783505</v>
      </c>
      <c r="CC9" s="45">
        <f t="shared" si="30"/>
        <v>0</v>
      </c>
      <c r="CD9" s="45">
        <f t="shared" si="31"/>
        <v>0</v>
      </c>
      <c r="CE9" s="36">
        <f t="shared" si="32"/>
        <v>0</v>
      </c>
      <c r="CF9" s="45">
        <f t="shared" si="49"/>
        <v>0</v>
      </c>
      <c r="CG9" s="45">
        <f t="shared" si="50"/>
        <v>0</v>
      </c>
      <c r="CH9" s="45">
        <f t="shared" si="33"/>
        <v>0</v>
      </c>
      <c r="CI9" s="51">
        <f t="shared" si="51"/>
        <v>18.263157894736842</v>
      </c>
      <c r="CJ9" s="47">
        <f t="shared" si="34"/>
        <v>0</v>
      </c>
      <c r="CK9" s="45">
        <f t="shared" si="35"/>
        <v>0</v>
      </c>
      <c r="CL9" s="45">
        <f t="shared" si="36"/>
        <v>0</v>
      </c>
      <c r="CM9" s="36">
        <f t="shared" si="37"/>
        <v>0.94421442917332521</v>
      </c>
      <c r="CN9" s="45">
        <f t="shared" si="52"/>
        <v>16.375</v>
      </c>
      <c r="CO9" s="45">
        <f t="shared" si="53"/>
        <v>0.56945910699869595</v>
      </c>
      <c r="CP9" s="45">
        <f t="shared" si="54"/>
        <v>0.26315789473684209</v>
      </c>
      <c r="CQ9" s="45">
        <f t="shared" si="55"/>
        <v>0.32082680250783702</v>
      </c>
      <c r="CR9" s="45">
        <f t="shared" si="38"/>
        <v>0</v>
      </c>
      <c r="CS9" s="45">
        <f t="shared" si="39"/>
        <v>0</v>
      </c>
      <c r="CT9" s="45">
        <f t="shared" si="40"/>
        <v>0</v>
      </c>
      <c r="CU9" s="45">
        <f t="shared" si="41"/>
        <v>0</v>
      </c>
      <c r="CV9" s="45">
        <f t="shared" si="42"/>
        <v>0</v>
      </c>
      <c r="CW9" s="45">
        <f t="shared" si="43"/>
        <v>0</v>
      </c>
      <c r="CX9" s="45">
        <f t="shared" si="44"/>
        <v>0</v>
      </c>
      <c r="CY9" s="45">
        <f t="shared" si="45"/>
        <v>0</v>
      </c>
      <c r="CZ9" s="43">
        <f t="shared" si="46"/>
        <v>0</v>
      </c>
    </row>
    <row r="10" spans="2:104" ht="23.1" x14ac:dyDescent="0.85">
      <c r="B10" s="11">
        <v>11</v>
      </c>
      <c r="C10" s="11" t="s">
        <v>24</v>
      </c>
      <c r="D10" s="18">
        <v>2</v>
      </c>
      <c r="E10" s="19">
        <v>2</v>
      </c>
      <c r="F10" s="131">
        <f t="shared" si="15"/>
        <v>1</v>
      </c>
      <c r="G10" s="18">
        <v>0</v>
      </c>
      <c r="H10" s="19">
        <v>1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2</v>
      </c>
      <c r="N10" s="19">
        <f t="shared" si="0"/>
        <v>3</v>
      </c>
      <c r="O10" s="137">
        <f t="shared" si="18"/>
        <v>0.66666666666666663</v>
      </c>
      <c r="P10" s="20">
        <f t="shared" si="19"/>
        <v>4</v>
      </c>
      <c r="Q10" s="18">
        <v>1</v>
      </c>
      <c r="R10" s="19">
        <v>0</v>
      </c>
      <c r="S10" s="20">
        <f t="shared" si="20"/>
        <v>1</v>
      </c>
      <c r="T10" s="18">
        <v>0</v>
      </c>
      <c r="U10" s="19">
        <v>1</v>
      </c>
      <c r="V10" s="19">
        <v>0</v>
      </c>
      <c r="W10" s="19">
        <v>0</v>
      </c>
      <c r="X10" s="19">
        <v>0</v>
      </c>
      <c r="Y10" s="19">
        <v>0</v>
      </c>
      <c r="Z10" s="19">
        <v>2</v>
      </c>
      <c r="AA10" s="152">
        <v>16.5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0.66666666666666663</v>
      </c>
      <c r="BI10" s="117">
        <f t="shared" si="3"/>
        <v>0.66666666666666663</v>
      </c>
      <c r="BJ10" s="118">
        <f t="shared" si="4"/>
        <v>0.15199012064215828</v>
      </c>
      <c r="BK10" s="86">
        <f t="shared" si="5"/>
        <v>0</v>
      </c>
      <c r="BL10" s="117">
        <f t="shared" si="6"/>
        <v>0</v>
      </c>
      <c r="BM10" s="119">
        <f t="shared" si="7"/>
        <v>0.25</v>
      </c>
      <c r="BN10" s="87">
        <f t="shared" si="8"/>
        <v>0</v>
      </c>
      <c r="BO10" s="86">
        <f t="shared" si="9"/>
        <v>0.11480701754385965</v>
      </c>
      <c r="BP10" s="117">
        <f t="shared" si="10"/>
        <v>0</v>
      </c>
      <c r="BQ10" s="120">
        <f t="shared" si="11"/>
        <v>5.4533333333333323E-2</v>
      </c>
      <c r="BR10" s="88">
        <f t="shared" si="12"/>
        <v>100.32070383206317</v>
      </c>
      <c r="BS10" s="89">
        <f t="shared" si="13"/>
        <v>85.830503211286882</v>
      </c>
      <c r="BT10" s="90">
        <f t="shared" si="27"/>
        <v>-14.490200620776292</v>
      </c>
      <c r="BU10" s="86">
        <f t="shared" si="14"/>
        <v>3.2679738562091505E-2</v>
      </c>
      <c r="BV10" s="85">
        <f>IFERROR((D10*2)-(E10*((homedefinitions!$K$15)*2))+(G10*3)-(H10*((homedefinitions!$L$15)*3))+(J10)-(K10*(homedefinitions!$M$15))+S10+T10+V10+W10-U10, 0)</f>
        <v>1.6600000000000001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4.8659793814432994</v>
      </c>
      <c r="CA10" s="39">
        <f t="shared" si="47"/>
        <v>0.2857142857142857</v>
      </c>
      <c r="CB10" s="45">
        <f t="shared" si="48"/>
        <v>0.5670103092783505</v>
      </c>
      <c r="CC10" s="45">
        <f t="shared" si="30"/>
        <v>1.0631375782738171</v>
      </c>
      <c r="CD10" s="45">
        <f t="shared" si="31"/>
        <v>2.5910931174089068E-2</v>
      </c>
      <c r="CE10" s="36">
        <f t="shared" si="32"/>
        <v>0.30006668148477444</v>
      </c>
      <c r="CF10" s="45">
        <f t="shared" si="49"/>
        <v>1.3891151909326807</v>
      </c>
      <c r="CG10" s="45">
        <f t="shared" si="50"/>
        <v>6.2550945723759801</v>
      </c>
      <c r="CH10" s="45">
        <f t="shared" si="33"/>
        <v>0.92791790125737728</v>
      </c>
      <c r="CI10" s="51">
        <f t="shared" si="51"/>
        <v>18.263157894736842</v>
      </c>
      <c r="CJ10" s="47">
        <f t="shared" si="34"/>
        <v>0</v>
      </c>
      <c r="CK10" s="45">
        <f t="shared" si="35"/>
        <v>0.87569829674083954</v>
      </c>
      <c r="CL10" s="45">
        <f t="shared" si="36"/>
        <v>0.73548387096774193</v>
      </c>
      <c r="CM10" s="36">
        <f t="shared" si="37"/>
        <v>0.94421442917332521</v>
      </c>
      <c r="CN10" s="45">
        <f t="shared" si="52"/>
        <v>16.375</v>
      </c>
      <c r="CO10" s="45">
        <f t="shared" si="53"/>
        <v>0.56945910699869595</v>
      </c>
      <c r="CP10" s="45">
        <f t="shared" si="54"/>
        <v>0.26315789473684209</v>
      </c>
      <c r="CQ10" s="45">
        <f t="shared" si="55"/>
        <v>0.32082680250783702</v>
      </c>
      <c r="CR10" s="45">
        <f t="shared" si="38"/>
        <v>0</v>
      </c>
      <c r="CS10" s="45">
        <f t="shared" si="39"/>
        <v>6.3597410584319451</v>
      </c>
      <c r="CT10" s="45">
        <f t="shared" si="40"/>
        <v>0</v>
      </c>
      <c r="CU10" s="45">
        <f t="shared" si="41"/>
        <v>0.19354838709677419</v>
      </c>
      <c r="CV10" s="45">
        <f t="shared" si="42"/>
        <v>2.4000000000000004</v>
      </c>
      <c r="CW10" s="45">
        <f t="shared" si="43"/>
        <v>0</v>
      </c>
      <c r="CX10" s="45">
        <f t="shared" si="44"/>
        <v>2.155263157894737</v>
      </c>
      <c r="CY10" s="45">
        <f t="shared" si="45"/>
        <v>0</v>
      </c>
      <c r="CZ10" s="43">
        <f t="shared" si="46"/>
        <v>6.6041289677507162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0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0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v>0</v>
      </c>
      <c r="BS11" s="84">
        <f t="shared" si="13"/>
        <v>0</v>
      </c>
      <c r="BT11" s="85">
        <f t="shared" si="27"/>
        <v>0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0.2857142857142857</v>
      </c>
      <c r="CB11" s="45">
        <f t="shared" si="48"/>
        <v>0.5670103092783505</v>
      </c>
      <c r="CC11" s="45">
        <f t="shared" si="30"/>
        <v>0.14411420505489522</v>
      </c>
      <c r="CD11" s="45">
        <f t="shared" si="31"/>
        <v>0</v>
      </c>
      <c r="CE11" s="36">
        <f t="shared" si="32"/>
        <v>4.0675705712380536E-2</v>
      </c>
      <c r="CF11" s="45">
        <f t="shared" si="49"/>
        <v>0.18478991076727574</v>
      </c>
      <c r="CG11" s="45">
        <f t="shared" si="50"/>
        <v>0.18478991076727574</v>
      </c>
      <c r="CH11" s="45">
        <f t="shared" si="33"/>
        <v>0.2022258210589811</v>
      </c>
      <c r="CI11" s="51">
        <f t="shared" si="51"/>
        <v>18.263157894736842</v>
      </c>
      <c r="CJ11" s="47">
        <f t="shared" si="34"/>
        <v>0</v>
      </c>
      <c r="CK11" s="45">
        <f t="shared" si="35"/>
        <v>0.91281284729939982</v>
      </c>
      <c r="CL11" s="45">
        <f t="shared" si="36"/>
        <v>0</v>
      </c>
      <c r="CM11" s="36">
        <f t="shared" si="37"/>
        <v>0.94421442917332521</v>
      </c>
      <c r="CN11" s="45">
        <f t="shared" si="52"/>
        <v>16.375</v>
      </c>
      <c r="CO11" s="45">
        <f t="shared" si="53"/>
        <v>0.56945910699869595</v>
      </c>
      <c r="CP11" s="45">
        <f t="shared" si="54"/>
        <v>0.26315789473684209</v>
      </c>
      <c r="CQ11" s="45">
        <f t="shared" si="55"/>
        <v>0.32082680250783702</v>
      </c>
      <c r="CR11" s="45">
        <f t="shared" si="38"/>
        <v>0</v>
      </c>
      <c r="CS11" s="45">
        <f t="shared" si="39"/>
        <v>0</v>
      </c>
      <c r="CT11" s="45">
        <f t="shared" si="40"/>
        <v>0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1.4368421052631579</v>
      </c>
      <c r="CY11" s="45">
        <f t="shared" si="45"/>
        <v>0</v>
      </c>
      <c r="CZ11" s="43">
        <f t="shared" si="46"/>
        <v>1.4368421052631579</v>
      </c>
    </row>
    <row r="12" spans="2:104" ht="23.1" x14ac:dyDescent="0.85">
      <c r="B12" s="11">
        <v>24</v>
      </c>
      <c r="C12" s="11" t="s">
        <v>26</v>
      </c>
      <c r="D12" s="18">
        <v>1</v>
      </c>
      <c r="E12" s="19">
        <v>1</v>
      </c>
      <c r="F12" s="131">
        <f t="shared" si="15"/>
        <v>1</v>
      </c>
      <c r="G12" s="18">
        <v>2</v>
      </c>
      <c r="H12" s="19">
        <v>2</v>
      </c>
      <c r="I12" s="134">
        <f t="shared" si="16"/>
        <v>1</v>
      </c>
      <c r="J12" s="34">
        <v>1</v>
      </c>
      <c r="K12" s="34">
        <v>2</v>
      </c>
      <c r="L12" s="32">
        <f t="shared" si="17"/>
        <v>0.5</v>
      </c>
      <c r="M12" s="22">
        <f t="shared" si="0"/>
        <v>3</v>
      </c>
      <c r="N12" s="19">
        <f t="shared" si="0"/>
        <v>3</v>
      </c>
      <c r="O12" s="137">
        <f t="shared" si="18"/>
        <v>1</v>
      </c>
      <c r="P12" s="20">
        <f t="shared" si="19"/>
        <v>9</v>
      </c>
      <c r="Q12" s="18">
        <v>1</v>
      </c>
      <c r="R12" s="19">
        <v>1</v>
      </c>
      <c r="S12" s="20">
        <f t="shared" si="20"/>
        <v>2</v>
      </c>
      <c r="T12" s="18">
        <v>0</v>
      </c>
      <c r="U12" s="19">
        <v>1</v>
      </c>
      <c r="V12" s="19">
        <v>0</v>
      </c>
      <c r="W12" s="19">
        <v>1</v>
      </c>
      <c r="X12" s="19">
        <v>0</v>
      </c>
      <c r="Y12" s="19">
        <v>3</v>
      </c>
      <c r="Z12" s="19">
        <v>1</v>
      </c>
      <c r="AA12" s="152">
        <v>25.25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1.3333333333333333</v>
      </c>
      <c r="BI12" s="117">
        <f t="shared" si="3"/>
        <v>1.1597938144329898</v>
      </c>
      <c r="BJ12" s="118">
        <f t="shared" si="4"/>
        <v>0.12117073776343151</v>
      </c>
      <c r="BK12" s="86">
        <f t="shared" si="5"/>
        <v>0</v>
      </c>
      <c r="BL12" s="117">
        <f t="shared" si="6"/>
        <v>0</v>
      </c>
      <c r="BM12" s="119">
        <f t="shared" si="7"/>
        <v>0.20491803278688525</v>
      </c>
      <c r="BN12" s="87">
        <f t="shared" si="8"/>
        <v>0</v>
      </c>
      <c r="BO12" s="86">
        <f t="shared" si="9"/>
        <v>7.5022407503908276E-2</v>
      </c>
      <c r="BP12" s="117">
        <f t="shared" si="10"/>
        <v>6.7877416313059866E-2</v>
      </c>
      <c r="BQ12" s="120">
        <f t="shared" si="11"/>
        <v>7.1271287128712862E-2</v>
      </c>
      <c r="BR12" s="88">
        <f t="shared" si="12"/>
        <v>91.213854280749487</v>
      </c>
      <c r="BS12" s="89">
        <f t="shared" si="13"/>
        <v>116.11385942239826</v>
      </c>
      <c r="BT12" s="90">
        <f t="shared" si="27"/>
        <v>24.900005141648776</v>
      </c>
      <c r="BU12" s="86">
        <f t="shared" si="14"/>
        <v>0.12418300653594772</v>
      </c>
      <c r="BV12" s="85">
        <f>IFERROR((D12*2)-(E12*((homedefinitions!$K$15)*2))+(G12*3)-(H12*((homedefinitions!$L$15)*3))+(J12)-(K12*(homedefinitions!$M$15))+S12+T12+V12+W12-U12, 0)</f>
        <v>7.27</v>
      </c>
      <c r="BW12" s="85">
        <f t="shared" si="28"/>
        <v>0.66666666666666663</v>
      </c>
      <c r="BX12" s="26">
        <v>11</v>
      </c>
      <c r="BY12" s="25" t="s">
        <v>24</v>
      </c>
      <c r="BZ12" s="47">
        <f t="shared" si="29"/>
        <v>0</v>
      </c>
      <c r="CA12" s="39">
        <f t="shared" si="47"/>
        <v>0.2857142857142857</v>
      </c>
      <c r="CB12" s="45">
        <f t="shared" si="48"/>
        <v>0.5670103092783505</v>
      </c>
      <c r="CC12" s="45">
        <f t="shared" si="30"/>
        <v>0.64969518672288817</v>
      </c>
      <c r="CD12" s="45">
        <f t="shared" si="31"/>
        <v>5.1821862348178135E-2</v>
      </c>
      <c r="CE12" s="36">
        <f t="shared" si="32"/>
        <v>0.18337408312958436</v>
      </c>
      <c r="CF12" s="45">
        <f t="shared" si="49"/>
        <v>0.88489113220065063</v>
      </c>
      <c r="CG12" s="45">
        <f t="shared" si="50"/>
        <v>0.88489113220065063</v>
      </c>
      <c r="CH12" s="45">
        <f t="shared" si="33"/>
        <v>0.21480546964453229</v>
      </c>
      <c r="CI12" s="51">
        <f t="shared" si="51"/>
        <v>18.263157894736842</v>
      </c>
      <c r="CJ12" s="47">
        <f t="shared" si="34"/>
        <v>2.2200500563249315</v>
      </c>
      <c r="CK12" s="45">
        <f t="shared" si="35"/>
        <v>1.3349624577563015</v>
      </c>
      <c r="CL12" s="45">
        <f t="shared" si="36"/>
        <v>0</v>
      </c>
      <c r="CM12" s="36">
        <f t="shared" si="37"/>
        <v>0.94421442917332521</v>
      </c>
      <c r="CN12" s="45">
        <f t="shared" si="52"/>
        <v>16.375</v>
      </c>
      <c r="CO12" s="45">
        <f t="shared" si="53"/>
        <v>0.56945910699869595</v>
      </c>
      <c r="CP12" s="45">
        <f t="shared" si="54"/>
        <v>0.26315789473684209</v>
      </c>
      <c r="CQ12" s="45">
        <f t="shared" si="55"/>
        <v>0.32082680250783702</v>
      </c>
      <c r="CR12" s="45">
        <f t="shared" si="38"/>
        <v>0.43512745244806317</v>
      </c>
      <c r="CS12" s="45">
        <f t="shared" si="39"/>
        <v>2.5313307491171169</v>
      </c>
      <c r="CT12" s="45">
        <f t="shared" si="40"/>
        <v>1.1100250281624657</v>
      </c>
      <c r="CU12" s="45">
        <f t="shared" si="41"/>
        <v>0</v>
      </c>
      <c r="CV12" s="45">
        <f t="shared" si="42"/>
        <v>0</v>
      </c>
      <c r="CW12" s="45">
        <f t="shared" si="43"/>
        <v>0.18269774445735987</v>
      </c>
      <c r="CX12" s="45">
        <f t="shared" si="44"/>
        <v>0.71842105263157896</v>
      </c>
      <c r="CY12" s="45">
        <f t="shared" si="45"/>
        <v>0</v>
      </c>
      <c r="CZ12" s="43">
        <f t="shared" si="46"/>
        <v>2.9492204454234656</v>
      </c>
    </row>
    <row r="13" spans="2:104" ht="23.1" x14ac:dyDescent="0.85">
      <c r="B13" s="11">
        <v>30</v>
      </c>
      <c r="C13" s="11" t="s">
        <v>27</v>
      </c>
      <c r="D13" s="15">
        <v>0</v>
      </c>
      <c r="E13" s="16">
        <v>2</v>
      </c>
      <c r="F13" s="130">
        <f t="shared" si="15"/>
        <v>0</v>
      </c>
      <c r="G13" s="15">
        <v>0</v>
      </c>
      <c r="H13" s="16">
        <v>3</v>
      </c>
      <c r="I13" s="133">
        <f t="shared" si="16"/>
        <v>0</v>
      </c>
      <c r="J13" s="33">
        <v>4</v>
      </c>
      <c r="K13" s="33">
        <v>4</v>
      </c>
      <c r="L13" s="31">
        <f t="shared" si="17"/>
        <v>1</v>
      </c>
      <c r="M13" s="21">
        <f t="shared" si="0"/>
        <v>0</v>
      </c>
      <c r="N13" s="16">
        <f t="shared" si="0"/>
        <v>5</v>
      </c>
      <c r="O13" s="136">
        <f t="shared" si="18"/>
        <v>0</v>
      </c>
      <c r="P13" s="17">
        <f t="shared" si="19"/>
        <v>4</v>
      </c>
      <c r="Q13" s="15">
        <v>1</v>
      </c>
      <c r="R13" s="16">
        <v>3</v>
      </c>
      <c r="S13" s="17">
        <f t="shared" si="20"/>
        <v>4</v>
      </c>
      <c r="T13" s="15">
        <v>0</v>
      </c>
      <c r="U13" s="16">
        <v>0</v>
      </c>
      <c r="V13" s="16">
        <v>1</v>
      </c>
      <c r="W13" s="16">
        <v>1</v>
      </c>
      <c r="X13" s="16">
        <v>0</v>
      </c>
      <c r="Y13" s="16">
        <v>1</v>
      </c>
      <c r="Z13" s="16">
        <v>3</v>
      </c>
      <c r="AA13" s="151">
        <v>17.75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</v>
      </c>
      <c r="BI13" s="113">
        <f t="shared" si="3"/>
        <v>0.29585798816568049</v>
      </c>
      <c r="BJ13" s="114">
        <f t="shared" si="4"/>
        <v>0.23877433882290608</v>
      </c>
      <c r="BK13" s="81">
        <f t="shared" si="5"/>
        <v>0</v>
      </c>
      <c r="BL13" s="113">
        <f t="shared" si="6"/>
        <v>0</v>
      </c>
      <c r="BM13" s="115">
        <f t="shared" si="7"/>
        <v>0</v>
      </c>
      <c r="BN13" s="82">
        <f t="shared" si="8"/>
        <v>0</v>
      </c>
      <c r="BO13" s="81">
        <f t="shared" si="9"/>
        <v>0.10672201630837656</v>
      </c>
      <c r="BP13" s="113">
        <f t="shared" si="10"/>
        <v>0.28967404426559357</v>
      </c>
      <c r="BQ13" s="116">
        <f t="shared" si="11"/>
        <v>0.20277183098591547</v>
      </c>
      <c r="BR13" s="83">
        <f t="shared" si="12"/>
        <v>74.829635071763349</v>
      </c>
      <c r="BS13" s="84">
        <f t="shared" si="13"/>
        <v>79.68874159832869</v>
      </c>
      <c r="BT13" s="85">
        <f t="shared" si="27"/>
        <v>4.8591065265653413</v>
      </c>
      <c r="BU13" s="81">
        <f t="shared" si="14"/>
        <v>5.2287581699346407E-2</v>
      </c>
      <c r="BV13" s="85">
        <f>IFERROR((D13*2)-(E13*((homedefinitions!$K$15)*2))+(G13*3)-(H13*((homedefinitions!$L$15)*3))+(J13)-(K13*(homedefinitions!$M$15))+S13+T13+V13+W13-U13, 0)</f>
        <v>3.3799999999999994</v>
      </c>
      <c r="BW13" s="85">
        <f t="shared" si="28"/>
        <v>0.8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0.2857142857142857</v>
      </c>
      <c r="CB13" s="45">
        <f t="shared" si="48"/>
        <v>0.5670103092783505</v>
      </c>
      <c r="CC13" s="45">
        <f t="shared" si="30"/>
        <v>0</v>
      </c>
      <c r="CD13" s="45">
        <f t="shared" si="31"/>
        <v>0</v>
      </c>
      <c r="CE13" s="36">
        <f t="shared" si="32"/>
        <v>0</v>
      </c>
      <c r="CF13" s="45">
        <f t="shared" si="49"/>
        <v>0</v>
      </c>
      <c r="CG13" s="45">
        <f t="shared" si="50"/>
        <v>0</v>
      </c>
      <c r="CH13" s="45">
        <f t="shared" si="33"/>
        <v>0</v>
      </c>
      <c r="CI13" s="51">
        <f t="shared" si="51"/>
        <v>18.263157894736842</v>
      </c>
      <c r="CJ13" s="47">
        <f t="shared" si="34"/>
        <v>0</v>
      </c>
      <c r="CK13" s="45">
        <f t="shared" si="35"/>
        <v>0</v>
      </c>
      <c r="CL13" s="45">
        <f t="shared" si="36"/>
        <v>0</v>
      </c>
      <c r="CM13" s="36">
        <f t="shared" si="37"/>
        <v>0.94421442917332521</v>
      </c>
      <c r="CN13" s="45">
        <f t="shared" si="52"/>
        <v>16.375</v>
      </c>
      <c r="CO13" s="45">
        <f t="shared" si="53"/>
        <v>0.56945910699869595</v>
      </c>
      <c r="CP13" s="45">
        <f t="shared" si="54"/>
        <v>0.26315789473684209</v>
      </c>
      <c r="CQ13" s="45">
        <f t="shared" si="55"/>
        <v>0.32082680250783702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0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v>0</v>
      </c>
      <c r="BS14" s="89">
        <f t="shared" si="13"/>
        <v>0</v>
      </c>
      <c r="BT14" s="90">
        <f t="shared" si="27"/>
        <v>0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1.4329896907216495</v>
      </c>
      <c r="CA14" s="39">
        <f t="shared" si="47"/>
        <v>0.2857142857142857</v>
      </c>
      <c r="CB14" s="45">
        <f t="shared" si="48"/>
        <v>0.5670103092783505</v>
      </c>
      <c r="CC14" s="45">
        <f t="shared" si="30"/>
        <v>0.99423051301532894</v>
      </c>
      <c r="CD14" s="45">
        <f t="shared" si="31"/>
        <v>2.5910931174089068E-2</v>
      </c>
      <c r="CE14" s="36">
        <f t="shared" si="32"/>
        <v>0.28061791509224276</v>
      </c>
      <c r="CF14" s="45">
        <f t="shared" si="49"/>
        <v>1.3007593592816606</v>
      </c>
      <c r="CG14" s="45">
        <f t="shared" si="50"/>
        <v>2.7337490500033104</v>
      </c>
      <c r="CH14" s="45">
        <f t="shared" si="33"/>
        <v>0.4336473529067103</v>
      </c>
      <c r="CI14" s="51">
        <f t="shared" si="51"/>
        <v>18.263157894736842</v>
      </c>
      <c r="CJ14" s="47">
        <f t="shared" si="34"/>
        <v>1.6582566246289252</v>
      </c>
      <c r="CK14" s="45">
        <f t="shared" si="35"/>
        <v>1.1890768828820766</v>
      </c>
      <c r="CL14" s="45">
        <f t="shared" si="36"/>
        <v>0</v>
      </c>
      <c r="CM14" s="36">
        <f t="shared" si="37"/>
        <v>0.94421442917332521</v>
      </c>
      <c r="CN14" s="45">
        <f t="shared" si="52"/>
        <v>16.375</v>
      </c>
      <c r="CO14" s="45">
        <f t="shared" si="53"/>
        <v>0.56945910699869595</v>
      </c>
      <c r="CP14" s="45">
        <f t="shared" si="54"/>
        <v>0.26315789473684209</v>
      </c>
      <c r="CQ14" s="45">
        <f t="shared" si="55"/>
        <v>0.32082680250783702</v>
      </c>
      <c r="CR14" s="45">
        <f t="shared" si="38"/>
        <v>0.43512745244806317</v>
      </c>
      <c r="CS14" s="45">
        <f t="shared" si="39"/>
        <v>2.945091713868274</v>
      </c>
      <c r="CT14" s="45">
        <f t="shared" si="40"/>
        <v>0.62184623423584695</v>
      </c>
      <c r="CU14" s="45">
        <f t="shared" si="41"/>
        <v>0</v>
      </c>
      <c r="CV14" s="45">
        <f t="shared" si="42"/>
        <v>0.60000000000000009</v>
      </c>
      <c r="CW14" s="45">
        <f t="shared" si="43"/>
        <v>0.18269774445735987</v>
      </c>
      <c r="CX14" s="45">
        <f t="shared" si="44"/>
        <v>0</v>
      </c>
      <c r="CY14" s="45">
        <f t="shared" si="45"/>
        <v>0.2</v>
      </c>
      <c r="CZ14" s="43">
        <f t="shared" si="46"/>
        <v>2.5363825890539369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0</v>
      </c>
      <c r="R15" s="16">
        <v>0</v>
      </c>
      <c r="S15" s="17">
        <f t="shared" si="20"/>
        <v>0</v>
      </c>
      <c r="T15" s="15">
        <v>1</v>
      </c>
      <c r="U15" s="16">
        <v>2</v>
      </c>
      <c r="V15" s="16">
        <v>0</v>
      </c>
      <c r="W15" s="16">
        <v>0</v>
      </c>
      <c r="X15" s="16">
        <v>0</v>
      </c>
      <c r="Y15" s="16">
        <v>0</v>
      </c>
      <c r="Z15" s="16">
        <v>0</v>
      </c>
      <c r="AA15" s="151">
        <v>2.1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0.59710404537990747</v>
      </c>
      <c r="BK15" s="81">
        <f t="shared" si="5"/>
        <v>1.7139047619047616</v>
      </c>
      <c r="BL15" s="113">
        <f t="shared" si="6"/>
        <v>0.33333333333333331</v>
      </c>
      <c r="BM15" s="115">
        <f t="shared" si="7"/>
        <v>0.66666666666666663</v>
      </c>
      <c r="BN15" s="82">
        <f t="shared" si="8"/>
        <v>0.5</v>
      </c>
      <c r="BO15" s="81">
        <f t="shared" si="9"/>
        <v>0</v>
      </c>
      <c r="BP15" s="113">
        <f t="shared" si="10"/>
        <v>0</v>
      </c>
      <c r="BQ15" s="116">
        <f t="shared" si="11"/>
        <v>0</v>
      </c>
      <c r="BR15" s="83">
        <f t="shared" si="12"/>
        <v>100.84419122565211</v>
      </c>
      <c r="BS15" s="84">
        <f t="shared" si="13"/>
        <v>29.224197700258721</v>
      </c>
      <c r="BT15" s="85">
        <f t="shared" si="27"/>
        <v>-71.619993525393397</v>
      </c>
      <c r="BU15" s="81">
        <f t="shared" si="14"/>
        <v>-1.3071895424836602E-2</v>
      </c>
      <c r="BV15" s="85">
        <f>IFERROR((D15*2)-(E15*((homedefinitions!$K$15)*2))+(G15*3)-(H15*((homedefinitions!$L$15)*3))+(J15)-(K15*(homedefinitions!$M$15))+S15+T15+V15+W15-U15, 0)</f>
        <v>-1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2.692636229749632</v>
      </c>
      <c r="CA15" s="39">
        <f t="shared" si="47"/>
        <v>0.2857142857142857</v>
      </c>
      <c r="CB15" s="45">
        <f t="shared" si="48"/>
        <v>0.5670103092783505</v>
      </c>
      <c r="CC15" s="45">
        <f t="shared" si="30"/>
        <v>0.69891451905037971</v>
      </c>
      <c r="CD15" s="45">
        <f t="shared" si="31"/>
        <v>7.7732793522267196E-2</v>
      </c>
      <c r="CE15" s="36">
        <f t="shared" si="32"/>
        <v>0.19726605912424985</v>
      </c>
      <c r="CF15" s="45">
        <f t="shared" si="49"/>
        <v>0.97391337169689685</v>
      </c>
      <c r="CG15" s="45">
        <f t="shared" si="50"/>
        <v>3.6665496014465289</v>
      </c>
      <c r="CH15" s="45">
        <f t="shared" si="33"/>
        <v>0.82736785605893959</v>
      </c>
      <c r="CI15" s="51">
        <f t="shared" si="51"/>
        <v>18.263157894736842</v>
      </c>
      <c r="CJ15" s="47">
        <f t="shared" si="34"/>
        <v>0</v>
      </c>
      <c r="CK15" s="45">
        <f t="shared" si="35"/>
        <v>0.9621388086241387</v>
      </c>
      <c r="CL15" s="45">
        <f t="shared" si="36"/>
        <v>0</v>
      </c>
      <c r="CM15" s="36">
        <f t="shared" si="37"/>
        <v>0.94421442917332521</v>
      </c>
      <c r="CN15" s="45">
        <f t="shared" si="52"/>
        <v>16.375</v>
      </c>
      <c r="CO15" s="45">
        <f t="shared" si="53"/>
        <v>0.56945910699869595</v>
      </c>
      <c r="CP15" s="45">
        <f t="shared" si="54"/>
        <v>0.26315789473684209</v>
      </c>
      <c r="CQ15" s="45">
        <f t="shared" si="55"/>
        <v>0.32082680250783702</v>
      </c>
      <c r="CR15" s="45">
        <f t="shared" si="38"/>
        <v>0.43512745244806317</v>
      </c>
      <c r="CS15" s="45">
        <f t="shared" si="39"/>
        <v>4.2119851691413643</v>
      </c>
      <c r="CT15" s="45">
        <f t="shared" si="40"/>
        <v>0</v>
      </c>
      <c r="CU15" s="45">
        <f t="shared" si="41"/>
        <v>0</v>
      </c>
      <c r="CV15" s="45">
        <f t="shared" si="42"/>
        <v>1.6</v>
      </c>
      <c r="CW15" s="45">
        <f t="shared" si="43"/>
        <v>0.18269774445735987</v>
      </c>
      <c r="CX15" s="45">
        <f t="shared" si="44"/>
        <v>3.5921052631578947</v>
      </c>
      <c r="CY15" s="45">
        <f t="shared" si="45"/>
        <v>0</v>
      </c>
      <c r="CZ15" s="43">
        <f t="shared" si="46"/>
        <v>5.2855460942925747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4</v>
      </c>
      <c r="F16" s="131">
        <f t="shared" si="15"/>
        <v>0.25</v>
      </c>
      <c r="G16" s="18">
        <v>0</v>
      </c>
      <c r="H16" s="19">
        <v>0</v>
      </c>
      <c r="I16" s="134">
        <f t="shared" si="16"/>
        <v>0</v>
      </c>
      <c r="J16" s="34">
        <v>2</v>
      </c>
      <c r="K16" s="34">
        <v>2</v>
      </c>
      <c r="L16" s="32">
        <f t="shared" si="17"/>
        <v>1</v>
      </c>
      <c r="M16" s="22">
        <f t="shared" si="0"/>
        <v>1</v>
      </c>
      <c r="N16" s="19">
        <f t="shared" si="0"/>
        <v>4</v>
      </c>
      <c r="O16" s="137">
        <f t="shared" si="18"/>
        <v>0.25</v>
      </c>
      <c r="P16" s="20">
        <f t="shared" si="19"/>
        <v>4</v>
      </c>
      <c r="Q16" s="18">
        <v>1</v>
      </c>
      <c r="R16" s="19">
        <v>2</v>
      </c>
      <c r="S16" s="20">
        <f t="shared" si="20"/>
        <v>3</v>
      </c>
      <c r="T16" s="18">
        <v>1</v>
      </c>
      <c r="U16" s="19">
        <v>0</v>
      </c>
      <c r="V16" s="19">
        <v>2</v>
      </c>
      <c r="W16" s="19">
        <v>1</v>
      </c>
      <c r="X16" s="19">
        <v>0</v>
      </c>
      <c r="Y16" s="19">
        <v>0</v>
      </c>
      <c r="Z16" s="19">
        <v>1</v>
      </c>
      <c r="AA16" s="152">
        <v>17.5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0.25</v>
      </c>
      <c r="BI16" s="117">
        <f t="shared" si="3"/>
        <v>0.4098360655737705</v>
      </c>
      <c r="BJ16" s="118">
        <f t="shared" si="4"/>
        <v>0.1748320644872369</v>
      </c>
      <c r="BK16" s="86">
        <f t="shared" si="5"/>
        <v>0.25892034990791896</v>
      </c>
      <c r="BL16" s="117">
        <f t="shared" si="6"/>
        <v>0.17006802721088435</v>
      </c>
      <c r="BM16" s="119">
        <f t="shared" si="7"/>
        <v>0</v>
      </c>
      <c r="BN16" s="87">
        <f t="shared" si="8"/>
        <v>0</v>
      </c>
      <c r="BO16" s="86">
        <f t="shared" si="9"/>
        <v>0.10824661654135338</v>
      </c>
      <c r="BP16" s="117">
        <f t="shared" si="10"/>
        <v>0.19587482993197275</v>
      </c>
      <c r="BQ16" s="120">
        <f t="shared" si="11"/>
        <v>0.15425142857142857</v>
      </c>
      <c r="BR16" s="88">
        <f t="shared" si="12"/>
        <v>75.326097194808241</v>
      </c>
      <c r="BS16" s="89">
        <f t="shared" si="13"/>
        <v>115.27001671126082</v>
      </c>
      <c r="BT16" s="90">
        <f t="shared" si="27"/>
        <v>39.943919516452581</v>
      </c>
      <c r="BU16" s="86">
        <f t="shared" si="14"/>
        <v>8.4967320261437912E-2</v>
      </c>
      <c r="BV16" s="85">
        <f>IFERROR((D16*2)-(E16*((homedefinitions!$K$15)*2))+(G16*3)-(H16*((homedefinitions!$L$15)*3))+(J16)-(K16*(homedefinitions!$M$15))+S16+T16+V16+W16-U16, 0)</f>
        <v>6.7</v>
      </c>
      <c r="BW16" s="85">
        <f t="shared" si="28"/>
        <v>0.5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0.2857142857142857</v>
      </c>
      <c r="CB16" s="45">
        <f t="shared" si="48"/>
        <v>0.5670103092783505</v>
      </c>
      <c r="CC16" s="45">
        <f t="shared" si="30"/>
        <v>0</v>
      </c>
      <c r="CD16" s="45">
        <f t="shared" si="31"/>
        <v>0</v>
      </c>
      <c r="CE16" s="36">
        <f t="shared" si="32"/>
        <v>0</v>
      </c>
      <c r="CF16" s="45">
        <f t="shared" si="49"/>
        <v>0</v>
      </c>
      <c r="CG16" s="45">
        <f t="shared" si="50"/>
        <v>0</v>
      </c>
      <c r="CH16" s="45">
        <f t="shared" si="33"/>
        <v>0</v>
      </c>
      <c r="CI16" s="51">
        <f t="shared" si="51"/>
        <v>18.263157894736842</v>
      </c>
      <c r="CJ16" s="47">
        <f t="shared" si="34"/>
        <v>0</v>
      </c>
      <c r="CK16" s="45">
        <f t="shared" si="35"/>
        <v>0</v>
      </c>
      <c r="CL16" s="45">
        <f t="shared" si="36"/>
        <v>0</v>
      </c>
      <c r="CM16" s="36">
        <f t="shared" si="37"/>
        <v>0.94421442917332521</v>
      </c>
      <c r="CN16" s="45">
        <f t="shared" si="52"/>
        <v>16.375</v>
      </c>
      <c r="CO16" s="45">
        <f t="shared" si="53"/>
        <v>0.56945910699869595</v>
      </c>
      <c r="CP16" s="45">
        <f t="shared" si="54"/>
        <v>0.26315789473684209</v>
      </c>
      <c r="CQ16" s="45">
        <f t="shared" si="55"/>
        <v>0.32082680250783702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0</v>
      </c>
      <c r="R17" s="19">
        <v>3</v>
      </c>
      <c r="S17" s="20">
        <f t="shared" si="20"/>
        <v>3</v>
      </c>
      <c r="T17" s="18">
        <v>1</v>
      </c>
      <c r="U17" s="19">
        <v>0</v>
      </c>
      <c r="V17" s="19">
        <v>0</v>
      </c>
      <c r="W17" s="19">
        <v>0</v>
      </c>
      <c r="X17" s="19">
        <v>0</v>
      </c>
      <c r="Y17" s="19">
        <v>1</v>
      </c>
      <c r="Z17" s="19">
        <v>0</v>
      </c>
      <c r="AA17" s="152">
        <v>12.2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si="5"/>
        <v>0.29501639344262293</v>
      </c>
      <c r="BL17" s="121">
        <f t="shared" si="6"/>
        <v>1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0.42145199063231842</v>
      </c>
      <c r="BQ17" s="124">
        <f t="shared" si="11"/>
        <v>0.22126229508196718</v>
      </c>
      <c r="BR17" s="97">
        <f>IFERROR($BR$18+0.2*(100*($AR$18/CI20)*(1-CH20)-$BR$18), 0)</f>
        <v>83.097551383352311</v>
      </c>
      <c r="BS17" s="98">
        <f>IFERROR((CS20/CZ20)*100, 0)</f>
        <v>380</v>
      </c>
      <c r="BT17" s="99">
        <f t="shared" si="27"/>
        <v>296.90244861664769</v>
      </c>
      <c r="BU17" s="95">
        <f t="shared" si="14"/>
        <v>5.2287581699346407E-2</v>
      </c>
      <c r="BV17" s="85">
        <f>IFERROR((D17*2)-(E17*((homedefinitions!$K$15)*2))+(G17*3)-(H17*((homedefinitions!$L$15)*3))+(J17)-(K17*(homedefinitions!$M$15))+S17+T17+V17+W17-U17, 0)</f>
        <v>4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0.2857142857142857</v>
      </c>
      <c r="CB17" s="45">
        <f t="shared" si="48"/>
        <v>0.5670103092783505</v>
      </c>
      <c r="CC17" s="45">
        <f t="shared" si="30"/>
        <v>8.2688478310185776E-2</v>
      </c>
      <c r="CD17" s="45">
        <f t="shared" si="31"/>
        <v>0</v>
      </c>
      <c r="CE17" s="36">
        <f t="shared" si="32"/>
        <v>2.3338519671038012E-2</v>
      </c>
      <c r="CF17" s="45">
        <f t="shared" si="49"/>
        <v>0.10602699798122378</v>
      </c>
      <c r="CG17" s="45">
        <f t="shared" si="50"/>
        <v>0.10602699798122378</v>
      </c>
      <c r="CH17" s="45">
        <f t="shared" si="33"/>
        <v>0.2022258210589811</v>
      </c>
      <c r="CI17" s="51">
        <f t="shared" si="51"/>
        <v>18.263157894736842</v>
      </c>
      <c r="CJ17" s="47">
        <f t="shared" si="34"/>
        <v>0</v>
      </c>
      <c r="CK17" s="45">
        <f t="shared" si="35"/>
        <v>-0.71320460631463034</v>
      </c>
      <c r="CL17" s="45">
        <f t="shared" si="36"/>
        <v>0.67058823529411771</v>
      </c>
      <c r="CM17" s="36">
        <f t="shared" si="37"/>
        <v>0.94421442917332521</v>
      </c>
      <c r="CN17" s="45">
        <f t="shared" si="52"/>
        <v>16.375</v>
      </c>
      <c r="CO17" s="45">
        <f t="shared" si="53"/>
        <v>0.56945910699869595</v>
      </c>
      <c r="CP17" s="45">
        <f t="shared" si="54"/>
        <v>0.26315789473684209</v>
      </c>
      <c r="CQ17" s="45">
        <f t="shared" si="55"/>
        <v>0.32082680250783702</v>
      </c>
      <c r="CR17" s="45">
        <f t="shared" si="38"/>
        <v>0</v>
      </c>
      <c r="CS17" s="45">
        <f t="shared" si="39"/>
        <v>0.6331790877985829</v>
      </c>
      <c r="CT17" s="45">
        <f t="shared" si="40"/>
        <v>0</v>
      </c>
      <c r="CU17" s="45">
        <f t="shared" si="41"/>
        <v>0.17647058823529413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2.166626075736469</v>
      </c>
    </row>
    <row r="18" spans="2:109" ht="23.4" thickBot="1" x14ac:dyDescent="0.9">
      <c r="B18" s="11">
        <v>99</v>
      </c>
      <c r="C18" s="11" t="s">
        <v>43</v>
      </c>
      <c r="D18" s="8">
        <f>SUM(D3:D17)</f>
        <v>6</v>
      </c>
      <c r="E18" s="6">
        <f>SUM(E3:E17)</f>
        <v>16</v>
      </c>
      <c r="F18" s="132">
        <f t="shared" si="15"/>
        <v>0.375</v>
      </c>
      <c r="G18" s="8">
        <f>SUM(G3:G17)</f>
        <v>4</v>
      </c>
      <c r="H18" s="6">
        <f>SUM(H3:H17)</f>
        <v>18</v>
      </c>
      <c r="I18" s="135">
        <f t="shared" si="16"/>
        <v>0.22222222222222221</v>
      </c>
      <c r="J18" s="35">
        <f>SUM(J3:J17)</f>
        <v>15</v>
      </c>
      <c r="K18" s="35">
        <f>SUM(K3:K17)</f>
        <v>16</v>
      </c>
      <c r="L18" s="31">
        <f t="shared" si="17"/>
        <v>0.9375</v>
      </c>
      <c r="M18" s="30">
        <f>SUM(M3:M17)</f>
        <v>10</v>
      </c>
      <c r="N18" s="6">
        <f>SUM(N3:N17)</f>
        <v>34</v>
      </c>
      <c r="O18" s="138">
        <f t="shared" si="18"/>
        <v>0.29411764705882354</v>
      </c>
      <c r="P18" s="9">
        <f>(D18*2)+(G18*3)+(J18)</f>
        <v>39</v>
      </c>
      <c r="Q18" s="8">
        <f>SUM(Q3:Q17)</f>
        <v>5</v>
      </c>
      <c r="R18" s="6">
        <f>SUM(R3:R17)</f>
        <v>15</v>
      </c>
      <c r="S18" s="9">
        <f t="shared" si="20"/>
        <v>20</v>
      </c>
      <c r="T18" s="8">
        <f t="shared" ref="T18:AA18" si="56">SUM(T3:T17)</f>
        <v>9</v>
      </c>
      <c r="U18" s="6">
        <f t="shared" si="56"/>
        <v>10</v>
      </c>
      <c r="V18" s="6">
        <f t="shared" si="56"/>
        <v>3</v>
      </c>
      <c r="W18" s="6">
        <f t="shared" si="56"/>
        <v>9</v>
      </c>
      <c r="X18" s="6">
        <f t="shared" si="56"/>
        <v>1</v>
      </c>
      <c r="Y18" s="6">
        <f t="shared" si="56"/>
        <v>9</v>
      </c>
      <c r="Z18" s="6">
        <f t="shared" si="56"/>
        <v>13</v>
      </c>
      <c r="AA18" s="153">
        <f t="shared" si="56"/>
        <v>179.95999999999998</v>
      </c>
      <c r="AD18" s="11"/>
      <c r="AE18" s="11" t="s">
        <v>43</v>
      </c>
      <c r="AF18" s="8">
        <v>10</v>
      </c>
      <c r="AG18" s="6">
        <v>28</v>
      </c>
      <c r="AH18" s="132">
        <f t="shared" si="21"/>
        <v>0.35714285714285715</v>
      </c>
      <c r="AI18" s="8">
        <v>1</v>
      </c>
      <c r="AJ18" s="6">
        <v>4</v>
      </c>
      <c r="AK18" s="135">
        <f t="shared" si="22"/>
        <v>0.25</v>
      </c>
      <c r="AL18" s="35">
        <v>15</v>
      </c>
      <c r="AM18" s="35">
        <v>19</v>
      </c>
      <c r="AN18" s="31">
        <f t="shared" si="23"/>
        <v>0.78947368421052633</v>
      </c>
      <c r="AO18" s="30">
        <v>11</v>
      </c>
      <c r="AP18" s="6">
        <v>32</v>
      </c>
      <c r="AQ18" s="138">
        <f t="shared" si="24"/>
        <v>0.34375</v>
      </c>
      <c r="AR18" s="9">
        <f>(AF18*2)+(AI18*3)+(AL18)</f>
        <v>38</v>
      </c>
      <c r="AS18" s="8">
        <v>6</v>
      </c>
      <c r="AT18" s="6">
        <v>14</v>
      </c>
      <c r="AU18" s="9">
        <f t="shared" si="26"/>
        <v>20</v>
      </c>
      <c r="AV18" s="8">
        <v>7</v>
      </c>
      <c r="AW18" s="6">
        <v>11</v>
      </c>
      <c r="AX18" s="6">
        <v>3</v>
      </c>
      <c r="AY18" s="6">
        <v>8</v>
      </c>
      <c r="AZ18" s="6">
        <v>1</v>
      </c>
      <c r="BA18" s="6">
        <v>7</v>
      </c>
      <c r="BB18" s="6">
        <v>16</v>
      </c>
      <c r="BC18" s="6">
        <v>180</v>
      </c>
      <c r="BF18" s="100"/>
      <c r="BG18" s="101" t="s">
        <v>43</v>
      </c>
      <c r="BH18" s="102">
        <f t="shared" si="2"/>
        <v>0.35294117647058826</v>
      </c>
      <c r="BI18" s="125">
        <f t="shared" si="3"/>
        <v>0.47514619883040937</v>
      </c>
      <c r="BJ18" s="126">
        <v>0</v>
      </c>
      <c r="BK18" s="102">
        <f>IFERROR(T18/M18, 0)</f>
        <v>0.9</v>
      </c>
      <c r="BL18" s="125">
        <f>IFERROR(T18/(N18+(0.44*K18)+U18), 0)</f>
        <v>0.17633228840125392</v>
      </c>
      <c r="BM18" s="127">
        <f>IFERROR(U18/(N18+(0.44*K18)+U18), 0)</f>
        <v>0.19592476489028213</v>
      </c>
      <c r="BN18" s="103">
        <f t="shared" si="8"/>
        <v>0.9</v>
      </c>
      <c r="BO18" s="105">
        <f>IFERROR(Q18/(Q18+AT18), 0)</f>
        <v>0.26315789473684209</v>
      </c>
      <c r="BP18" s="128">
        <f>IFERROR(R18/(R18+AS18), 0)</f>
        <v>0.7142857142857143</v>
      </c>
      <c r="BQ18" s="129">
        <f>IFERROR(S18/(S18+AU18), 0)</f>
        <v>0.5</v>
      </c>
      <c r="BR18" s="111">
        <f>IFERROR(($AR$18/$BD$3)*100, 0)</f>
        <v>84.557187360925681</v>
      </c>
      <c r="BS18" s="112">
        <f>IFERROR(($P$18/$AB$3)*100, 0)</f>
        <v>88.071693448702106</v>
      </c>
      <c r="BT18" s="104">
        <f t="shared" si="27"/>
        <v>3.5145060877764251</v>
      </c>
      <c r="BU18" s="102">
        <f>IFERROR(SUM(BU3:BU17), 0)</f>
        <v>0.53594771241830075</v>
      </c>
      <c r="BV18" s="85">
        <f>IFERROR((D18*2)-(E18*((homedefinitions!$K$15)*2))+(G18*3)-(H18*((homedefinitions!$L$15)*3))+(J18)-(K18*(homedefinitions!$M$15))+S18+T18+V18+W18-U18, 0)</f>
        <v>32.479999999999997</v>
      </c>
      <c r="BW18" s="85">
        <f t="shared" si="28"/>
        <v>0.47058823529411764</v>
      </c>
      <c r="BX18" s="55">
        <v>34</v>
      </c>
      <c r="BY18" s="58" t="s">
        <v>30</v>
      </c>
      <c r="BZ18" s="47">
        <f t="shared" si="29"/>
        <v>2.6533136966126656</v>
      </c>
      <c r="CA18" s="39">
        <f t="shared" si="47"/>
        <v>0.2857142857142857</v>
      </c>
      <c r="CB18" s="45">
        <f t="shared" si="48"/>
        <v>0.5670103092783505</v>
      </c>
      <c r="CC18" s="45">
        <f t="shared" si="30"/>
        <v>0.68907065258488143</v>
      </c>
      <c r="CD18" s="45">
        <f t="shared" si="31"/>
        <v>2.5910931174089068E-2</v>
      </c>
      <c r="CE18" s="36">
        <f t="shared" si="32"/>
        <v>0.19448766392531674</v>
      </c>
      <c r="CF18" s="45">
        <f t="shared" si="49"/>
        <v>0.90946924768428716</v>
      </c>
      <c r="CG18" s="45">
        <f t="shared" si="50"/>
        <v>3.562782944296953</v>
      </c>
      <c r="CH18" s="45">
        <f t="shared" si="33"/>
        <v>0.81543763745114317</v>
      </c>
      <c r="CI18" s="51">
        <f t="shared" si="51"/>
        <v>18.263157894736842</v>
      </c>
      <c r="CJ18" s="47">
        <f t="shared" si="34"/>
        <v>1.7768670503934882</v>
      </c>
      <c r="CK18" s="45">
        <f t="shared" si="35"/>
        <v>0.89253179842604702</v>
      </c>
      <c r="CL18" s="45">
        <f t="shared" si="36"/>
        <v>0.77407407407407403</v>
      </c>
      <c r="CM18" s="36">
        <f t="shared" si="37"/>
        <v>0.94421442917332521</v>
      </c>
      <c r="CN18" s="45">
        <f t="shared" si="52"/>
        <v>16.375</v>
      </c>
      <c r="CO18" s="45">
        <f t="shared" si="53"/>
        <v>0.56945910699869595</v>
      </c>
      <c r="CP18" s="45">
        <f t="shared" si="54"/>
        <v>0.26315789473684209</v>
      </c>
      <c r="CQ18" s="45">
        <f t="shared" si="55"/>
        <v>0.32082680250783702</v>
      </c>
      <c r="CR18" s="45">
        <f t="shared" si="38"/>
        <v>0.43512745244806317</v>
      </c>
      <c r="CS18" s="45">
        <f t="shared" si="39"/>
        <v>4.7321917284886137</v>
      </c>
      <c r="CT18" s="45">
        <f t="shared" si="40"/>
        <v>0.88843352519674412</v>
      </c>
      <c r="CU18" s="45">
        <f t="shared" si="41"/>
        <v>0.18333333333333332</v>
      </c>
      <c r="CV18" s="45">
        <f t="shared" si="42"/>
        <v>0.8</v>
      </c>
      <c r="CW18" s="45">
        <f t="shared" si="43"/>
        <v>0.18269774445735987</v>
      </c>
      <c r="CX18" s="45">
        <f t="shared" si="44"/>
        <v>2.155263157894737</v>
      </c>
      <c r="CY18" s="45">
        <f t="shared" si="45"/>
        <v>0</v>
      </c>
      <c r="CZ18" s="43">
        <f t="shared" si="46"/>
        <v>4.105310178224622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0.2857142857142857</v>
      </c>
      <c r="CB19" s="45">
        <f t="shared" si="48"/>
        <v>0.5670103092783505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18.263157894736842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0.94421442917332521</v>
      </c>
      <c r="CN19" s="45">
        <f t="shared" si="52"/>
        <v>16.375</v>
      </c>
      <c r="CO19" s="45">
        <f t="shared" si="53"/>
        <v>0.56945910699869595</v>
      </c>
      <c r="CP19" s="45">
        <f t="shared" si="54"/>
        <v>0.26315789473684209</v>
      </c>
      <c r="CQ19" s="45">
        <f t="shared" si="55"/>
        <v>0.32082680250783702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1.2989690721649485</v>
      </c>
      <c r="CA20" s="41">
        <f t="shared" si="47"/>
        <v>0.2857142857142857</v>
      </c>
      <c r="CB20" s="46">
        <f t="shared" si="48"/>
        <v>0.5670103092783505</v>
      </c>
      <c r="CC20" s="46">
        <f>IFERROR(((($AP$18-$AO$18-$V$18)*CB20*(1-1.07*CA20))/$AA$18)*AA17, 0)</f>
        <v>0.4803806835163173</v>
      </c>
      <c r="CD20" s="46">
        <f>IFERROR((Z17/$Z$18)*0.4*$AM$18*((1-$AN$18)^2), 0)</f>
        <v>0</v>
      </c>
      <c r="CE20" s="42">
        <f>IFERROR((($AW$18-$W$18)/$AA$18)*AA17, 0)</f>
        <v>0.13558568570793511</v>
      </c>
      <c r="CF20" s="46">
        <f t="shared" si="49"/>
        <v>0.61596636922425241</v>
      </c>
      <c r="CG20" s="46">
        <f t="shared" si="50"/>
        <v>1.914935441389201</v>
      </c>
      <c r="CH20" s="46">
        <f>IFERROR(CG20/($BD$3*(AA17/$BC$18)),0)</f>
        <v>0.62868593361286129</v>
      </c>
      <c r="CI20" s="52">
        <f t="shared" si="51"/>
        <v>18.263157894736842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0.70905117712861521</v>
      </c>
      <c r="CL20" s="46">
        <f>IFERROR(2*((($M$18)+0.5*($H$18-G17))/($M$18-M17))*0.5*((($P$18-$J$18)-(P17-J17))/(2*($N$18-N17)))*T17, 0)</f>
        <v>0.67058823529411771</v>
      </c>
      <c r="CM20" s="42">
        <f t="shared" si="37"/>
        <v>0.94421442917332521</v>
      </c>
      <c r="CN20" s="46">
        <f t="shared" si="52"/>
        <v>16.375</v>
      </c>
      <c r="CO20" s="46">
        <f t="shared" si="53"/>
        <v>0.56945910699869595</v>
      </c>
      <c r="CP20" s="46">
        <f t="shared" si="54"/>
        <v>0.26315789473684209</v>
      </c>
      <c r="CQ20" s="46">
        <f t="shared" si="55"/>
        <v>0.32082680250783702</v>
      </c>
      <c r="CR20" s="46">
        <f>IFERROR(Q17*CO20*CQ20*($P$18/($M$18+(1-(1-($J$18/$K$18))^2)*0.4*$K$18)), 0)</f>
        <v>0</v>
      </c>
      <c r="CS20" s="46">
        <f>IFERROR((CJ20+CL20+J17)*CM20+CR20, 0)</f>
        <v>0.6331790877985829</v>
      </c>
      <c r="CT20" s="46">
        <f>IFERROR(M17*(1-(0.5*((P17-J17)/(2*N17)))*CK20), 0)</f>
        <v>0</v>
      </c>
      <c r="CU20" s="46">
        <f>IFERROR(0.5*((($P$18-$J$18)-(P17-J17))/(2*($N$18-N17)))*T17, 0)</f>
        <v>0.17647058823529413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0.16662607573646918</v>
      </c>
      <c r="DB20">
        <f>(AF18+(1.5*AI18))/AP18</f>
        <v>0.359375</v>
      </c>
      <c r="DC20">
        <f>(AW18)/(AP18+(0.44*AM18)+AW18)</f>
        <v>0.21417445482866043</v>
      </c>
      <c r="DD20">
        <f>AS18/(AS18+R18)</f>
        <v>0.2857142857142857</v>
      </c>
      <c r="DE20">
        <f>AM18/AP18</f>
        <v>0.59375</v>
      </c>
    </row>
    <row r="21" spans="2:109" x14ac:dyDescent="0.55000000000000004">
      <c r="BF21" t="s">
        <v>139</v>
      </c>
      <c r="BG21">
        <f>((0.5*BH18)-(0.3*BM18)+(0.15*BO18)+(0.05*BW18))</f>
        <v>0.18069625474344167</v>
      </c>
    </row>
    <row r="22" spans="2:109" x14ac:dyDescent="0.55000000000000004">
      <c r="BF22" t="s">
        <v>140</v>
      </c>
      <c r="BG22">
        <f>((0.5*DB20)-(0.3*DC20)+(0.15*DD20)+(0.05*DE20))</f>
        <v>0.18797980640854473</v>
      </c>
    </row>
    <row r="23" spans="2:109" x14ac:dyDescent="0.55000000000000004">
      <c r="BF23" t="s">
        <v>145</v>
      </c>
      <c r="BG23" s="150">
        <f>(BG21-BG22)*100</f>
        <v>-0.72835516651030552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425679-1EFE-4326-975C-653690C46860}">
  <dimension ref="A1:J27"/>
  <sheetViews>
    <sheetView topLeftCell="A6" workbookViewId="0">
      <selection activeCell="K24" sqref="K24"/>
    </sheetView>
  </sheetViews>
  <sheetFormatPr defaultRowHeight="14.4" x14ac:dyDescent="0.55000000000000004"/>
  <cols>
    <col min="1" max="1" width="22.89453125" customWidth="1"/>
    <col min="2" max="2" width="11.3671875" customWidth="1"/>
  </cols>
  <sheetData>
    <row r="1" spans="1:10" ht="14.7" thickBot="1" x14ac:dyDescent="0.6">
      <c r="A1" s="164"/>
      <c r="B1" s="165"/>
      <c r="C1" s="203" t="s">
        <v>158</v>
      </c>
      <c r="D1" s="204"/>
      <c r="E1" s="204"/>
      <c r="F1" s="205"/>
      <c r="G1" s="204" t="s">
        <v>112</v>
      </c>
      <c r="H1" s="204"/>
      <c r="I1" s="204"/>
      <c r="J1" s="205"/>
    </row>
    <row r="2" spans="1:10" x14ac:dyDescent="0.55000000000000004">
      <c r="A2" s="163" t="s">
        <v>112</v>
      </c>
      <c r="B2" s="145" t="s">
        <v>146</v>
      </c>
      <c r="C2" s="169" t="s">
        <v>36</v>
      </c>
      <c r="D2" s="160" t="s">
        <v>148</v>
      </c>
      <c r="E2" s="160" t="s">
        <v>149</v>
      </c>
      <c r="F2" s="170" t="s">
        <v>138</v>
      </c>
      <c r="G2" s="160" t="s">
        <v>150</v>
      </c>
      <c r="H2" s="160" t="s">
        <v>151</v>
      </c>
      <c r="I2" s="160" t="s">
        <v>152</v>
      </c>
      <c r="J2" s="170" t="s">
        <v>153</v>
      </c>
    </row>
    <row r="3" spans="1:10" x14ac:dyDescent="0.55000000000000004">
      <c r="A3" s="163" t="s">
        <v>122</v>
      </c>
      <c r="B3" s="167">
        <f>averageadvanced!M23</f>
        <v>7.4353698195517044</v>
      </c>
      <c r="C3" s="171">
        <f>averageadvanced!N19</f>
        <v>0.54407149043225977</v>
      </c>
      <c r="D3" s="172">
        <f>averageadvanced!S19</f>
        <v>0.17723868599026726</v>
      </c>
      <c r="E3" s="172">
        <f>averageadvanced!U19</f>
        <v>0.42583199297713792</v>
      </c>
      <c r="F3" s="173">
        <f>averageadvanced!AC19</f>
        <v>0.29846178761705155</v>
      </c>
      <c r="G3" s="172">
        <f>(SUM(Template:END!DB20))/averageadvanced!$F$20</f>
        <v>0.46379669450514188</v>
      </c>
      <c r="H3" s="172">
        <f>(SUM(Template:END!DC20))/averageadvanced!$F$20</f>
        <v>0.20141815793436221</v>
      </c>
      <c r="I3" s="172">
        <f>(SUM(Template:END!DD20))/averageadvanced!$F$20</f>
        <v>0.26621373386771524</v>
      </c>
      <c r="J3" s="173">
        <f>(SUM(Template:END!DE20))/averageadvanced!$F$20</f>
        <v>0.23806739197072868</v>
      </c>
    </row>
    <row r="4" spans="1:10" x14ac:dyDescent="0.55000000000000004">
      <c r="A4" s="163" t="s">
        <v>127</v>
      </c>
      <c r="B4" s="167">
        <f>'6-6-24 vs Brentwood Academy'!BG23</f>
        <v>6.3941251244233914</v>
      </c>
      <c r="C4" s="171">
        <f>'6-6-24 vs Brentwood Academy'!BH18</f>
        <v>0.47916666666666669</v>
      </c>
      <c r="D4" s="172">
        <f>'6-6-24 vs Brentwood Academy'!BM18</f>
        <v>0.14053716427232982</v>
      </c>
      <c r="E4" s="172">
        <f>'6-6-24 vs Brentwood Academy'!BO18</f>
        <v>0.5357142857142857</v>
      </c>
      <c r="F4" s="173">
        <f>'6-6-24 vs Brentwood Academy'!BW18</f>
        <v>0.33333333333333331</v>
      </c>
      <c r="G4" s="172">
        <f>'6-6-24 vs Brentwood Academy'!DB20</f>
        <v>0.532258064516129</v>
      </c>
      <c r="H4" s="172">
        <f>'6-6-24 vs Brentwood Academy'!DC20</f>
        <v>0.25392428439519854</v>
      </c>
      <c r="I4" s="172">
        <f>'6-6-24 vs Brentwood Academy'!DD20</f>
        <v>0.23809523809523808</v>
      </c>
      <c r="J4" s="173">
        <f>'6-6-24 vs Brentwood Academy'!DE20</f>
        <v>9.6774193548387094E-2</v>
      </c>
    </row>
    <row r="5" spans="1:10" x14ac:dyDescent="0.55000000000000004">
      <c r="A5" s="163" t="s">
        <v>147</v>
      </c>
      <c r="B5" s="167">
        <f>'6-6-24 vs Ensworth'!BG23</f>
        <v>5.416336089483675</v>
      </c>
      <c r="C5" s="171">
        <f>'6-6-24 vs Ensworth'!BH18</f>
        <v>0.45205479452054792</v>
      </c>
      <c r="D5" s="172">
        <f>'6-6-24 vs Ensworth'!BM18</f>
        <v>0.12505684402000911</v>
      </c>
      <c r="E5" s="172">
        <f>'6-6-24 vs Ensworth'!BO18</f>
        <v>0.41025641025641024</v>
      </c>
      <c r="F5" s="173">
        <f>'6-6-24 vs Ensworth'!BW18</f>
        <v>0.12328767123287671</v>
      </c>
      <c r="G5" s="172">
        <f>'6-6-24 vs Ensworth'!DB20</f>
        <v>0.47169811320754718</v>
      </c>
      <c r="H5" s="172">
        <f>'6-6-24 vs Ensworth'!DC20</f>
        <v>0.3117206982543641</v>
      </c>
      <c r="I5" s="172">
        <f>'6-6-24 vs Ensworth'!DD20</f>
        <v>0.36666666666666664</v>
      </c>
      <c r="J5" s="173">
        <f>'6-6-24 vs Ensworth'!DE20</f>
        <v>9.4339622641509441E-2</v>
      </c>
    </row>
    <row r="6" spans="1:10" x14ac:dyDescent="0.55000000000000004">
      <c r="A6" s="163" t="s">
        <v>133</v>
      </c>
      <c r="B6" s="241">
        <f>'6-7-24 vs Chrsistian Brothers'!BG23</f>
        <v>6.0847088200369601</v>
      </c>
      <c r="C6" s="171">
        <f>'6-7-24 vs Chrsistian Brothers'!BH18</f>
        <v>0.57999999999999996</v>
      </c>
      <c r="D6" s="242">
        <f>'6-7-24 vs Chrsistian Brothers'!BM18</f>
        <v>0.23957158962795938</v>
      </c>
      <c r="E6" s="242">
        <f>'6-7-24 vs Chrsistian Brothers'!BO18</f>
        <v>0.55555555555555558</v>
      </c>
      <c r="F6" s="173">
        <f>'6-7-24 vs Chrsistian Brothers'!BW18</f>
        <v>0.18</v>
      </c>
      <c r="G6" s="242">
        <f>'6-7-24 vs Chrsistian Brothers'!DB20</f>
        <v>0.48958333333333331</v>
      </c>
      <c r="H6" s="242">
        <f>'6-7-24 vs Chrsistian Brothers'!DC20</f>
        <v>0.13149243918474687</v>
      </c>
      <c r="I6" s="242">
        <f>'6-7-24 vs Chrsistian Brothers'!DD20</f>
        <v>0.21875</v>
      </c>
      <c r="J6" s="173">
        <f>'6-7-24 vs Chrsistian Brothers'!DE20</f>
        <v>0.22916666666666666</v>
      </c>
    </row>
    <row r="7" spans="1:10" x14ac:dyDescent="0.55000000000000004">
      <c r="A7" s="163" t="s">
        <v>136</v>
      </c>
      <c r="B7" s="167">
        <f>'6-7-24 vs Sparkman'!BG23</f>
        <v>8.5700954751889409</v>
      </c>
      <c r="C7" s="171">
        <f>'6-7-24 vs Sparkman'!BH18</f>
        <v>0.47413793103448276</v>
      </c>
      <c r="D7" s="172">
        <f>'6-7-24 vs Sparkman'!BM18</f>
        <v>0.2040816326530612</v>
      </c>
      <c r="E7" s="172">
        <f>'6-7-24 vs Sparkman'!BO18</f>
        <v>0.51428571428571423</v>
      </c>
      <c r="F7" s="173">
        <f>'6-7-24 vs Sparkman'!BW18</f>
        <v>0.17241379310344829</v>
      </c>
      <c r="G7" s="172">
        <f>'6-7-24 vs Sparkman'!DB20</f>
        <v>0.32727272727272727</v>
      </c>
      <c r="H7" s="172">
        <f>'6-7-24 vs Sparkman'!DC20</f>
        <v>0.14979029358897544</v>
      </c>
      <c r="I7" s="172">
        <f>'6-7-24 vs Sparkman'!DD20</f>
        <v>0.35714285714285715</v>
      </c>
      <c r="J7" s="173">
        <f>'6-7-24 vs Sparkman'!DE20</f>
        <v>7.2727272727272724E-2</v>
      </c>
    </row>
    <row r="8" spans="1:10" x14ac:dyDescent="0.55000000000000004">
      <c r="A8" s="163" t="s">
        <v>137</v>
      </c>
      <c r="B8" s="167">
        <f>'6-7-24 vs MBA'!BG23</f>
        <v>15.126951134668975</v>
      </c>
      <c r="C8" s="171">
        <f>'6-7-24 vs MBA'!BH18</f>
        <v>0.5535714285714286</v>
      </c>
      <c r="D8" s="172">
        <f>'6-7-24 vs MBA'!BM18</f>
        <v>0.16882386043894204</v>
      </c>
      <c r="E8" s="172">
        <f>'6-7-24 vs MBA'!BO18</f>
        <v>0.4375</v>
      </c>
      <c r="F8" s="173">
        <f>'6-7-24 vs MBA'!BW18</f>
        <v>0.125</v>
      </c>
      <c r="G8" s="172">
        <f>'6-7-24 vs MBA'!DB20</f>
        <v>0.39361702127659576</v>
      </c>
      <c r="H8" s="172">
        <f>'6-7-24 vs MBA'!DC20</f>
        <v>0.21200260926288322</v>
      </c>
      <c r="I8" s="172">
        <f>'6-7-24 vs MBA'!DD20</f>
        <v>6.8965517241379309E-2</v>
      </c>
      <c r="J8" s="173">
        <f>'6-7-24 vs MBA'!DE20</f>
        <v>6.3829787234042548E-2</v>
      </c>
    </row>
    <row r="9" spans="1:10" ht="14.7" thickBot="1" x14ac:dyDescent="0.6">
      <c r="A9" s="166" t="s">
        <v>156</v>
      </c>
      <c r="B9" s="168">
        <f>'6-11-24 vs Ramsay'!BG23</f>
        <v>4.11937462860576</v>
      </c>
      <c r="C9" s="174">
        <f>'6-11-24 vs Ramsay'!BH18</f>
        <v>0.58695652173913049</v>
      </c>
      <c r="D9" s="175">
        <f>'6-11-24 vs Ramsay'!BM18</f>
        <v>0.20793346129238643</v>
      </c>
      <c r="E9" s="175">
        <f>'6-11-24 vs Ramsay'!BO18</f>
        <v>0.52631578947368418</v>
      </c>
      <c r="F9" s="176">
        <f>'6-11-24 vs Ramsay'!BW18</f>
        <v>0.17391304347826086</v>
      </c>
      <c r="G9" s="175">
        <f>'6-11-24 vs Ramsay'!DB20</f>
        <v>0.53</v>
      </c>
      <c r="H9" s="175">
        <f>'6-11-24 vs Ramsay'!DC20</f>
        <v>0.17650834403080873</v>
      </c>
      <c r="I9" s="175">
        <f>'6-11-24 vs Ramsay'!DD20</f>
        <v>0.41666666666666669</v>
      </c>
      <c r="J9" s="176">
        <f>'6-11-24 vs Ramsay'!DE20</f>
        <v>0.06</v>
      </c>
    </row>
    <row r="10" spans="1:10" x14ac:dyDescent="0.55000000000000004">
      <c r="A10" s="163" t="s">
        <v>159</v>
      </c>
      <c r="B10" s="167">
        <f>'6-13-24 vs Peachtree Ridge'!BG23</f>
        <v>-1.9253603985855183</v>
      </c>
      <c r="C10" s="172">
        <f>'6-13-24 vs Peachtree Ridge'!BH18</f>
        <v>0.51249999999999996</v>
      </c>
      <c r="D10" s="172">
        <f>'6-13-24 vs Peachtree Ridge'!BM18</f>
        <v>0.14194464158977999</v>
      </c>
      <c r="E10" s="172">
        <f>'6-13-24 vs Peachtree Ridge'!BO18</f>
        <v>0.5</v>
      </c>
      <c r="F10" s="172">
        <f>'6-13-24 vs Peachtree Ridge'!BW18</f>
        <v>0.47499999999999998</v>
      </c>
      <c r="G10" s="172">
        <f>'6-13-24 vs Peachtree Ridge'!DB20</f>
        <v>0.60256410256410253</v>
      </c>
      <c r="H10" s="172">
        <f>'6-13-24 vs Peachtree Ridge'!DC20</f>
        <v>6.7204301075268813E-2</v>
      </c>
      <c r="I10" s="172">
        <f>'6-13-24 vs Peachtree Ridge'!DD20</f>
        <v>0.2857142857142857</v>
      </c>
      <c r="J10" s="172">
        <f>'6-13-24 vs Peachtree Ridge'!DE20</f>
        <v>0.15384615384615385</v>
      </c>
    </row>
    <row r="11" spans="1:10" x14ac:dyDescent="0.55000000000000004">
      <c r="A11" s="163" t="s">
        <v>160</v>
      </c>
      <c r="B11" s="167">
        <f>'6-13-24 vs Webb City'!BG23</f>
        <v>5.6534670701938179</v>
      </c>
      <c r="C11" s="172">
        <f>'6-13-24 vs Webb City'!BH18</f>
        <v>0.46296296296296297</v>
      </c>
      <c r="D11" s="172">
        <f>'6-13-24 vs Webb City'!BM18</f>
        <v>0.28538812785388129</v>
      </c>
      <c r="E11" s="172">
        <f>'6-13-24 vs Webb City'!BO18</f>
        <v>0.52380952380952384</v>
      </c>
      <c r="F11" s="172">
        <f>'6-13-24 vs Webb City'!BW18</f>
        <v>0.88888888888888884</v>
      </c>
      <c r="G11" s="172">
        <f>'6-13-24 vs Webb City'!DB20</f>
        <v>0.40909090909090912</v>
      </c>
      <c r="H11" s="172">
        <f>'6-13-24 vs Webb City'!DC20</f>
        <v>0.17123287671232876</v>
      </c>
      <c r="I11" s="172">
        <f>'6-13-24 vs Webb City'!DD20</f>
        <v>0.26315789473684209</v>
      </c>
      <c r="J11" s="172">
        <f>'6-13-24 vs Webb City'!DE20</f>
        <v>0.39393939393939392</v>
      </c>
    </row>
    <row r="12" spans="1:10" x14ac:dyDescent="0.55000000000000004">
      <c r="A12" s="163" t="s">
        <v>163</v>
      </c>
      <c r="B12" s="167">
        <f>'6-13-24 vs Fairhope'!BG23</f>
        <v>0.7038074330562305</v>
      </c>
      <c r="C12" s="172">
        <f>'6-13-24 vs Fairhope'!BH18</f>
        <v>0.39130434782608697</v>
      </c>
      <c r="D12" s="172">
        <f>'6-13-24 vs Fairhope'!BM18</f>
        <v>7.2358900144717797E-2</v>
      </c>
      <c r="E12" s="172">
        <f>'6-13-24 vs Fairhope'!BO18</f>
        <v>0.5</v>
      </c>
      <c r="F12" s="172">
        <f>'6-13-24 vs Fairhope'!BW18</f>
        <v>0.2608695652173913</v>
      </c>
      <c r="G12" s="172">
        <f>'6-13-24 vs Fairhope'!DB20</f>
        <v>0.48780487804878048</v>
      </c>
      <c r="H12" s="172">
        <f>'6-13-24 vs Fairhope'!DC20</f>
        <v>0.17537022603273578</v>
      </c>
      <c r="I12" s="172">
        <f>'6-13-24 vs Fairhope'!DD20</f>
        <v>0.4</v>
      </c>
      <c r="J12" s="172">
        <f>'6-13-24 vs Fairhope'!DE20</f>
        <v>7.3170731707317069E-2</v>
      </c>
    </row>
    <row r="13" spans="1:10" x14ac:dyDescent="0.55000000000000004">
      <c r="A13" s="239" t="s">
        <v>164</v>
      </c>
      <c r="B13" s="167">
        <f>'^6-11-24 vs Buckhorn'!BG23</f>
        <v>5.3067989994372926</v>
      </c>
      <c r="C13" s="172">
        <f>'^6-11-24 vs Buckhorn'!BH18</f>
        <v>0.57547169811320753</v>
      </c>
      <c r="D13" s="172">
        <f>'^6-11-24 vs Buckhorn'!BM18</f>
        <v>0.1411543287327478</v>
      </c>
      <c r="E13" s="172">
        <f>'^6-11-24 vs Buckhorn'!BO18</f>
        <v>0.2857142857142857</v>
      </c>
      <c r="F13" s="172">
        <f>'^6-11-24 vs Buckhorn'!BW18</f>
        <v>7.5471698113207544E-2</v>
      </c>
      <c r="G13" s="172">
        <f>'^6-11-24 vs Buckhorn'!DB20</f>
        <v>0.43650793650793651</v>
      </c>
      <c r="H13" s="172">
        <f>'^6-11-24 vs Buckhorn'!DC20</f>
        <v>0.11129660545353368</v>
      </c>
      <c r="I13" s="172">
        <f>'^6-11-24 vs Buckhorn'!DD20</f>
        <v>0.35</v>
      </c>
      <c r="J13" s="172">
        <f>'^6-11-24 vs Buckhorn'!DE20</f>
        <v>3.1746031746031744E-2</v>
      </c>
    </row>
    <row r="14" spans="1:10" x14ac:dyDescent="0.55000000000000004">
      <c r="A14" s="239" t="s">
        <v>165</v>
      </c>
      <c r="B14" s="167">
        <f>'^6-11-24 vs Gadsden City'!BG23</f>
        <v>14.380463610737241</v>
      </c>
      <c r="C14" s="242">
        <f>'^6-11-24 vs Gadsden City'!BH18</f>
        <v>0.6428571428571429</v>
      </c>
      <c r="D14" s="172">
        <f>'^6-11-24 vs Gadsden City'!BM18</f>
        <v>0.30425963488843816</v>
      </c>
      <c r="E14" s="172">
        <f>'^6-11-24 vs Gadsden City'!BO18</f>
        <v>0.3888888888888889</v>
      </c>
      <c r="F14" s="242">
        <f>'^6-11-24 vs Gadsden City'!BW18</f>
        <v>0.4</v>
      </c>
      <c r="G14" s="172">
        <f>'^6-11-24 vs Gadsden City'!DB20</f>
        <v>0.43478260869565216</v>
      </c>
      <c r="H14" s="172">
        <f>'^6-11-24 vs Gadsden City'!DC20</f>
        <v>0.27932960893854747</v>
      </c>
      <c r="I14" s="172">
        <f>'^6-11-24 vs Gadsden City'!DD20</f>
        <v>0.2</v>
      </c>
      <c r="J14" s="242">
        <f>'^6-11-24 vs Gadsden City'!DE20</f>
        <v>2.1739130434782608E-2</v>
      </c>
    </row>
    <row r="15" spans="1:10" x14ac:dyDescent="0.55000000000000004">
      <c r="A15" s="239" t="s">
        <v>166</v>
      </c>
      <c r="B15" s="167">
        <f>'6-14-24 vs Balboa'!BG23</f>
        <v>-0.72835516651030552</v>
      </c>
      <c r="C15" s="172">
        <f>'6-14-24 vs Balboa'!BH18</f>
        <v>0.35294117647058826</v>
      </c>
      <c r="D15" s="172">
        <f>'6-14-24 vs Balboa'!BM18</f>
        <v>0.19592476489028213</v>
      </c>
      <c r="E15" s="172">
        <f>'6-14-24 vs Balboa'!BO18</f>
        <v>0.26315789473684209</v>
      </c>
      <c r="F15" s="172">
        <f>'6-14-24 vs Balboa'!BW18</f>
        <v>0.47058823529411764</v>
      </c>
      <c r="G15" s="172">
        <f>'6-14-24 vs Balboa'!DB20</f>
        <v>0.359375</v>
      </c>
      <c r="H15" s="172">
        <f>'6-14-24 vs Balboa'!DC20</f>
        <v>0.21417445482866043</v>
      </c>
      <c r="I15" s="172">
        <f>'6-14-24 vs Balboa'!DD20</f>
        <v>0.2857142857142857</v>
      </c>
      <c r="J15" s="172">
        <f>'6-14-24 vs Balboa'!DE20</f>
        <v>0.59375</v>
      </c>
    </row>
    <row r="16" spans="1:10" x14ac:dyDescent="0.55000000000000004">
      <c r="A16" s="239" t="s">
        <v>167</v>
      </c>
      <c r="B16" s="167">
        <f>'6-14-24 vs North Oconee'!BG23</f>
        <v>-0.57752604954652287</v>
      </c>
      <c r="C16" s="172">
        <f>'6-14-24 vs North Oconee'!BH18</f>
        <v>0.47959183673469385</v>
      </c>
      <c r="D16" s="172">
        <f>'6-14-24 vs North Oconee'!BM18</f>
        <v>0.16108247422680413</v>
      </c>
      <c r="E16" s="172">
        <f>'6-14-24 vs North Oconee'!BO18</f>
        <v>0.41379310344827586</v>
      </c>
      <c r="F16" s="172">
        <f>'6-14-24 vs North Oconee'!BW18</f>
        <v>0.14285714285714285</v>
      </c>
      <c r="G16" s="172">
        <f>'6-14-24 vs North Oconee'!DB20</f>
        <v>0.52564102564102566</v>
      </c>
      <c r="H16" s="172">
        <f>'6-14-24 vs North Oconee'!DC20</f>
        <v>0.22816166883963496</v>
      </c>
      <c r="I16" s="172">
        <f>'6-14-24 vs North Oconee'!DD20</f>
        <v>0.31818181818181818</v>
      </c>
      <c r="J16" s="172">
        <f>'6-14-24 vs North Oconee'!DE20</f>
        <v>0.48717948717948717</v>
      </c>
    </row>
    <row r="17" spans="1:10" x14ac:dyDescent="0.55000000000000004">
      <c r="A17" s="239" t="s">
        <v>168</v>
      </c>
      <c r="B17" s="167">
        <f>'6-14-24 vs Pebblebrook'!BG23</f>
        <v>0.33730593319251656</v>
      </c>
      <c r="C17" s="172">
        <f>'6-14-24 vs Pebblebrook'!BH18</f>
        <v>0.59090909090909094</v>
      </c>
      <c r="D17" s="172">
        <f>'6-14-24 vs Pebblebrook'!BM18</f>
        <v>0.26778882938026011</v>
      </c>
      <c r="E17" s="172">
        <f>'6-14-24 vs Pebblebrook'!BO18</f>
        <v>0.53333333333333333</v>
      </c>
      <c r="F17" s="172">
        <f>'6-14-24 vs Pebblebrook'!BW18</f>
        <v>0.36363636363636365</v>
      </c>
      <c r="G17" s="172">
        <f>'6-14-24 vs Pebblebrook'!DB20</f>
        <v>0.5625</v>
      </c>
      <c r="H17" s="172">
        <f>'6-14-24 vs Pebblebrook'!DC20</f>
        <v>4.1911148365465216E-2</v>
      </c>
      <c r="I17" s="172">
        <f>'6-14-24 vs Pebblebrook'!DD20</f>
        <v>0.16666666666666666</v>
      </c>
      <c r="J17" s="172">
        <f>'6-14-24 vs Pebblebrook'!DE20</f>
        <v>0.32500000000000001</v>
      </c>
    </row>
    <row r="18" spans="1:10" x14ac:dyDescent="0.55000000000000004">
      <c r="A18" s="239" t="s">
        <v>169</v>
      </c>
      <c r="B18" s="167">
        <f>'6-15-24 vs Homewood'!BG23</f>
        <v>8.7151080234606777</v>
      </c>
      <c r="C18" s="242">
        <f>'6-15-24 vs Homewood'!BH18</f>
        <v>0.66666666666666663</v>
      </c>
      <c r="D18" s="172">
        <f>'6-15-24 vs Homewood'!BM18</f>
        <v>0.16245487364620939</v>
      </c>
      <c r="E18" s="172">
        <f>'6-15-24 vs Homewood'!BO18</f>
        <v>0.33333333333333331</v>
      </c>
      <c r="F18" s="242">
        <f>'6-15-24 vs Homewood'!BW18</f>
        <v>0.23809523809523808</v>
      </c>
      <c r="G18" s="172">
        <f>'6-15-24 vs Homewood'!DB20</f>
        <v>0.51136363636363635</v>
      </c>
      <c r="H18" s="172">
        <f>'6-15-24 vs Homewood'!DC20</f>
        <v>0.16744809109176156</v>
      </c>
      <c r="I18" s="172">
        <f>'6-15-24 vs Homewood'!DD20</f>
        <v>0.2608695652173913</v>
      </c>
      <c r="J18" s="242">
        <f>'6-15-24 vs Homewood'!DE20</f>
        <v>0.29545454545454547</v>
      </c>
    </row>
    <row r="19" spans="1:10" x14ac:dyDescent="0.55000000000000004">
      <c r="A19" s="239" t="s">
        <v>170</v>
      </c>
      <c r="B19" s="167">
        <f>'6-15-24 vs Thompson'!BG23</f>
        <v>7.3500955041496567</v>
      </c>
      <c r="C19" s="242">
        <f>'6-15-24 vs Thompson'!BH18</f>
        <v>0.48039215686274511</v>
      </c>
      <c r="D19" s="172">
        <f>'6-15-24 vs Thompson'!BM18</f>
        <v>0.20431990659661409</v>
      </c>
      <c r="E19" s="172">
        <f>'6-15-24 vs Thompson'!BO18</f>
        <v>0.36</v>
      </c>
      <c r="F19" s="243">
        <f>'6-15-24 vs Thompson'!BW18</f>
        <v>0.15686274509803921</v>
      </c>
      <c r="G19" s="172">
        <f>'6-15-24 vs Thompson'!DB20</f>
        <v>0.38541666666666669</v>
      </c>
      <c r="H19" s="172">
        <f>'6-15-24 vs Thompson'!DC20</f>
        <v>0.20569620253164556</v>
      </c>
      <c r="I19" s="172">
        <f>'6-15-24 vs Thompson'!DD20</f>
        <v>0.20689655172413793</v>
      </c>
      <c r="J19" s="242">
        <f>'6-15-24 vs Thompson'!DE20</f>
        <v>0.10416666666666667</v>
      </c>
    </row>
    <row r="20" spans="1:10" x14ac:dyDescent="0.55000000000000004">
      <c r="A20" s="239" t="s">
        <v>171</v>
      </c>
      <c r="B20" s="167">
        <f>'6-15-24 vs Madison Academy'!BG23</f>
        <v>8.6405172866387208</v>
      </c>
      <c r="C20" s="242">
        <f>'6-15-24 vs Madison Academy'!BH18</f>
        <v>0.55714285714285716</v>
      </c>
      <c r="D20" s="172">
        <f>'6-15-24 vs Madison Academy'!BM18</f>
        <v>0.16129032258064516</v>
      </c>
      <c r="E20" s="172">
        <f>'6-15-24 vs Madison Academy'!BO18</f>
        <v>0.47058823529411764</v>
      </c>
      <c r="F20" s="243">
        <f>'6-15-24 vs Madison Academy'!BW18</f>
        <v>0.42857142857142855</v>
      </c>
      <c r="G20" s="172">
        <f>'6-15-24 vs Madison Academy'!DB20</f>
        <v>0.41428571428571431</v>
      </c>
      <c r="H20" s="172">
        <f>'6-15-24 vs Madison Academy'!DC20</f>
        <v>0.17633228840125392</v>
      </c>
      <c r="I20" s="172">
        <f>'6-15-24 vs Madison Academy'!DD20</f>
        <v>0.39130434782608697</v>
      </c>
      <c r="J20" s="172">
        <f>'6-15-24 vs Madison Academy'!DE20</f>
        <v>0.45714285714285713</v>
      </c>
    </row>
    <row r="21" spans="1:10" x14ac:dyDescent="0.55000000000000004">
      <c r="A21" s="239" t="s">
        <v>172</v>
      </c>
      <c r="B21" s="167">
        <f>'6-19-24 vs Randolph'!BG23</f>
        <v>30.344646541301469</v>
      </c>
      <c r="C21" s="242">
        <f>'6-19-24 vs Randolph'!BH18</f>
        <v>0.63076923076923075</v>
      </c>
      <c r="D21" s="172">
        <f>'6-19-24 vs Randolph'!BM18</f>
        <v>6.6418703506907539E-2</v>
      </c>
      <c r="E21" s="172">
        <f>'6-19-24 vs Randolph'!BO18</f>
        <v>0.43478260869565216</v>
      </c>
      <c r="F21" s="243">
        <f>'6-19-24 vs Randolph'!BW18</f>
        <v>0.18461538461538463</v>
      </c>
      <c r="G21" s="172">
        <f>'6-19-24 vs Randolph'!DB20</f>
        <v>0.2608695652173913</v>
      </c>
      <c r="H21" s="172">
        <f>'6-19-24 vs Randolph'!DC20</f>
        <v>0.28768699654775598</v>
      </c>
      <c r="I21" s="172">
        <f>'6-19-24 vs Randolph'!DD20</f>
        <v>9.0909090909090912E-2</v>
      </c>
      <c r="J21" s="172">
        <f>'6-19-24 vs Randolph'!DE20</f>
        <v>0.17391304347826086</v>
      </c>
    </row>
    <row r="22" spans="1:10" x14ac:dyDescent="0.55000000000000004">
      <c r="A22" s="239" t="s">
        <v>173</v>
      </c>
      <c r="B22" s="167">
        <f>'6-19-24 vs Fairview'!BG23</f>
        <v>15.789648935705777</v>
      </c>
      <c r="C22" s="242">
        <f>'6-19-24 vs Fairview'!BH18</f>
        <v>0.59375</v>
      </c>
      <c r="D22" s="172">
        <f>'6-19-24 vs Fairview'!BM18</f>
        <v>0.23391812865497075</v>
      </c>
      <c r="E22" s="172">
        <f>'6-19-24 vs Fairview'!BO18</f>
        <v>0.44</v>
      </c>
      <c r="F22" s="243">
        <f>'6-19-24 vs Fairview'!BW18</f>
        <v>0.20833333333333334</v>
      </c>
      <c r="G22" s="172">
        <f>'6-19-24 vs Fairview'!DB20</f>
        <v>0.5</v>
      </c>
      <c r="H22" s="172">
        <f>'6-19-24 vs Fairview'!DC20</f>
        <v>0.48324742268041238</v>
      </c>
      <c r="I22" s="172">
        <f>'6-19-24 vs Fairview'!DD20</f>
        <v>0.1875</v>
      </c>
      <c r="J22" s="172">
        <f>'6-19-24 vs Fairview'!DE20</f>
        <v>0.2413793103448276</v>
      </c>
    </row>
    <row r="23" spans="1:10" x14ac:dyDescent="0.55000000000000004">
      <c r="A23" s="239" t="s">
        <v>174</v>
      </c>
      <c r="B23" s="167">
        <f>'6-19-24 vs MBA (2)'!BG23</f>
        <v>9.5648173282462974</v>
      </c>
      <c r="C23" s="242">
        <f>'6-19-24 vs MBA (2)'!BH18</f>
        <v>0.64893617021276595</v>
      </c>
      <c r="D23" s="172">
        <f>'6-19-24 vs MBA (2)'!BM18</f>
        <v>0.1534788540245566</v>
      </c>
      <c r="E23" s="172">
        <f>'6-19-24 vs MBA (2)'!BO18</f>
        <v>0.33333333333333331</v>
      </c>
      <c r="F23" s="243">
        <f>'6-19-24 vs MBA (2)'!BW18</f>
        <v>0.1276595744680851</v>
      </c>
      <c r="G23" s="172">
        <f>'6-19-24 vs MBA (2)'!DB20</f>
        <v>0.54761904761904767</v>
      </c>
      <c r="H23" s="172">
        <f>'6-19-24 vs MBA (2)'!DC20</f>
        <v>0.2677376171352075</v>
      </c>
      <c r="I23" s="172">
        <f>'6-19-24 vs MBA (2)'!DD20</f>
        <v>0.27272727272727271</v>
      </c>
      <c r="J23" s="172">
        <f>'6-19-24 vs MBA (2)'!DE20</f>
        <v>9.5238095238095233E-2</v>
      </c>
    </row>
    <row r="24" spans="1:10" x14ac:dyDescent="0.55000000000000004">
      <c r="A24" s="239" t="s">
        <v>175</v>
      </c>
      <c r="B24" s="167">
        <f>'6-19-24 vs Webb (TN)'!BG23</f>
        <v>4.4361350105443451</v>
      </c>
      <c r="C24" s="242">
        <f>'6-19-24 vs Webb (TN)'!BH18</f>
        <v>0.61363636363636365</v>
      </c>
      <c r="D24" s="172">
        <f>'6-19-24 vs Webb (TN)'!BM18</f>
        <v>0.13550135501355015</v>
      </c>
      <c r="E24" s="172">
        <f>'6-19-24 vs Webb (TN)'!BO18</f>
        <v>0.23809523809523808</v>
      </c>
      <c r="F24" s="243">
        <f>'6-19-24 vs Webb (TN)'!BW18</f>
        <v>0.36363636363636365</v>
      </c>
      <c r="G24" s="172">
        <f>'6-19-24 vs Webb (TN)'!DB20</f>
        <v>0.56382978723404253</v>
      </c>
      <c r="H24" s="172">
        <f>'6-19-24 vs Webb (TN)'!DC20</f>
        <v>0.15723270440251572</v>
      </c>
      <c r="I24" s="172">
        <f>'6-19-24 vs Webb (TN)'!DD20</f>
        <v>0.16666666666666666</v>
      </c>
      <c r="J24" s="172">
        <f>'6-19-24 vs Webb (TN)'!DE20</f>
        <v>0.31914893617021278</v>
      </c>
    </row>
    <row r="25" spans="1:10" x14ac:dyDescent="0.55000000000000004">
      <c r="A25" s="239" t="s">
        <v>176</v>
      </c>
      <c r="B25" s="167">
        <f>'6-21-24 vs Enterprise'!BG23</f>
        <v>11.708399470116712</v>
      </c>
      <c r="C25" s="242">
        <f>'6-21-24 vs Enterprise'!BH18</f>
        <v>0.58510638297872342</v>
      </c>
      <c r="D25" s="172">
        <f>'6-21-24 vs Enterprise'!BM18</f>
        <v>0.17975663716814161</v>
      </c>
      <c r="E25" s="172">
        <f>'6-21-24 vs Enterprise'!BO18</f>
        <v>0.34782608695652173</v>
      </c>
      <c r="F25" s="243">
        <f>'6-21-24 vs Enterprise'!BW18</f>
        <v>0.5957446808510638</v>
      </c>
      <c r="G25" s="172">
        <f>'6-21-24 vs Enterprise'!DB20</f>
        <v>0.40677966101694918</v>
      </c>
      <c r="H25" s="172">
        <f>'6-21-24 vs Enterprise'!DC20</f>
        <v>0.14443277310924371</v>
      </c>
      <c r="I25" s="172">
        <f>'6-21-24 vs Enterprise'!DD20</f>
        <v>0.21052631578947367</v>
      </c>
      <c r="J25" s="172">
        <f>'6-21-24 vs Enterprise'!DE20</f>
        <v>0.23728813559322035</v>
      </c>
    </row>
    <row r="26" spans="1:10" x14ac:dyDescent="0.55000000000000004">
      <c r="A26" s="239" t="s">
        <v>177</v>
      </c>
      <c r="B26" s="167">
        <f>'6-22-24 vs Shades Valley'!BG23</f>
        <v>5.9334376384416077</v>
      </c>
      <c r="C26" s="242">
        <f>'6-22-24 vs Shades Valley'!BH18</f>
        <v>0.51923076923076927</v>
      </c>
      <c r="D26" s="172">
        <f>'6-22-24 vs Shades Valley'!BM18</f>
        <v>0.13781697905181917</v>
      </c>
      <c r="E26" s="172">
        <f>'6-22-24 vs Shades Valley'!BO18</f>
        <v>0.4</v>
      </c>
      <c r="F26" s="243">
        <f>'6-22-24 vs Shades Valley'!BW18</f>
        <v>0.46153846153846156</v>
      </c>
      <c r="G26" s="172">
        <f>'6-22-24 vs Shades Valley'!DB20</f>
        <v>0.47826086956521741</v>
      </c>
      <c r="H26" s="172">
        <f>'6-22-24 vs Shades Valley'!DC20</f>
        <v>0.23676880222841226</v>
      </c>
      <c r="I26" s="172">
        <f>'6-22-24 vs Shades Valley'!DD20</f>
        <v>0.34782608695652173</v>
      </c>
      <c r="J26" s="172">
        <f>'6-22-24 vs Shades Valley'!DE20</f>
        <v>0.43478260869565216</v>
      </c>
    </row>
    <row r="27" spans="1:10" x14ac:dyDescent="0.55000000000000004">
      <c r="A27" s="239" t="s">
        <v>178</v>
      </c>
      <c r="B27" s="167">
        <f>'6-22-24 vs Fairfield'!BG23</f>
        <v>7.1038772262532133</v>
      </c>
      <c r="C27" s="242">
        <f>'6-22-24 vs Fairfield'!BH18</f>
        <v>0.62765957446808507</v>
      </c>
      <c r="D27" s="172">
        <f>'6-22-24 vs Fairfield'!BM18</f>
        <v>0.16286644951140067</v>
      </c>
      <c r="E27" s="172">
        <f>'6-22-24 vs Fairfield'!BO18</f>
        <v>0.47368421052631576</v>
      </c>
      <c r="F27" s="243">
        <f>'6-22-24 vs Fairfield'!BW18</f>
        <v>0.21276595744680851</v>
      </c>
      <c r="G27" s="172">
        <f>'6-22-24 vs Fairfield'!DB20</f>
        <v>0.5</v>
      </c>
      <c r="H27" s="172">
        <f>'6-22-24 vs Fairfield'!DC20</f>
        <v>0.18333333333333332</v>
      </c>
      <c r="I27" s="172">
        <f>'6-22-24 vs Fairfield'!DD20</f>
        <v>0.31818181818181818</v>
      </c>
      <c r="J27" s="172">
        <f>'6-22-24 vs Fairfield'!DE20</f>
        <v>0.65789473684210531</v>
      </c>
    </row>
  </sheetData>
  <mergeCells count="2">
    <mergeCell ref="C1:F1"/>
    <mergeCell ref="G1:J1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C9B65A-DA78-4670-A6FD-34B255DE0376}">
  <dimension ref="B1:DE114"/>
  <sheetViews>
    <sheetView zoomScale="75" zoomScaleNormal="60" workbookViewId="0">
      <selection activeCell="G7" sqref="G7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3.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8945312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2.8945312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8945312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0</v>
      </c>
      <c r="S3" s="17">
        <f>Q3+R3</f>
        <v>0</v>
      </c>
      <c r="T3" s="15">
        <v>0</v>
      </c>
      <c r="U3" s="16">
        <v>0</v>
      </c>
      <c r="V3" s="16">
        <v>0</v>
      </c>
      <c r="W3" s="16">
        <v>0</v>
      </c>
      <c r="X3" s="16">
        <v>0</v>
      </c>
      <c r="Y3" s="16">
        <v>0</v>
      </c>
      <c r="Z3" s="16">
        <v>1</v>
      </c>
      <c r="AA3" s="151">
        <v>5.75</v>
      </c>
      <c r="AB3" s="60">
        <f>IFERROR($N$18+0.44*$K$18-(1.07*($Q$18/($Q$18+$AT$18))*($N$18-$M$18))+U18, 0)</f>
        <v>49.239999999999995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54.550909090909087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</v>
      </c>
      <c r="BR3" s="83">
        <f t="shared" ref="BR3:BR16" si="12">IFERROR($BR$18+0.2*(100*($AR$18/CI5)*(1-CH5)-$BR$18), 0)</f>
        <v>109.83163710085428</v>
      </c>
      <c r="BS3" s="84">
        <f t="shared" ref="BS3:BS16" si="13">IFERROR((CS5/CZ5)*100, 0)</f>
        <v>0</v>
      </c>
      <c r="BT3" s="85">
        <f>BS3-BR3</f>
        <v>-109.83163710085428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0</v>
      </c>
      <c r="BV3" s="85">
        <f>IFERROR((D3*2)-(E3*((homedefinitions!$K$15)*2))+(G3*3)-(H3*((homedefinitions!$L$15)*3))+(J3)-(K3*(homedefinitions!$M$15))+S3+T3+V3+W3-U3, 0)</f>
        <v>0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5">IFERROR(D4/E4,0)</f>
        <v>0</v>
      </c>
      <c r="G4" s="18">
        <v>0</v>
      </c>
      <c r="H4" s="19">
        <v>0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8">IFERROR(M4/N4,0)</f>
        <v>0</v>
      </c>
      <c r="P4" s="20">
        <f t="shared" ref="P4:P17" si="19">(D4*2)+(G4*3)+(J4)</f>
        <v>0</v>
      </c>
      <c r="Q4" s="18">
        <v>0</v>
      </c>
      <c r="R4" s="19">
        <v>0</v>
      </c>
      <c r="S4" s="20">
        <f t="shared" ref="S4:S18" si="20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7">BS4-BR4</f>
        <v>0</v>
      </c>
      <c r="BU4" s="86">
        <f t="shared" si="14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2</v>
      </c>
      <c r="E5" s="16">
        <v>4</v>
      </c>
      <c r="F5" s="130">
        <f t="shared" si="15"/>
        <v>0.5</v>
      </c>
      <c r="G5" s="15">
        <v>1</v>
      </c>
      <c r="H5" s="16">
        <v>4</v>
      </c>
      <c r="I5" s="133">
        <f t="shared" si="16"/>
        <v>0.25</v>
      </c>
      <c r="J5" s="33">
        <v>0</v>
      </c>
      <c r="K5" s="33">
        <v>0</v>
      </c>
      <c r="L5" s="31">
        <f t="shared" si="17"/>
        <v>0</v>
      </c>
      <c r="M5" s="21">
        <f t="shared" si="0"/>
        <v>3</v>
      </c>
      <c r="N5" s="16">
        <f t="shared" si="0"/>
        <v>8</v>
      </c>
      <c r="O5" s="136">
        <f t="shared" si="18"/>
        <v>0.375</v>
      </c>
      <c r="P5" s="17">
        <f t="shared" si="19"/>
        <v>7</v>
      </c>
      <c r="Q5" s="15">
        <v>1</v>
      </c>
      <c r="R5" s="16">
        <v>5</v>
      </c>
      <c r="S5" s="17">
        <f t="shared" si="20"/>
        <v>6</v>
      </c>
      <c r="T5" s="15">
        <v>0</v>
      </c>
      <c r="U5" s="16">
        <v>5</v>
      </c>
      <c r="V5" s="16">
        <v>0</v>
      </c>
      <c r="W5" s="16">
        <v>2</v>
      </c>
      <c r="X5" s="16">
        <v>0</v>
      </c>
      <c r="Y5" s="16">
        <v>0</v>
      </c>
      <c r="Z5" s="16">
        <v>2</v>
      </c>
      <c r="AA5" s="151">
        <v>29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0.4375</v>
      </c>
      <c r="BI5" s="113">
        <f t="shared" si="3"/>
        <v>0.4375</v>
      </c>
      <c r="BJ5" s="114">
        <f t="shared" si="4"/>
        <v>0.23107003199431214</v>
      </c>
      <c r="BK5" s="81">
        <f t="shared" si="5"/>
        <v>0</v>
      </c>
      <c r="BL5" s="113">
        <f t="shared" si="6"/>
        <v>0</v>
      </c>
      <c r="BM5" s="115">
        <f t="shared" si="7"/>
        <v>0.38461538461538464</v>
      </c>
      <c r="BN5" s="82">
        <f t="shared" si="8"/>
        <v>0</v>
      </c>
      <c r="BO5" s="81">
        <f t="shared" si="9"/>
        <v>4.2815695600475628E-2</v>
      </c>
      <c r="BP5" s="113">
        <f t="shared" si="10"/>
        <v>0.28219435736677112</v>
      </c>
      <c r="BQ5" s="116">
        <f t="shared" si="11"/>
        <v>0.14607707910750506</v>
      </c>
      <c r="BR5" s="83">
        <f t="shared" si="12"/>
        <v>93.486296206879587</v>
      </c>
      <c r="BS5" s="84">
        <f t="shared" si="13"/>
        <v>58.333656547396949</v>
      </c>
      <c r="BT5" s="85">
        <f t="shared" si="27"/>
        <v>-35.152639659482638</v>
      </c>
      <c r="BU5" s="81">
        <f t="shared" si="14"/>
        <v>4.072398190045249E-2</v>
      </c>
      <c r="BV5" s="85">
        <f>IFERROR((D5*2)-(E5*((homedefinitions!$K$15)*2))+(G5*3)-(H5*((homedefinitions!$L$15)*3))+(J5)-(K5*(homedefinitions!$M$15))+S5+T5+V5+W5-U5, 0)</f>
        <v>3.6400000000000006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0</v>
      </c>
      <c r="CA5" s="39">
        <f>IFERROR(($AS$18/($AS$18+$R$18)), 0)</f>
        <v>0.31818181818181818</v>
      </c>
      <c r="CB5" s="45">
        <f>IFERROR(($AQ$18*(1-CA5))/($AQ$18*(1-CA5)+(CA5*(1-$AQ$18))), 0)</f>
        <v>0.67058823529411771</v>
      </c>
      <c r="CC5" s="45">
        <f t="shared" ref="CC5:CC18" si="30">IFERROR(((($AP$18-$AO$18-$V$18)*CB5*(1-1.07*CA5))/$AA$18)*AA3, 0)</f>
        <v>0.2683818257261904</v>
      </c>
      <c r="CD5" s="45">
        <f t="shared" ref="CD5:CD18" si="31">IFERROR((Z3/$Z$18)*0.4*$AM$18*((1-$AN$18)^2), 0)</f>
        <v>6.8899521531100488E-2</v>
      </c>
      <c r="CE5" s="36">
        <f t="shared" ref="CE5:CE18" si="32">IFERROR((($AW$18-$W$18)/$AA$18)*AA3, 0)</f>
        <v>0.12774938902466121</v>
      </c>
      <c r="CF5" s="45">
        <f>IFERROR(CC5+CE5+CD5, 0)</f>
        <v>0.46503073628195213</v>
      </c>
      <c r="CG5" s="45">
        <f>IFERROR(BZ5+CF5, 0)</f>
        <v>0.46503073628195213</v>
      </c>
      <c r="CH5" s="45">
        <f t="shared" ref="CH5:CH18" si="33">IFERROR(CG5/($BD$3*(AA3/$BC$18)),0)</f>
        <v>0.26686051911859981</v>
      </c>
      <c r="CI5" s="51">
        <f>IFERROR($AO$18+(1-((1-$AN$18)^2))*0.4*$AM$18, 0)</f>
        <v>25.842105263157897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0.46006026438569203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0.9127751229249661</v>
      </c>
      <c r="CN5" s="45">
        <f>IFERROR($M$18+(1-(1-($J$18/$K$18))^2)*$K$18*0.4, 0)</f>
        <v>22.8</v>
      </c>
      <c r="CO5" s="45">
        <f>IFERROR(((1-CP5)*CQ5)/((1-CP5)*CQ5+(1-CQ5)*CP5), 0)</f>
        <v>0.4512433640681755</v>
      </c>
      <c r="CP5" s="45">
        <f>IFERROR($Q$18/($Q$18+$AT$18), 0)</f>
        <v>0.41379310344827586</v>
      </c>
      <c r="CQ5" s="45">
        <f>IFERROR(CN5/($N$18+0.44*$K$18+$U$18), 0)</f>
        <v>0.36726804123711343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>
        <v>1</v>
      </c>
      <c r="E6" s="19">
        <v>1</v>
      </c>
      <c r="F6" s="131">
        <f t="shared" si="15"/>
        <v>1</v>
      </c>
      <c r="G6" s="18">
        <v>1</v>
      </c>
      <c r="H6" s="19">
        <v>7</v>
      </c>
      <c r="I6" s="134">
        <f t="shared" si="16"/>
        <v>0.14285714285714285</v>
      </c>
      <c r="J6" s="34">
        <v>3</v>
      </c>
      <c r="K6" s="34">
        <v>3</v>
      </c>
      <c r="L6" s="32">
        <f t="shared" si="17"/>
        <v>1</v>
      </c>
      <c r="M6" s="22">
        <f t="shared" si="0"/>
        <v>2</v>
      </c>
      <c r="N6" s="19">
        <f t="shared" si="0"/>
        <v>8</v>
      </c>
      <c r="O6" s="137">
        <f t="shared" si="18"/>
        <v>0.25</v>
      </c>
      <c r="P6" s="20">
        <f t="shared" si="19"/>
        <v>8</v>
      </c>
      <c r="Q6" s="18">
        <v>0</v>
      </c>
      <c r="R6" s="19">
        <v>0</v>
      </c>
      <c r="S6" s="20">
        <f t="shared" si="20"/>
        <v>0</v>
      </c>
      <c r="T6" s="18">
        <v>1</v>
      </c>
      <c r="U6" s="19">
        <v>0</v>
      </c>
      <c r="V6" s="19">
        <v>0</v>
      </c>
      <c r="W6" s="19">
        <v>2</v>
      </c>
      <c r="X6" s="19">
        <v>0</v>
      </c>
      <c r="Y6" s="19">
        <v>1</v>
      </c>
      <c r="Z6" s="19">
        <v>1</v>
      </c>
      <c r="AA6" s="152">
        <v>19.329999999999998</v>
      </c>
      <c r="AB6" s="60">
        <f>IFERROR((AB3/36)*40, 0)</f>
        <v>54.711111111111101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60.61212121212121</v>
      </c>
      <c r="BF6" s="67">
        <v>3</v>
      </c>
      <c r="BG6" s="68" t="s">
        <v>20</v>
      </c>
      <c r="BH6" s="86">
        <f t="shared" si="2"/>
        <v>0.3125</v>
      </c>
      <c r="BI6" s="117">
        <f t="shared" si="3"/>
        <v>0.42918454935622319</v>
      </c>
      <c r="BJ6" s="118">
        <f t="shared" si="4"/>
        <v>0.24853200782929163</v>
      </c>
      <c r="BK6" s="86">
        <f t="shared" si="5"/>
        <v>0.11446227398723394</v>
      </c>
      <c r="BL6" s="117">
        <f t="shared" si="6"/>
        <v>9.6899224806201542E-2</v>
      </c>
      <c r="BM6" s="119">
        <f t="shared" si="7"/>
        <v>0</v>
      </c>
      <c r="BN6" s="87">
        <f t="shared" si="8"/>
        <v>0</v>
      </c>
      <c r="BO6" s="86">
        <f t="shared" si="9"/>
        <v>0</v>
      </c>
      <c r="BP6" s="117">
        <f t="shared" si="10"/>
        <v>0</v>
      </c>
      <c r="BQ6" s="120">
        <f t="shared" si="11"/>
        <v>0</v>
      </c>
      <c r="BR6" s="88">
        <f t="shared" si="12"/>
        <v>96.724458022286569</v>
      </c>
      <c r="BS6" s="89">
        <f t="shared" si="13"/>
        <v>122.86534155240281</v>
      </c>
      <c r="BT6" s="90">
        <f t="shared" si="27"/>
        <v>26.140883530116241</v>
      </c>
      <c r="BU6" s="86">
        <f t="shared" si="14"/>
        <v>4.5248868778280542E-2</v>
      </c>
      <c r="BV6" s="85">
        <f>IFERROR((D6*2)-(E6*((homedefinitions!$K$15)*2))+(G6*3)-(H6*((homedefinitions!$L$15)*3))+(J6)-(K6*(homedefinitions!$M$15))+S6+T6+V6+W6-U6, 0)</f>
        <v>2.419999999999999</v>
      </c>
      <c r="BW6" s="85">
        <f t="shared" si="28"/>
        <v>0.375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0.31818181818181818</v>
      </c>
      <c r="CB6" s="45">
        <f t="shared" ref="CB6:CB20" si="48">IFERROR(($AQ$18*(1-CA6))/($AQ$18*(1-CA6)+(CA6*(1-$AQ$18))), 0)</f>
        <v>0.67058823529411771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25.842105263157897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0.9127751229249661</v>
      </c>
      <c r="CN6" s="45">
        <f t="shared" ref="CN6:CN20" si="52">IFERROR($M$18+(1-(1-($J$18/$K$18))^2)*$K$18*0.4, 0)</f>
        <v>22.8</v>
      </c>
      <c r="CO6" s="45">
        <f t="shared" ref="CO6:CO20" si="53">IFERROR(((1-CP6)*CQ6)/((1-CP6)*CQ6+(1-CQ6)*CP6), 0)</f>
        <v>0.4512433640681755</v>
      </c>
      <c r="CP6" s="45">
        <f t="shared" ref="CP6:CP20" si="54">IFERROR($Q$18/($Q$18+$AT$18), 0)</f>
        <v>0.41379310344827586</v>
      </c>
      <c r="CQ6" s="45">
        <f t="shared" ref="CQ6:CQ20" si="55">IFERROR(CN6/($N$18+0.44*$K$18+$U$18), 0)</f>
        <v>0.36726804123711343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0</v>
      </c>
      <c r="F7" s="130">
        <f t="shared" si="15"/>
        <v>0</v>
      </c>
      <c r="G7" s="15">
        <v>0</v>
      </c>
      <c r="H7" s="16">
        <v>0</v>
      </c>
      <c r="I7" s="133">
        <f t="shared" si="16"/>
        <v>0</v>
      </c>
      <c r="J7" s="33">
        <v>0</v>
      </c>
      <c r="K7" s="33">
        <v>0</v>
      </c>
      <c r="L7" s="31">
        <f t="shared" si="17"/>
        <v>0</v>
      </c>
      <c r="M7" s="21">
        <f t="shared" si="0"/>
        <v>0</v>
      </c>
      <c r="N7" s="16">
        <f t="shared" si="0"/>
        <v>0</v>
      </c>
      <c r="O7" s="136">
        <f t="shared" si="18"/>
        <v>0</v>
      </c>
      <c r="P7" s="17">
        <f t="shared" si="19"/>
        <v>0</v>
      </c>
      <c r="Q7" s="15">
        <v>0</v>
      </c>
      <c r="R7" s="16">
        <v>0</v>
      </c>
      <c r="S7" s="17">
        <f t="shared" si="20"/>
        <v>0</v>
      </c>
      <c r="T7" s="15">
        <v>0</v>
      </c>
      <c r="U7" s="16">
        <v>0</v>
      </c>
      <c r="V7" s="16">
        <v>0</v>
      </c>
      <c r="W7" s="16">
        <v>0</v>
      </c>
      <c r="X7" s="16">
        <v>0</v>
      </c>
      <c r="Y7" s="16">
        <v>0</v>
      </c>
      <c r="Z7" s="16">
        <v>0</v>
      </c>
      <c r="AA7" s="151">
        <v>0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</v>
      </c>
      <c r="BI7" s="113">
        <f t="shared" si="3"/>
        <v>0</v>
      </c>
      <c r="BJ7" s="114">
        <f t="shared" si="4"/>
        <v>0</v>
      </c>
      <c r="BK7" s="81">
        <f t="shared" si="5"/>
        <v>0</v>
      </c>
      <c r="BL7" s="113">
        <f t="shared" si="6"/>
        <v>0</v>
      </c>
      <c r="BM7" s="115">
        <f t="shared" si="7"/>
        <v>0</v>
      </c>
      <c r="BN7" s="82">
        <f t="shared" si="8"/>
        <v>0</v>
      </c>
      <c r="BO7" s="81">
        <f t="shared" si="9"/>
        <v>0</v>
      </c>
      <c r="BP7" s="113">
        <f t="shared" si="10"/>
        <v>0</v>
      </c>
      <c r="BQ7" s="116">
        <f t="shared" si="11"/>
        <v>0</v>
      </c>
      <c r="BR7" s="83">
        <v>0</v>
      </c>
      <c r="BS7" s="84">
        <f t="shared" si="13"/>
        <v>0</v>
      </c>
      <c r="BT7" s="85">
        <f t="shared" si="27"/>
        <v>0</v>
      </c>
      <c r="BU7" s="81">
        <f t="shared" si="14"/>
        <v>0</v>
      </c>
      <c r="BV7" s="85">
        <f>IFERROR((D7*2)-(E7*((homedefinitions!$K$15)*2))+(G7*3)-(H7*((homedefinitions!$L$15)*3))+(J7)-(K7*(homedefinitions!$M$15))+S7+T7+V7+W7-U7, 0)</f>
        <v>0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3.6470588235294112</v>
      </c>
      <c r="CA7" s="39">
        <f t="shared" si="47"/>
        <v>0.31818181818181818</v>
      </c>
      <c r="CB7" s="45">
        <f t="shared" si="48"/>
        <v>0.67058823529411771</v>
      </c>
      <c r="CC7" s="45">
        <f t="shared" si="30"/>
        <v>1.3535779036625255</v>
      </c>
      <c r="CD7" s="45">
        <f t="shared" si="31"/>
        <v>0.13779904306220098</v>
      </c>
      <c r="CE7" s="36">
        <f t="shared" si="32"/>
        <v>0.64430126638524776</v>
      </c>
      <c r="CF7" s="45">
        <f t="shared" si="49"/>
        <v>2.1356782131099745</v>
      </c>
      <c r="CG7" s="45">
        <f t="shared" si="50"/>
        <v>5.7827370366393858</v>
      </c>
      <c r="CH7" s="45">
        <f t="shared" si="33"/>
        <v>0.65796979684479739</v>
      </c>
      <c r="CI7" s="51">
        <f t="shared" si="51"/>
        <v>25.842105263157897</v>
      </c>
      <c r="CJ7" s="47">
        <f t="shared" si="34"/>
        <v>6.202549788233064</v>
      </c>
      <c r="CK7" s="45">
        <f t="shared" si="35"/>
        <v>0.52078381176616217</v>
      </c>
      <c r="CL7" s="45">
        <f t="shared" si="36"/>
        <v>0</v>
      </c>
      <c r="CM7" s="36">
        <f t="shared" si="37"/>
        <v>0.9127751229249661</v>
      </c>
      <c r="CN7" s="45">
        <f t="shared" si="52"/>
        <v>22.8</v>
      </c>
      <c r="CO7" s="45">
        <f t="shared" si="53"/>
        <v>0.4512433640681755</v>
      </c>
      <c r="CP7" s="45">
        <f t="shared" si="54"/>
        <v>0.41379310344827586</v>
      </c>
      <c r="CQ7" s="45">
        <f t="shared" si="55"/>
        <v>0.36726804123711343</v>
      </c>
      <c r="CR7" s="45">
        <f t="shared" si="38"/>
        <v>0.39251194683765267</v>
      </c>
      <c r="CS7" s="45">
        <f t="shared" si="39"/>
        <v>6.05404509224031</v>
      </c>
      <c r="CT7" s="45">
        <f t="shared" si="40"/>
        <v>2.6582356235284559</v>
      </c>
      <c r="CU7" s="45">
        <f t="shared" si="41"/>
        <v>0</v>
      </c>
      <c r="CV7" s="45">
        <f t="shared" si="42"/>
        <v>0</v>
      </c>
      <c r="CW7" s="45">
        <f t="shared" si="43"/>
        <v>0.16572726644256447</v>
      </c>
      <c r="CX7" s="45">
        <f t="shared" si="44"/>
        <v>2.7862068965517239</v>
      </c>
      <c r="CY7" s="45">
        <f t="shared" si="45"/>
        <v>0</v>
      </c>
      <c r="CZ7" s="43">
        <f t="shared" si="46"/>
        <v>10.378305511023999</v>
      </c>
    </row>
    <row r="8" spans="2:104" ht="23.1" x14ac:dyDescent="0.85">
      <c r="B8" s="11">
        <v>5</v>
      </c>
      <c r="C8" s="11" t="s">
        <v>22</v>
      </c>
      <c r="D8" s="18">
        <v>5</v>
      </c>
      <c r="E8" s="19">
        <v>9</v>
      </c>
      <c r="F8" s="131">
        <f t="shared" si="15"/>
        <v>0.55555555555555558</v>
      </c>
      <c r="G8" s="18">
        <v>3</v>
      </c>
      <c r="H8" s="19">
        <v>7</v>
      </c>
      <c r="I8" s="134">
        <f t="shared" si="16"/>
        <v>0.42857142857142855</v>
      </c>
      <c r="J8" s="34">
        <v>4</v>
      </c>
      <c r="K8" s="34">
        <v>4</v>
      </c>
      <c r="L8" s="32">
        <f t="shared" si="17"/>
        <v>1</v>
      </c>
      <c r="M8" s="22">
        <f t="shared" si="0"/>
        <v>8</v>
      </c>
      <c r="N8" s="19">
        <f t="shared" si="0"/>
        <v>16</v>
      </c>
      <c r="O8" s="137">
        <f t="shared" si="18"/>
        <v>0.5</v>
      </c>
      <c r="P8" s="20">
        <f t="shared" si="19"/>
        <v>23</v>
      </c>
      <c r="Q8" s="18">
        <v>2</v>
      </c>
      <c r="R8" s="19">
        <v>2</v>
      </c>
      <c r="S8" s="20">
        <f t="shared" si="20"/>
        <v>4</v>
      </c>
      <c r="T8" s="18">
        <v>2</v>
      </c>
      <c r="U8" s="19">
        <v>1</v>
      </c>
      <c r="V8" s="19">
        <v>0</v>
      </c>
      <c r="W8" s="19">
        <v>4</v>
      </c>
      <c r="X8" s="19">
        <v>1</v>
      </c>
      <c r="Y8" s="19">
        <v>1</v>
      </c>
      <c r="Z8" s="19">
        <v>1</v>
      </c>
      <c r="AA8" s="152">
        <v>33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0.59375</v>
      </c>
      <c r="BI8" s="117">
        <f t="shared" si="3"/>
        <v>0.64752252252252251</v>
      </c>
      <c r="BJ8" s="118">
        <f t="shared" si="4"/>
        <v>0.29303342705404567</v>
      </c>
      <c r="BK8" s="86">
        <f t="shared" si="5"/>
        <v>0.19362470962746278</v>
      </c>
      <c r="BL8" s="117">
        <f t="shared" si="6"/>
        <v>9.6339113680154131E-2</v>
      </c>
      <c r="BM8" s="119">
        <f t="shared" si="7"/>
        <v>4.8169556840077066E-2</v>
      </c>
      <c r="BN8" s="87">
        <f t="shared" si="8"/>
        <v>2</v>
      </c>
      <c r="BO8" s="86">
        <f t="shared" si="9"/>
        <v>7.5251828631138981E-2</v>
      </c>
      <c r="BP8" s="117">
        <f t="shared" si="10"/>
        <v>9.9195592286501377E-2</v>
      </c>
      <c r="BQ8" s="120">
        <f t="shared" si="11"/>
        <v>8.5580510992275691E-2</v>
      </c>
      <c r="BR8" s="88">
        <f t="shared" si="12"/>
        <v>91.72778759805999</v>
      </c>
      <c r="BS8" s="89">
        <f t="shared" si="13"/>
        <v>154.37044613107835</v>
      </c>
      <c r="BT8" s="90">
        <f t="shared" si="27"/>
        <v>62.642658533018363</v>
      </c>
      <c r="BU8" s="86">
        <f t="shared" si="14"/>
        <v>0.20814479638009051</v>
      </c>
      <c r="BV8" s="85">
        <f>IFERROR((D8*2)-(E8*((homedefinitions!$K$15)*2))+(G8*3)-(H8*((homedefinitions!$L$15)*3))+(J8)-(K8*(homedefinitions!$M$15))+S8+T8+V8+W8-U8, 0)</f>
        <v>16.77</v>
      </c>
      <c r="BW8" s="85">
        <f t="shared" si="28"/>
        <v>0.25</v>
      </c>
      <c r="BX8" s="26">
        <v>3</v>
      </c>
      <c r="BY8" s="25" t="s">
        <v>20</v>
      </c>
      <c r="BZ8" s="47">
        <f t="shared" si="29"/>
        <v>2</v>
      </c>
      <c r="CA8" s="39">
        <f t="shared" si="47"/>
        <v>0.31818181818181818</v>
      </c>
      <c r="CB8" s="45">
        <f t="shared" si="48"/>
        <v>0.67058823529411771</v>
      </c>
      <c r="CC8" s="45">
        <f t="shared" si="30"/>
        <v>0.9022296854412627</v>
      </c>
      <c r="CD8" s="45">
        <f t="shared" si="31"/>
        <v>6.8899521531100488E-2</v>
      </c>
      <c r="CE8" s="36">
        <f t="shared" si="32"/>
        <v>0.42946011997333927</v>
      </c>
      <c r="CF8" s="45">
        <f t="shared" si="49"/>
        <v>1.4005893269457026</v>
      </c>
      <c r="CG8" s="45">
        <f t="shared" si="50"/>
        <v>3.4005893269457026</v>
      </c>
      <c r="CH8" s="45">
        <f t="shared" si="33"/>
        <v>0.58048746490694025</v>
      </c>
      <c r="CI8" s="51">
        <f t="shared" si="51"/>
        <v>25.842105263157897</v>
      </c>
      <c r="CJ8" s="47">
        <f t="shared" si="34"/>
        <v>4.6500630107492587</v>
      </c>
      <c r="CK8" s="45">
        <f t="shared" si="35"/>
        <v>0.44791934624094898</v>
      </c>
      <c r="CL8" s="45">
        <f t="shared" si="36"/>
        <v>0.92479674796747968</v>
      </c>
      <c r="CM8" s="36">
        <f t="shared" si="37"/>
        <v>0.9127751229249661</v>
      </c>
      <c r="CN8" s="45">
        <f t="shared" si="52"/>
        <v>22.8</v>
      </c>
      <c r="CO8" s="45">
        <f t="shared" si="53"/>
        <v>0.4512433640681755</v>
      </c>
      <c r="CP8" s="45">
        <f t="shared" si="54"/>
        <v>0.41379310344827586</v>
      </c>
      <c r="CQ8" s="45">
        <f t="shared" si="55"/>
        <v>0.36726804123711343</v>
      </c>
      <c r="CR8" s="45">
        <f t="shared" si="38"/>
        <v>0</v>
      </c>
      <c r="CS8" s="45">
        <f t="shared" si="39"/>
        <v>7.8269186703270153</v>
      </c>
      <c r="CT8" s="45">
        <f t="shared" si="40"/>
        <v>1.8600252042997034</v>
      </c>
      <c r="CU8" s="45">
        <f t="shared" si="41"/>
        <v>0.25609756097560976</v>
      </c>
      <c r="CV8" s="45">
        <f t="shared" si="42"/>
        <v>1.2000000000000002</v>
      </c>
      <c r="CW8" s="45">
        <f t="shared" si="43"/>
        <v>0</v>
      </c>
      <c r="CX8" s="45">
        <f t="shared" si="44"/>
        <v>3.3434482758620687</v>
      </c>
      <c r="CY8" s="45">
        <f t="shared" si="45"/>
        <v>0</v>
      </c>
      <c r="CZ8" s="43">
        <f t="shared" si="46"/>
        <v>6.3703226405705209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5"/>
        <v>0</v>
      </c>
      <c r="G9" s="15">
        <v>0</v>
      </c>
      <c r="H9" s="16">
        <v>2</v>
      </c>
      <c r="I9" s="133">
        <f t="shared" si="16"/>
        <v>0</v>
      </c>
      <c r="J9" s="33">
        <v>0</v>
      </c>
      <c r="K9" s="33">
        <v>0</v>
      </c>
      <c r="L9" s="31">
        <f t="shared" si="17"/>
        <v>0</v>
      </c>
      <c r="M9" s="21">
        <f t="shared" si="0"/>
        <v>0</v>
      </c>
      <c r="N9" s="16">
        <f t="shared" si="0"/>
        <v>2</v>
      </c>
      <c r="O9" s="136">
        <f t="shared" si="18"/>
        <v>0</v>
      </c>
      <c r="P9" s="17">
        <f t="shared" si="19"/>
        <v>0</v>
      </c>
      <c r="Q9" s="15">
        <v>0</v>
      </c>
      <c r="R9" s="16">
        <v>0</v>
      </c>
      <c r="S9" s="17">
        <f t="shared" si="20"/>
        <v>0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2.33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0.44245829830538475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111.48403539595792</v>
      </c>
      <c r="BS9" s="84">
        <f t="shared" si="13"/>
        <v>0</v>
      </c>
      <c r="BT9" s="85">
        <f t="shared" si="27"/>
        <v>-111.48403539595792</v>
      </c>
      <c r="BU9" s="81">
        <f t="shared" si="14"/>
        <v>-1.8099547511312219E-2</v>
      </c>
      <c r="BV9" s="85">
        <f>IFERROR((D9*2)-(E9*((homedefinitions!$K$15)*2))+(G9*3)-(H9*((homedefinitions!$L$15)*3))+(J9)-(K9*(homedefinitions!$M$15))+S9+T9+V9+W9-U9, 0)</f>
        <v>-1.6800000000000002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0</v>
      </c>
      <c r="CA9" s="39">
        <f t="shared" si="47"/>
        <v>0.31818181818181818</v>
      </c>
      <c r="CB9" s="45">
        <f t="shared" si="48"/>
        <v>0.67058823529411771</v>
      </c>
      <c r="CC9" s="45">
        <f t="shared" si="30"/>
        <v>0</v>
      </c>
      <c r="CD9" s="45">
        <f t="shared" si="31"/>
        <v>0</v>
      </c>
      <c r="CE9" s="36">
        <f t="shared" si="32"/>
        <v>0</v>
      </c>
      <c r="CF9" s="45">
        <f t="shared" si="49"/>
        <v>0</v>
      </c>
      <c r="CG9" s="45">
        <f t="shared" si="50"/>
        <v>0</v>
      </c>
      <c r="CH9" s="45">
        <f t="shared" si="33"/>
        <v>0</v>
      </c>
      <c r="CI9" s="51">
        <f t="shared" si="51"/>
        <v>25.842105263157897</v>
      </c>
      <c r="CJ9" s="47">
        <f t="shared" si="34"/>
        <v>0</v>
      </c>
      <c r="CK9" s="45">
        <f t="shared" si="35"/>
        <v>0</v>
      </c>
      <c r="CL9" s="45">
        <f t="shared" si="36"/>
        <v>0</v>
      </c>
      <c r="CM9" s="36">
        <f t="shared" si="37"/>
        <v>0.9127751229249661</v>
      </c>
      <c r="CN9" s="45">
        <f t="shared" si="52"/>
        <v>22.8</v>
      </c>
      <c r="CO9" s="45">
        <f t="shared" si="53"/>
        <v>0.4512433640681755</v>
      </c>
      <c r="CP9" s="45">
        <f t="shared" si="54"/>
        <v>0.41379310344827586</v>
      </c>
      <c r="CQ9" s="45">
        <f t="shared" si="55"/>
        <v>0.36726804123711343</v>
      </c>
      <c r="CR9" s="45">
        <f t="shared" si="38"/>
        <v>0</v>
      </c>
      <c r="CS9" s="45">
        <f t="shared" si="39"/>
        <v>0</v>
      </c>
      <c r="CT9" s="45">
        <f t="shared" si="40"/>
        <v>0</v>
      </c>
      <c r="CU9" s="45">
        <f t="shared" si="41"/>
        <v>0</v>
      </c>
      <c r="CV9" s="45">
        <f t="shared" si="42"/>
        <v>0</v>
      </c>
      <c r="CW9" s="45">
        <f t="shared" si="43"/>
        <v>0</v>
      </c>
      <c r="CX9" s="45">
        <f t="shared" si="44"/>
        <v>0</v>
      </c>
      <c r="CY9" s="45">
        <f t="shared" si="45"/>
        <v>0</v>
      </c>
      <c r="CZ9" s="43">
        <f t="shared" si="46"/>
        <v>0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2</v>
      </c>
      <c r="F10" s="131">
        <f t="shared" si="15"/>
        <v>0.5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1</v>
      </c>
      <c r="N10" s="19">
        <f t="shared" si="0"/>
        <v>2</v>
      </c>
      <c r="O10" s="137">
        <f t="shared" si="18"/>
        <v>0.5</v>
      </c>
      <c r="P10" s="20">
        <f t="shared" si="19"/>
        <v>2</v>
      </c>
      <c r="Q10" s="18">
        <v>1</v>
      </c>
      <c r="R10" s="19">
        <v>2</v>
      </c>
      <c r="S10" s="20">
        <f t="shared" si="20"/>
        <v>3</v>
      </c>
      <c r="T10" s="18">
        <v>1</v>
      </c>
      <c r="U10" s="19">
        <v>0</v>
      </c>
      <c r="V10" s="19">
        <v>0</v>
      </c>
      <c r="W10" s="19">
        <v>0</v>
      </c>
      <c r="X10" s="19">
        <v>0</v>
      </c>
      <c r="Y10" s="19">
        <v>0</v>
      </c>
      <c r="Z10" s="19">
        <v>1</v>
      </c>
      <c r="AA10" s="152">
        <v>15.33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0.5</v>
      </c>
      <c r="BI10" s="117">
        <f t="shared" si="3"/>
        <v>0.5</v>
      </c>
      <c r="BJ10" s="118">
        <f t="shared" si="4"/>
        <v>6.7249043382357876E-2</v>
      </c>
      <c r="BK10" s="86">
        <f t="shared" si="5"/>
        <v>0.13307119205298013</v>
      </c>
      <c r="BL10" s="117">
        <f t="shared" si="6"/>
        <v>0.33333333333333331</v>
      </c>
      <c r="BM10" s="119">
        <f t="shared" si="7"/>
        <v>0</v>
      </c>
      <c r="BN10" s="87">
        <f t="shared" si="8"/>
        <v>0</v>
      </c>
      <c r="BO10" s="86">
        <f t="shared" si="9"/>
        <v>8.0995118878916694E-2</v>
      </c>
      <c r="BP10" s="117">
        <f t="shared" si="10"/>
        <v>0.21353258613532583</v>
      </c>
      <c r="BQ10" s="120">
        <f t="shared" si="11"/>
        <v>0.13816814396991672</v>
      </c>
      <c r="BR10" s="88">
        <f t="shared" si="12"/>
        <v>104.93781905817649</v>
      </c>
      <c r="BS10" s="89">
        <f t="shared" si="13"/>
        <v>158.45328819079444</v>
      </c>
      <c r="BT10" s="90">
        <f t="shared" si="27"/>
        <v>53.515469132617952</v>
      </c>
      <c r="BU10" s="86">
        <f t="shared" si="14"/>
        <v>4.072398190045249E-2</v>
      </c>
      <c r="BV10" s="85">
        <f>IFERROR((D10*2)-(E10*((homedefinitions!$K$15)*2))+(G10*3)-(H10*((homedefinitions!$L$15)*3))+(J10)-(K10*(homedefinitions!$M$15))+S10+T10+V10+W10-U10, 0)</f>
        <v>4.5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4.6588235294117641</v>
      </c>
      <c r="CA10" s="39">
        <f t="shared" si="47"/>
        <v>0.31818181818181818</v>
      </c>
      <c r="CB10" s="45">
        <f t="shared" si="48"/>
        <v>0.67058823529411771</v>
      </c>
      <c r="CC10" s="45">
        <f t="shared" si="30"/>
        <v>1.5402783041677015</v>
      </c>
      <c r="CD10" s="45">
        <f t="shared" si="31"/>
        <v>6.8899521531100488E-2</v>
      </c>
      <c r="CE10" s="36">
        <f t="shared" si="32"/>
        <v>0.73317040657631649</v>
      </c>
      <c r="CF10" s="45">
        <f t="shared" si="49"/>
        <v>2.3423482322751186</v>
      </c>
      <c r="CG10" s="45">
        <f t="shared" si="50"/>
        <v>7.0011717616868827</v>
      </c>
      <c r="CH10" s="45">
        <f t="shared" si="33"/>
        <v>0.70004717145154316</v>
      </c>
      <c r="CI10" s="51">
        <f t="shared" si="51"/>
        <v>25.842105263157897</v>
      </c>
      <c r="CJ10" s="47">
        <f t="shared" si="34"/>
        <v>16.652370480626544</v>
      </c>
      <c r="CK10" s="45">
        <f t="shared" si="35"/>
        <v>0.41620024720194188</v>
      </c>
      <c r="CL10" s="45">
        <f t="shared" si="36"/>
        <v>2.2272727272727275</v>
      </c>
      <c r="CM10" s="36">
        <f t="shared" si="37"/>
        <v>0.9127751229249661</v>
      </c>
      <c r="CN10" s="45">
        <f t="shared" si="52"/>
        <v>22.8</v>
      </c>
      <c r="CO10" s="45">
        <f t="shared" si="53"/>
        <v>0.4512433640681755</v>
      </c>
      <c r="CP10" s="45">
        <f t="shared" si="54"/>
        <v>0.41379310344827586</v>
      </c>
      <c r="CQ10" s="45">
        <f t="shared" si="55"/>
        <v>0.36726804123711343</v>
      </c>
      <c r="CR10" s="45">
        <f t="shared" si="38"/>
        <v>0.78502389367530534</v>
      </c>
      <c r="CS10" s="45">
        <f t="shared" si="39"/>
        <v>21.668993035244927</v>
      </c>
      <c r="CT10" s="45">
        <f t="shared" si="40"/>
        <v>7.0115244128953877</v>
      </c>
      <c r="CU10" s="45">
        <f t="shared" si="41"/>
        <v>0.42424242424242425</v>
      </c>
      <c r="CV10" s="45">
        <f t="shared" si="42"/>
        <v>1.6</v>
      </c>
      <c r="CW10" s="45">
        <f t="shared" si="43"/>
        <v>0.33145453288512894</v>
      </c>
      <c r="CX10" s="45">
        <f t="shared" si="44"/>
        <v>4.4579310344827583</v>
      </c>
      <c r="CY10" s="45">
        <f t="shared" si="45"/>
        <v>0</v>
      </c>
      <c r="CZ10" s="43">
        <f t="shared" si="46"/>
        <v>14.037008752857686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0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0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v>0</v>
      </c>
      <c r="BS11" s="84">
        <f t="shared" si="13"/>
        <v>0</v>
      </c>
      <c r="BT11" s="85">
        <f t="shared" si="27"/>
        <v>0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0.31818181818181818</v>
      </c>
      <c r="CB11" s="45">
        <f t="shared" si="48"/>
        <v>0.67058823529411771</v>
      </c>
      <c r="CC11" s="45">
        <f t="shared" si="30"/>
        <v>0.10875298329426498</v>
      </c>
      <c r="CD11" s="45">
        <f t="shared" si="31"/>
        <v>0</v>
      </c>
      <c r="CE11" s="36">
        <f t="shared" si="32"/>
        <v>5.1766274161297497E-2</v>
      </c>
      <c r="CF11" s="45">
        <f t="shared" si="49"/>
        <v>0.16051925745556248</v>
      </c>
      <c r="CG11" s="45">
        <f t="shared" si="50"/>
        <v>0.16051925745556248</v>
      </c>
      <c r="CH11" s="45">
        <f t="shared" si="33"/>
        <v>0.22732213886051575</v>
      </c>
      <c r="CI11" s="51">
        <f t="shared" si="51"/>
        <v>25.842105263157897</v>
      </c>
      <c r="CJ11" s="47">
        <f t="shared" si="34"/>
        <v>0</v>
      </c>
      <c r="CK11" s="45">
        <f t="shared" si="35"/>
        <v>0.45407659409020218</v>
      </c>
      <c r="CL11" s="45">
        <f t="shared" si="36"/>
        <v>0</v>
      </c>
      <c r="CM11" s="36">
        <f t="shared" si="37"/>
        <v>0.9127751229249661</v>
      </c>
      <c r="CN11" s="45">
        <f t="shared" si="52"/>
        <v>22.8</v>
      </c>
      <c r="CO11" s="45">
        <f t="shared" si="53"/>
        <v>0.4512433640681755</v>
      </c>
      <c r="CP11" s="45">
        <f t="shared" si="54"/>
        <v>0.41379310344827586</v>
      </c>
      <c r="CQ11" s="45">
        <f t="shared" si="55"/>
        <v>0.36726804123711343</v>
      </c>
      <c r="CR11" s="45">
        <f t="shared" si="38"/>
        <v>0</v>
      </c>
      <c r="CS11" s="45">
        <f t="shared" si="39"/>
        <v>0</v>
      </c>
      <c r="CT11" s="45">
        <f t="shared" si="40"/>
        <v>0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1.1144827586206896</v>
      </c>
      <c r="CY11" s="45">
        <f t="shared" si="45"/>
        <v>0</v>
      </c>
      <c r="CZ11" s="43">
        <f t="shared" si="46"/>
        <v>1.1144827586206896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0</v>
      </c>
      <c r="F12" s="131">
        <f t="shared" si="15"/>
        <v>0</v>
      </c>
      <c r="G12" s="18">
        <v>0</v>
      </c>
      <c r="H12" s="19">
        <v>2</v>
      </c>
      <c r="I12" s="134">
        <f t="shared" si="16"/>
        <v>0</v>
      </c>
      <c r="J12" s="34">
        <v>0</v>
      </c>
      <c r="K12" s="34">
        <v>0</v>
      </c>
      <c r="L12" s="32">
        <f t="shared" si="17"/>
        <v>0</v>
      </c>
      <c r="M12" s="22">
        <f t="shared" si="0"/>
        <v>0</v>
      </c>
      <c r="N12" s="19">
        <f t="shared" si="0"/>
        <v>2</v>
      </c>
      <c r="O12" s="137">
        <f t="shared" si="18"/>
        <v>0</v>
      </c>
      <c r="P12" s="20">
        <f t="shared" si="19"/>
        <v>0</v>
      </c>
      <c r="Q12" s="18">
        <v>1</v>
      </c>
      <c r="R12" s="19">
        <v>0</v>
      </c>
      <c r="S12" s="20">
        <f t="shared" si="20"/>
        <v>1</v>
      </c>
      <c r="T12" s="18">
        <v>0</v>
      </c>
      <c r="U12" s="19">
        <v>0</v>
      </c>
      <c r="V12" s="19">
        <v>0</v>
      </c>
      <c r="W12" s="19">
        <v>1</v>
      </c>
      <c r="X12" s="19">
        <v>0</v>
      </c>
      <c r="Y12" s="19">
        <v>0</v>
      </c>
      <c r="Z12" s="19">
        <v>0</v>
      </c>
      <c r="AA12" s="152">
        <v>21.3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</v>
      </c>
      <c r="BI12" s="117">
        <f t="shared" si="3"/>
        <v>0</v>
      </c>
      <c r="BJ12" s="118">
        <f t="shared" si="4"/>
        <v>4.8400367842795604E-2</v>
      </c>
      <c r="BK12" s="86">
        <f t="shared" si="5"/>
        <v>0</v>
      </c>
      <c r="BL12" s="117">
        <f t="shared" si="6"/>
        <v>0</v>
      </c>
      <c r="BM12" s="119">
        <f t="shared" si="7"/>
        <v>0</v>
      </c>
      <c r="BN12" s="87">
        <f t="shared" si="8"/>
        <v>0</v>
      </c>
      <c r="BO12" s="86">
        <f t="shared" si="9"/>
        <v>5.8293670066375251E-2</v>
      </c>
      <c r="BP12" s="117">
        <f t="shared" si="10"/>
        <v>0</v>
      </c>
      <c r="BQ12" s="120">
        <f t="shared" si="11"/>
        <v>3.3147381018134948E-2</v>
      </c>
      <c r="BR12" s="88">
        <f t="shared" si="12"/>
        <v>105.00982552656305</v>
      </c>
      <c r="BS12" s="89">
        <f t="shared" si="13"/>
        <v>30.659965095825509</v>
      </c>
      <c r="BT12" s="90">
        <f t="shared" si="27"/>
        <v>-74.349860430737536</v>
      </c>
      <c r="BU12" s="86">
        <f t="shared" si="14"/>
        <v>-4.5248868778280547E-3</v>
      </c>
      <c r="BV12" s="85">
        <f>IFERROR((D12*2)-(E12*((homedefinitions!$K$15)*2))+(G12*3)-(H12*((homedefinitions!$L$15)*3))+(J12)-(K12*(homedefinitions!$M$15))+S12+T12+V12+W12-U12, 0)</f>
        <v>0.31999999999999984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0.65882352941176459</v>
      </c>
      <c r="CA12" s="39">
        <f t="shared" si="47"/>
        <v>0.31818181818181818</v>
      </c>
      <c r="CB12" s="45">
        <f t="shared" si="48"/>
        <v>0.67058823529411771</v>
      </c>
      <c r="CC12" s="45">
        <f t="shared" si="30"/>
        <v>0.71552928493608681</v>
      </c>
      <c r="CD12" s="45">
        <f t="shared" si="31"/>
        <v>6.8899521531100488E-2</v>
      </c>
      <c r="CE12" s="36">
        <f t="shared" si="32"/>
        <v>0.34059097978227065</v>
      </c>
      <c r="CF12" s="45">
        <f t="shared" si="49"/>
        <v>1.125019786249458</v>
      </c>
      <c r="CG12" s="45">
        <f t="shared" si="50"/>
        <v>1.7838433156612226</v>
      </c>
      <c r="CH12" s="45">
        <f t="shared" si="33"/>
        <v>0.38395918670898954</v>
      </c>
      <c r="CI12" s="51">
        <f t="shared" si="51"/>
        <v>25.842105263157897</v>
      </c>
      <c r="CJ12" s="47">
        <f t="shared" si="34"/>
        <v>1.7947376327496576</v>
      </c>
      <c r="CK12" s="45">
        <f t="shared" si="35"/>
        <v>0.41052473450068494</v>
      </c>
      <c r="CL12" s="45">
        <f t="shared" si="36"/>
        <v>0.83146696528555442</v>
      </c>
      <c r="CM12" s="36">
        <f t="shared" si="37"/>
        <v>0.9127751229249661</v>
      </c>
      <c r="CN12" s="45">
        <f t="shared" si="52"/>
        <v>22.8</v>
      </c>
      <c r="CO12" s="45">
        <f t="shared" si="53"/>
        <v>0.4512433640681755</v>
      </c>
      <c r="CP12" s="45">
        <f t="shared" si="54"/>
        <v>0.41379310344827586</v>
      </c>
      <c r="CQ12" s="45">
        <f t="shared" si="55"/>
        <v>0.36726804123711343</v>
      </c>
      <c r="CR12" s="45">
        <f t="shared" si="38"/>
        <v>0.39251194683765267</v>
      </c>
      <c r="CS12" s="45">
        <f t="shared" si="39"/>
        <v>2.7896461716353542</v>
      </c>
      <c r="CT12" s="45">
        <f t="shared" si="40"/>
        <v>0.89736881637482879</v>
      </c>
      <c r="CU12" s="45">
        <f t="shared" si="41"/>
        <v>0.23936170212765959</v>
      </c>
      <c r="CV12" s="45">
        <f t="shared" si="42"/>
        <v>0</v>
      </c>
      <c r="CW12" s="45">
        <f t="shared" si="43"/>
        <v>0.16572726644256447</v>
      </c>
      <c r="CX12" s="45">
        <f t="shared" si="44"/>
        <v>0.55724137931034479</v>
      </c>
      <c r="CY12" s="45">
        <f t="shared" si="45"/>
        <v>0</v>
      </c>
      <c r="CZ12" s="43">
        <f t="shared" si="46"/>
        <v>1.7605479845115783</v>
      </c>
    </row>
    <row r="13" spans="2:104" ht="23.1" x14ac:dyDescent="0.85">
      <c r="B13" s="11">
        <v>30</v>
      </c>
      <c r="C13" s="11" t="s">
        <v>27</v>
      </c>
      <c r="D13" s="15">
        <v>3</v>
      </c>
      <c r="E13" s="16">
        <v>4</v>
      </c>
      <c r="F13" s="130">
        <f t="shared" si="15"/>
        <v>0.75</v>
      </c>
      <c r="G13" s="15">
        <v>2</v>
      </c>
      <c r="H13" s="16">
        <v>3</v>
      </c>
      <c r="I13" s="133">
        <f t="shared" si="16"/>
        <v>0.66666666666666663</v>
      </c>
      <c r="J13" s="33">
        <v>0</v>
      </c>
      <c r="K13" s="33">
        <v>0</v>
      </c>
      <c r="L13" s="31">
        <f t="shared" si="17"/>
        <v>0</v>
      </c>
      <c r="M13" s="21">
        <f t="shared" si="0"/>
        <v>5</v>
      </c>
      <c r="N13" s="16">
        <f t="shared" si="0"/>
        <v>7</v>
      </c>
      <c r="O13" s="136">
        <f t="shared" si="18"/>
        <v>0.7142857142857143</v>
      </c>
      <c r="P13" s="17">
        <f t="shared" si="19"/>
        <v>12</v>
      </c>
      <c r="Q13" s="15">
        <v>3</v>
      </c>
      <c r="R13" s="16">
        <v>4</v>
      </c>
      <c r="S13" s="17">
        <f t="shared" si="20"/>
        <v>7</v>
      </c>
      <c r="T13" s="15">
        <v>1</v>
      </c>
      <c r="U13" s="16">
        <v>3</v>
      </c>
      <c r="V13" s="16">
        <v>1</v>
      </c>
      <c r="W13" s="16">
        <v>1</v>
      </c>
      <c r="X13" s="16">
        <v>0</v>
      </c>
      <c r="Y13" s="16">
        <v>0</v>
      </c>
      <c r="Z13" s="16">
        <v>3</v>
      </c>
      <c r="AA13" s="151">
        <v>24.5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0.8571428571428571</v>
      </c>
      <c r="BI13" s="113">
        <f t="shared" si="3"/>
        <v>0.8571428571428571</v>
      </c>
      <c r="BJ13" s="114">
        <f t="shared" si="4"/>
        <v>0.21039343572480537</v>
      </c>
      <c r="BK13" s="81">
        <f t="shared" si="5"/>
        <v>0.11616982836495029</v>
      </c>
      <c r="BL13" s="113">
        <f t="shared" si="6"/>
        <v>9.0909090909090912E-2</v>
      </c>
      <c r="BM13" s="115">
        <f t="shared" si="7"/>
        <v>0.27272727272727271</v>
      </c>
      <c r="BN13" s="82">
        <f t="shared" si="8"/>
        <v>0.33333333333333331</v>
      </c>
      <c r="BO13" s="81">
        <f t="shared" si="9"/>
        <v>0.15203940886699505</v>
      </c>
      <c r="BP13" s="113">
        <f t="shared" si="10"/>
        <v>0.26722077922077919</v>
      </c>
      <c r="BQ13" s="116">
        <f t="shared" si="11"/>
        <v>0.20172549019607844</v>
      </c>
      <c r="BR13" s="83">
        <f t="shared" si="12"/>
        <v>94.786070754532844</v>
      </c>
      <c r="BS13" s="84">
        <f t="shared" si="13"/>
        <v>126.30313266827842</v>
      </c>
      <c r="BT13" s="85">
        <f t="shared" si="27"/>
        <v>31.517061913745579</v>
      </c>
      <c r="BU13" s="81">
        <f t="shared" si="14"/>
        <v>0.13574660633484162</v>
      </c>
      <c r="BV13" s="85">
        <f>IFERROR((D13*2)-(E13*((homedefinitions!$K$15)*2))+(G13*3)-(H13*((homedefinitions!$L$15)*3))+(J13)-(K13*(homedefinitions!$M$15))+S13+T13+V13+W13-U13, 0)</f>
        <v>13.48</v>
      </c>
      <c r="BW13" s="85">
        <f t="shared" si="28"/>
        <v>0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0.31818181818181818</v>
      </c>
      <c r="CB13" s="45">
        <f t="shared" si="48"/>
        <v>0.67058823529411771</v>
      </c>
      <c r="CC13" s="45">
        <f t="shared" si="30"/>
        <v>0</v>
      </c>
      <c r="CD13" s="45">
        <f t="shared" si="31"/>
        <v>0</v>
      </c>
      <c r="CE13" s="36">
        <f t="shared" si="32"/>
        <v>0</v>
      </c>
      <c r="CF13" s="45">
        <f t="shared" si="49"/>
        <v>0</v>
      </c>
      <c r="CG13" s="45">
        <f t="shared" si="50"/>
        <v>0</v>
      </c>
      <c r="CH13" s="45">
        <f t="shared" si="33"/>
        <v>0</v>
      </c>
      <c r="CI13" s="51">
        <f t="shared" si="51"/>
        <v>25.842105263157897</v>
      </c>
      <c r="CJ13" s="47">
        <f t="shared" si="34"/>
        <v>0</v>
      </c>
      <c r="CK13" s="45">
        <f t="shared" si="35"/>
        <v>0</v>
      </c>
      <c r="CL13" s="45">
        <f t="shared" si="36"/>
        <v>0</v>
      </c>
      <c r="CM13" s="36">
        <f t="shared" si="37"/>
        <v>0.9127751229249661</v>
      </c>
      <c r="CN13" s="45">
        <f t="shared" si="52"/>
        <v>22.8</v>
      </c>
      <c r="CO13" s="45">
        <f t="shared" si="53"/>
        <v>0.4512433640681755</v>
      </c>
      <c r="CP13" s="45">
        <f t="shared" si="54"/>
        <v>0.41379310344827586</v>
      </c>
      <c r="CQ13" s="45">
        <f t="shared" si="55"/>
        <v>0.36726804123711343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3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111.48403539595792</v>
      </c>
      <c r="BS14" s="89">
        <f t="shared" si="13"/>
        <v>0</v>
      </c>
      <c r="BT14" s="90">
        <f t="shared" si="27"/>
        <v>-111.48403539595792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1</v>
      </c>
      <c r="CA14" s="39">
        <f t="shared" si="47"/>
        <v>0.31818181818181818</v>
      </c>
      <c r="CB14" s="45">
        <f t="shared" si="48"/>
        <v>0.67058823529411771</v>
      </c>
      <c r="CC14" s="45">
        <f t="shared" si="30"/>
        <v>0.99417963269006193</v>
      </c>
      <c r="CD14" s="45">
        <f t="shared" si="31"/>
        <v>0</v>
      </c>
      <c r="CE14" s="36">
        <f t="shared" si="32"/>
        <v>0.47322817151744062</v>
      </c>
      <c r="CF14" s="45">
        <f t="shared" si="49"/>
        <v>1.4674078042075025</v>
      </c>
      <c r="CG14" s="45">
        <f t="shared" si="50"/>
        <v>2.4674078042075025</v>
      </c>
      <c r="CH14" s="45">
        <f t="shared" si="33"/>
        <v>0.3822362249166989</v>
      </c>
      <c r="CI14" s="51">
        <f t="shared" si="51"/>
        <v>25.842105263157897</v>
      </c>
      <c r="CJ14" s="47">
        <f t="shared" si="34"/>
        <v>0</v>
      </c>
      <c r="CK14" s="45">
        <f t="shared" si="35"/>
        <v>0.48726671850699843</v>
      </c>
      <c r="CL14" s="45">
        <f t="shared" si="36"/>
        <v>0</v>
      </c>
      <c r="CM14" s="36">
        <f t="shared" si="37"/>
        <v>0.9127751229249661</v>
      </c>
      <c r="CN14" s="45">
        <f t="shared" si="52"/>
        <v>22.8</v>
      </c>
      <c r="CO14" s="45">
        <f t="shared" si="53"/>
        <v>0.4512433640681755</v>
      </c>
      <c r="CP14" s="45">
        <f t="shared" si="54"/>
        <v>0.41379310344827586</v>
      </c>
      <c r="CQ14" s="45">
        <f t="shared" si="55"/>
        <v>0.36726804123711343</v>
      </c>
      <c r="CR14" s="45">
        <f t="shared" si="38"/>
        <v>0.39251194683765267</v>
      </c>
      <c r="CS14" s="45">
        <f t="shared" si="39"/>
        <v>0.39251194683765267</v>
      </c>
      <c r="CT14" s="45">
        <f t="shared" si="40"/>
        <v>0</v>
      </c>
      <c r="CU14" s="45">
        <f t="shared" si="41"/>
        <v>0</v>
      </c>
      <c r="CV14" s="45">
        <f t="shared" si="42"/>
        <v>0</v>
      </c>
      <c r="CW14" s="45">
        <f t="shared" si="43"/>
        <v>0.16572726644256447</v>
      </c>
      <c r="CX14" s="45">
        <f t="shared" si="44"/>
        <v>1.1144827586206896</v>
      </c>
      <c r="CY14" s="45">
        <f t="shared" si="45"/>
        <v>0</v>
      </c>
      <c r="CZ14" s="43">
        <f t="shared" si="46"/>
        <v>1.280210025063254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0</v>
      </c>
      <c r="R15" s="16">
        <v>0</v>
      </c>
      <c r="S15" s="17">
        <f t="shared" si="20"/>
        <v>0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0</v>
      </c>
      <c r="AA15" s="151">
        <v>0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0</v>
      </c>
      <c r="BQ15" s="116">
        <f t="shared" si="11"/>
        <v>0</v>
      </c>
      <c r="BR15" s="83">
        <v>0</v>
      </c>
      <c r="BS15" s="84">
        <f t="shared" si="13"/>
        <v>0</v>
      </c>
      <c r="BT15" s="85">
        <f t="shared" si="27"/>
        <v>0</v>
      </c>
      <c r="BU15" s="81">
        <f t="shared" si="14"/>
        <v>0</v>
      </c>
      <c r="BV15" s="85">
        <f>IFERROR((D15*2)-(E15*((homedefinitions!$K$15)*2))+(G15*3)-(H15*((homedefinitions!$L$15)*3))+(J15)-(K15*(homedefinitions!$M$15))+S15+T15+V15+W15-U15, 0)</f>
        <v>0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2.7599304812834222</v>
      </c>
      <c r="CA15" s="39">
        <f t="shared" si="47"/>
        <v>0.31818181818181818</v>
      </c>
      <c r="CB15" s="45">
        <f t="shared" si="48"/>
        <v>0.67058823529411771</v>
      </c>
      <c r="CC15" s="45">
        <f t="shared" si="30"/>
        <v>1.1435399530942028</v>
      </c>
      <c r="CD15" s="45">
        <f t="shared" si="31"/>
        <v>0.20669856459330141</v>
      </c>
      <c r="CE15" s="36">
        <f t="shared" si="32"/>
        <v>0.54432348367029559</v>
      </c>
      <c r="CF15" s="45">
        <f t="shared" si="49"/>
        <v>1.8945620013578</v>
      </c>
      <c r="CG15" s="45">
        <f t="shared" si="50"/>
        <v>4.6544924826412224</v>
      </c>
      <c r="CH15" s="45">
        <f t="shared" si="33"/>
        <v>0.62686895362365957</v>
      </c>
      <c r="CI15" s="51">
        <f t="shared" si="51"/>
        <v>25.842105263157897</v>
      </c>
      <c r="CJ15" s="47">
        <f t="shared" si="34"/>
        <v>9.4260429931559937</v>
      </c>
      <c r="CK15" s="45">
        <f t="shared" si="35"/>
        <v>0.50049164021966808</v>
      </c>
      <c r="CL15" s="45">
        <f t="shared" si="36"/>
        <v>0.88888888888888895</v>
      </c>
      <c r="CM15" s="36">
        <f t="shared" si="37"/>
        <v>0.9127751229249661</v>
      </c>
      <c r="CN15" s="45">
        <f t="shared" si="52"/>
        <v>22.8</v>
      </c>
      <c r="CO15" s="45">
        <f t="shared" si="53"/>
        <v>0.4512433640681755</v>
      </c>
      <c r="CP15" s="45">
        <f t="shared" si="54"/>
        <v>0.41379310344827586</v>
      </c>
      <c r="CQ15" s="45">
        <f t="shared" si="55"/>
        <v>0.36726804123711343</v>
      </c>
      <c r="CR15" s="45">
        <f t="shared" si="38"/>
        <v>1.1775358405129579</v>
      </c>
      <c r="CS15" s="45">
        <f t="shared" si="39"/>
        <v>10.592749057109128</v>
      </c>
      <c r="CT15" s="45">
        <f t="shared" si="40"/>
        <v>3.9275179138149974</v>
      </c>
      <c r="CU15" s="45">
        <f t="shared" si="41"/>
        <v>0.20833333333333334</v>
      </c>
      <c r="CV15" s="45">
        <f t="shared" si="42"/>
        <v>0</v>
      </c>
      <c r="CW15" s="45">
        <f t="shared" si="43"/>
        <v>0.49718179932769341</v>
      </c>
      <c r="CX15" s="45">
        <f t="shared" si="44"/>
        <v>1.1144827586206896</v>
      </c>
      <c r="CY15" s="45">
        <f t="shared" si="45"/>
        <v>0</v>
      </c>
      <c r="CZ15" s="43">
        <f t="shared" si="46"/>
        <v>8.3867666884635739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2</v>
      </c>
      <c r="F16" s="131">
        <f t="shared" si="15"/>
        <v>0.5</v>
      </c>
      <c r="G16" s="18">
        <v>0</v>
      </c>
      <c r="H16" s="19">
        <v>1</v>
      </c>
      <c r="I16" s="134">
        <f t="shared" si="16"/>
        <v>0</v>
      </c>
      <c r="J16" s="34">
        <v>0</v>
      </c>
      <c r="K16" s="34">
        <v>0</v>
      </c>
      <c r="L16" s="32">
        <f t="shared" si="17"/>
        <v>0</v>
      </c>
      <c r="M16" s="22">
        <f t="shared" si="0"/>
        <v>1</v>
      </c>
      <c r="N16" s="19">
        <f t="shared" si="0"/>
        <v>3</v>
      </c>
      <c r="O16" s="137">
        <f t="shared" si="18"/>
        <v>0.33333333333333331</v>
      </c>
      <c r="P16" s="20">
        <f t="shared" si="19"/>
        <v>2</v>
      </c>
      <c r="Q16" s="18">
        <v>1</v>
      </c>
      <c r="R16" s="19">
        <v>2</v>
      </c>
      <c r="S16" s="20">
        <f t="shared" si="20"/>
        <v>3</v>
      </c>
      <c r="T16" s="18">
        <v>4</v>
      </c>
      <c r="U16" s="19">
        <v>1</v>
      </c>
      <c r="V16" s="19">
        <v>0</v>
      </c>
      <c r="W16" s="19">
        <v>0</v>
      </c>
      <c r="X16" s="19">
        <v>0</v>
      </c>
      <c r="Y16" s="19">
        <v>0</v>
      </c>
      <c r="Z16" s="19">
        <v>1</v>
      </c>
      <c r="AA16" s="152">
        <v>13.5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0.33333333333333331</v>
      </c>
      <c r="BI16" s="117">
        <f t="shared" si="3"/>
        <v>0.33333333333333331</v>
      </c>
      <c r="BJ16" s="118">
        <f t="shared" si="4"/>
        <v>0.15273004963726614</v>
      </c>
      <c r="BK16" s="86">
        <f t="shared" si="5"/>
        <v>0.61554241170638313</v>
      </c>
      <c r="BL16" s="117">
        <f t="shared" si="6"/>
        <v>0.5</v>
      </c>
      <c r="BM16" s="119">
        <f t="shared" si="7"/>
        <v>0.125</v>
      </c>
      <c r="BN16" s="87">
        <f t="shared" si="8"/>
        <v>4</v>
      </c>
      <c r="BO16" s="86">
        <f t="shared" si="9"/>
        <v>9.1974457215836525E-2</v>
      </c>
      <c r="BP16" s="117">
        <f t="shared" si="10"/>
        <v>0.24247811447811449</v>
      </c>
      <c r="BQ16" s="120">
        <f t="shared" si="11"/>
        <v>0.15689760348583878</v>
      </c>
      <c r="BR16" s="88">
        <f t="shared" si="12"/>
        <v>104.05044306572167</v>
      </c>
      <c r="BS16" s="89">
        <f t="shared" si="13"/>
        <v>130.07760327642666</v>
      </c>
      <c r="BT16" s="90">
        <f t="shared" si="27"/>
        <v>26.027160210704992</v>
      </c>
      <c r="BU16" s="86">
        <f t="shared" si="14"/>
        <v>4.9773755656108594E-2</v>
      </c>
      <c r="BV16" s="85">
        <f>IFERROR((D16*2)-(E16*((homedefinitions!$K$15)*2))+(G16*3)-(H16*((homedefinitions!$L$15)*3))+(J16)-(K16*(homedefinitions!$M$15))+S16+T16+V16+W16-U16, 0)</f>
        <v>5.66</v>
      </c>
      <c r="BW16" s="85">
        <f t="shared" si="28"/>
        <v>0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0.31818181818181818</v>
      </c>
      <c r="CB16" s="45">
        <f t="shared" si="48"/>
        <v>0.67058823529411771</v>
      </c>
      <c r="CC16" s="45">
        <f t="shared" si="30"/>
        <v>0.14002530037888195</v>
      </c>
      <c r="CD16" s="45">
        <f t="shared" si="31"/>
        <v>0</v>
      </c>
      <c r="CE16" s="36">
        <f t="shared" si="32"/>
        <v>6.6651855143301492E-2</v>
      </c>
      <c r="CF16" s="45">
        <f t="shared" si="49"/>
        <v>0.20667715552218344</v>
      </c>
      <c r="CG16" s="45">
        <f t="shared" si="50"/>
        <v>0.20667715552218344</v>
      </c>
      <c r="CH16" s="45">
        <f t="shared" si="33"/>
        <v>0.22732213886051575</v>
      </c>
      <c r="CI16" s="51">
        <f t="shared" si="51"/>
        <v>25.842105263157897</v>
      </c>
      <c r="CJ16" s="47">
        <f t="shared" si="34"/>
        <v>0</v>
      </c>
      <c r="CK16" s="45">
        <f t="shared" si="35"/>
        <v>0.45524883359253504</v>
      </c>
      <c r="CL16" s="45">
        <f t="shared" si="36"/>
        <v>0</v>
      </c>
      <c r="CM16" s="36">
        <f t="shared" si="37"/>
        <v>0.9127751229249661</v>
      </c>
      <c r="CN16" s="45">
        <f t="shared" si="52"/>
        <v>22.8</v>
      </c>
      <c r="CO16" s="45">
        <f t="shared" si="53"/>
        <v>0.4512433640681755</v>
      </c>
      <c r="CP16" s="45">
        <f t="shared" si="54"/>
        <v>0.41379310344827586</v>
      </c>
      <c r="CQ16" s="45">
        <f t="shared" si="55"/>
        <v>0.36726804123711343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1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1</v>
      </c>
      <c r="O17" s="137">
        <f t="shared" si="18"/>
        <v>0</v>
      </c>
      <c r="P17" s="20">
        <f t="shared" si="19"/>
        <v>0</v>
      </c>
      <c r="Q17" s="18">
        <v>3</v>
      </c>
      <c r="R17" s="19">
        <v>0</v>
      </c>
      <c r="S17" s="20">
        <f t="shared" si="20"/>
        <v>3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1</v>
      </c>
      <c r="AA17" s="152">
        <v>13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3.9651070578905635E-2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0.28653580901856762</v>
      </c>
      <c r="BP17" s="121">
        <f t="shared" si="10"/>
        <v>0</v>
      </c>
      <c r="BQ17" s="124">
        <f t="shared" si="11"/>
        <v>0.16293212669683257</v>
      </c>
      <c r="BR17" s="97">
        <f>IFERROR($BR$18+0.2*(100*($AR$18/CI20)*(1-CH20)-$BR$18), 0)</f>
        <v>110.75316691927746</v>
      </c>
      <c r="BS17" s="98">
        <f>IFERROR((CS20/CZ20)*100, 0)</f>
        <v>111.67583038471707</v>
      </c>
      <c r="BT17" s="99">
        <f t="shared" si="27"/>
        <v>0.9226634654396122</v>
      </c>
      <c r="BU17" s="95">
        <f t="shared" si="14"/>
        <v>4.5248868778280547E-3</v>
      </c>
      <c r="BV17" s="85">
        <f>IFERROR((D17*2)-(E17*((homedefinitions!$K$15)*2))+(G17*3)-(H17*((homedefinitions!$L$15)*3))+(J17)-(K17*(homedefinitions!$M$15))+S17+T17+V17+W17-U17, 0)</f>
        <v>2.25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0.31818181818181818</v>
      </c>
      <c r="CB17" s="45">
        <f t="shared" si="48"/>
        <v>0.67058823529411771</v>
      </c>
      <c r="CC17" s="45">
        <f t="shared" si="30"/>
        <v>0</v>
      </c>
      <c r="CD17" s="45">
        <f t="shared" si="31"/>
        <v>0</v>
      </c>
      <c r="CE17" s="36">
        <f t="shared" si="32"/>
        <v>0</v>
      </c>
      <c r="CF17" s="45">
        <f t="shared" si="49"/>
        <v>0</v>
      </c>
      <c r="CG17" s="45">
        <f t="shared" si="50"/>
        <v>0</v>
      </c>
      <c r="CH17" s="45">
        <f t="shared" si="33"/>
        <v>0</v>
      </c>
      <c r="CI17" s="51">
        <f t="shared" si="51"/>
        <v>25.842105263157897</v>
      </c>
      <c r="CJ17" s="47">
        <f t="shared" si="34"/>
        <v>0</v>
      </c>
      <c r="CK17" s="45">
        <f t="shared" si="35"/>
        <v>0</v>
      </c>
      <c r="CL17" s="45">
        <f t="shared" si="36"/>
        <v>0</v>
      </c>
      <c r="CM17" s="36">
        <f t="shared" si="37"/>
        <v>0.9127751229249661</v>
      </c>
      <c r="CN17" s="45">
        <f t="shared" si="52"/>
        <v>22.8</v>
      </c>
      <c r="CO17" s="45">
        <f t="shared" si="53"/>
        <v>0.4512433640681755</v>
      </c>
      <c r="CP17" s="45">
        <f t="shared" si="54"/>
        <v>0.41379310344827586</v>
      </c>
      <c r="CQ17" s="45">
        <f t="shared" si="55"/>
        <v>0.36726804123711343</v>
      </c>
      <c r="CR17" s="45">
        <f t="shared" si="38"/>
        <v>0</v>
      </c>
      <c r="CS17" s="45">
        <f t="shared" si="39"/>
        <v>0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0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13</v>
      </c>
      <c r="E18" s="6">
        <f>SUM(E3:E17)</f>
        <v>23</v>
      </c>
      <c r="F18" s="132">
        <f t="shared" si="15"/>
        <v>0.56521739130434778</v>
      </c>
      <c r="G18" s="8">
        <f>SUM(G3:G17)</f>
        <v>7</v>
      </c>
      <c r="H18" s="6">
        <f>SUM(H3:H17)</f>
        <v>26</v>
      </c>
      <c r="I18" s="135">
        <f t="shared" si="16"/>
        <v>0.26923076923076922</v>
      </c>
      <c r="J18" s="35">
        <f>SUM(J3:J17)</f>
        <v>7</v>
      </c>
      <c r="K18" s="35">
        <f>SUM(K3:K17)</f>
        <v>7</v>
      </c>
      <c r="L18" s="31">
        <f t="shared" si="17"/>
        <v>1</v>
      </c>
      <c r="M18" s="30">
        <f>SUM(M3:M17)</f>
        <v>20</v>
      </c>
      <c r="N18" s="6">
        <f>SUM(N3:N17)</f>
        <v>49</v>
      </c>
      <c r="O18" s="138">
        <f t="shared" si="18"/>
        <v>0.40816326530612246</v>
      </c>
      <c r="P18" s="9">
        <f>(D18*2)+(G18*3)+(J18)</f>
        <v>54</v>
      </c>
      <c r="Q18" s="8">
        <f>SUM(Q3:Q17)</f>
        <v>12</v>
      </c>
      <c r="R18" s="6">
        <f>SUM(R3:R17)</f>
        <v>15</v>
      </c>
      <c r="S18" s="9">
        <f t="shared" si="20"/>
        <v>27</v>
      </c>
      <c r="T18" s="8">
        <f t="shared" ref="T18:AA18" si="56">SUM(T3:T17)</f>
        <v>9</v>
      </c>
      <c r="U18" s="6">
        <f t="shared" si="56"/>
        <v>10</v>
      </c>
      <c r="V18" s="6">
        <f t="shared" si="56"/>
        <v>1</v>
      </c>
      <c r="W18" s="6">
        <f t="shared" si="56"/>
        <v>10</v>
      </c>
      <c r="X18" s="6">
        <f t="shared" si="56"/>
        <v>1</v>
      </c>
      <c r="Y18" s="6">
        <f t="shared" si="56"/>
        <v>2</v>
      </c>
      <c r="Z18" s="6">
        <f t="shared" si="56"/>
        <v>11</v>
      </c>
      <c r="AA18" s="153">
        <f t="shared" si="56"/>
        <v>180.04</v>
      </c>
      <c r="AD18" s="11"/>
      <c r="AE18" s="11" t="s">
        <v>43</v>
      </c>
      <c r="AF18" s="8">
        <v>16</v>
      </c>
      <c r="AG18" s="6">
        <v>26</v>
      </c>
      <c r="AH18" s="132">
        <f t="shared" si="21"/>
        <v>0.61538461538461542</v>
      </c>
      <c r="AI18" s="8">
        <v>3</v>
      </c>
      <c r="AJ18" s="6">
        <v>13</v>
      </c>
      <c r="AK18" s="135">
        <f t="shared" si="22"/>
        <v>0.23076923076923078</v>
      </c>
      <c r="AL18" s="35">
        <v>13</v>
      </c>
      <c r="AM18" s="35">
        <v>19</v>
      </c>
      <c r="AN18" s="31">
        <f t="shared" si="23"/>
        <v>0.68421052631578949</v>
      </c>
      <c r="AO18" s="30">
        <v>19</v>
      </c>
      <c r="AP18" s="6">
        <v>39</v>
      </c>
      <c r="AQ18" s="138">
        <f t="shared" si="24"/>
        <v>0.48717948717948717</v>
      </c>
      <c r="AR18" s="9">
        <f>(AF18*2)+(AI18*3)+(AL18)</f>
        <v>54</v>
      </c>
      <c r="AS18" s="8">
        <v>7</v>
      </c>
      <c r="AT18" s="6">
        <v>17</v>
      </c>
      <c r="AU18" s="9">
        <f t="shared" si="26"/>
        <v>24</v>
      </c>
      <c r="AV18" s="8">
        <v>15</v>
      </c>
      <c r="AW18" s="6">
        <v>14</v>
      </c>
      <c r="AX18" s="6">
        <v>1</v>
      </c>
      <c r="AY18" s="6">
        <v>5</v>
      </c>
      <c r="AZ18" s="6">
        <v>1</v>
      </c>
      <c r="BA18" s="6">
        <v>2</v>
      </c>
      <c r="BB18" s="6">
        <v>13</v>
      </c>
      <c r="BC18" s="6">
        <v>180</v>
      </c>
      <c r="BF18" s="100"/>
      <c r="BG18" s="101" t="s">
        <v>43</v>
      </c>
      <c r="BH18" s="102">
        <f t="shared" si="2"/>
        <v>0.47959183673469385</v>
      </c>
      <c r="BI18" s="125">
        <f t="shared" si="3"/>
        <v>0.51843317972350234</v>
      </c>
      <c r="BJ18" s="126">
        <v>0</v>
      </c>
      <c r="BK18" s="102">
        <f>IFERROR(T18/M18, 0)</f>
        <v>0.45</v>
      </c>
      <c r="BL18" s="125">
        <f>IFERROR(T18/(N18+(0.44*K18)+U18), 0)</f>
        <v>0.14497422680412372</v>
      </c>
      <c r="BM18" s="127">
        <f>IFERROR(U18/(N18+(0.44*K18)+U18), 0)</f>
        <v>0.16108247422680413</v>
      </c>
      <c r="BN18" s="103">
        <f t="shared" si="8"/>
        <v>0.9</v>
      </c>
      <c r="BO18" s="105">
        <f>IFERROR(Q18/(Q18+AT18), 0)</f>
        <v>0.41379310344827586</v>
      </c>
      <c r="BP18" s="128">
        <f>IFERROR(R18/(R18+AS18), 0)</f>
        <v>0.68181818181818177</v>
      </c>
      <c r="BQ18" s="129">
        <f>IFERROR(S18/(S18+AU18), 0)</f>
        <v>0.52941176470588236</v>
      </c>
      <c r="BR18" s="111">
        <f>IFERROR(($AR$18/$BD$3)*100, 0)</f>
        <v>98.990100989901023</v>
      </c>
      <c r="BS18" s="112">
        <f>IFERROR(($P$18/$AB$3)*100, 0)</f>
        <v>109.66693744922829</v>
      </c>
      <c r="BT18" s="104">
        <f t="shared" si="27"/>
        <v>10.676836459327262</v>
      </c>
      <c r="BU18" s="102">
        <f>IFERROR(SUM(BU3:BU17), 0)</f>
        <v>0.50226244343891413</v>
      </c>
      <c r="BV18" s="85">
        <f>IFERROR((D18*2)-(E18*((homedefinitions!$K$15)*2))+(G18*3)-(H18*((homedefinitions!$L$15)*3))+(J18)-(K18*(homedefinitions!$M$15))+S18+T18+V18+W18-U18, 0)</f>
        <v>47.36</v>
      </c>
      <c r="BW18" s="85">
        <f t="shared" si="28"/>
        <v>0.14285714285714285</v>
      </c>
      <c r="BX18" s="55">
        <v>34</v>
      </c>
      <c r="BY18" s="58" t="s">
        <v>30</v>
      </c>
      <c r="BZ18" s="47">
        <f t="shared" si="29"/>
        <v>0.65882352941176459</v>
      </c>
      <c r="CA18" s="39">
        <f t="shared" si="47"/>
        <v>0.31818181818181818</v>
      </c>
      <c r="CB18" s="45">
        <f t="shared" si="48"/>
        <v>0.67058823529411771</v>
      </c>
      <c r="CC18" s="45">
        <f t="shared" si="30"/>
        <v>0.63011385170496881</v>
      </c>
      <c r="CD18" s="45">
        <f t="shared" si="31"/>
        <v>6.8899521531100488E-2</v>
      </c>
      <c r="CE18" s="36">
        <f t="shared" si="32"/>
        <v>0.29993334814485673</v>
      </c>
      <c r="CF18" s="45">
        <f t="shared" si="49"/>
        <v>0.99894672138092599</v>
      </c>
      <c r="CG18" s="45">
        <f t="shared" si="50"/>
        <v>1.6577702507926906</v>
      </c>
      <c r="CH18" s="45">
        <f t="shared" si="33"/>
        <v>0.40519220875067158</v>
      </c>
      <c r="CI18" s="51">
        <f t="shared" si="51"/>
        <v>25.842105263157897</v>
      </c>
      <c r="CJ18" s="47">
        <f t="shared" si="34"/>
        <v>1.9844468163082736</v>
      </c>
      <c r="CK18" s="45">
        <f t="shared" si="35"/>
        <v>4.6659551075179051E-2</v>
      </c>
      <c r="CL18" s="45">
        <f t="shared" si="36"/>
        <v>3.3981693363844396</v>
      </c>
      <c r="CM18" s="36">
        <f t="shared" si="37"/>
        <v>0.9127751229249661</v>
      </c>
      <c r="CN18" s="45">
        <f t="shared" si="52"/>
        <v>22.8</v>
      </c>
      <c r="CO18" s="45">
        <f t="shared" si="53"/>
        <v>0.4512433640681755</v>
      </c>
      <c r="CP18" s="45">
        <f t="shared" si="54"/>
        <v>0.41379310344827586</v>
      </c>
      <c r="CQ18" s="45">
        <f t="shared" si="55"/>
        <v>0.36726804123711343</v>
      </c>
      <c r="CR18" s="45">
        <f t="shared" si="38"/>
        <v>0.39251194683765267</v>
      </c>
      <c r="CS18" s="45">
        <f t="shared" si="39"/>
        <v>5.3056300672696519</v>
      </c>
      <c r="CT18" s="45">
        <f t="shared" si="40"/>
        <v>0.99222340815413679</v>
      </c>
      <c r="CU18" s="45">
        <f t="shared" si="41"/>
        <v>0.97826086956521741</v>
      </c>
      <c r="CV18" s="45">
        <f t="shared" si="42"/>
        <v>0</v>
      </c>
      <c r="CW18" s="45">
        <f t="shared" si="43"/>
        <v>0.16572726644256447</v>
      </c>
      <c r="CX18" s="45">
        <f t="shared" si="44"/>
        <v>1.1144827586206896</v>
      </c>
      <c r="CY18" s="45">
        <f t="shared" si="45"/>
        <v>0</v>
      </c>
      <c r="CZ18" s="43">
        <f t="shared" si="46"/>
        <v>4.0788190538802507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0.31818181818181818</v>
      </c>
      <c r="CB19" s="45">
        <f t="shared" si="48"/>
        <v>0.67058823529411771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25.842105263157897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0.9127751229249661</v>
      </c>
      <c r="CN19" s="45">
        <f t="shared" si="52"/>
        <v>22.8</v>
      </c>
      <c r="CO19" s="45">
        <f t="shared" si="53"/>
        <v>0.4512433640681755</v>
      </c>
      <c r="CP19" s="45">
        <f t="shared" si="54"/>
        <v>0.41379310344827586</v>
      </c>
      <c r="CQ19" s="45">
        <f t="shared" si="55"/>
        <v>0.36726804123711343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0.31818181818181818</v>
      </c>
      <c r="CB20" s="46">
        <f t="shared" si="48"/>
        <v>0.67058823529411771</v>
      </c>
      <c r="CC20" s="46">
        <f>IFERROR(((($AP$18-$AO$18-$V$18)*CB20*(1-1.07*CA20))/$AA$18)*AA17, 0)</f>
        <v>0.60677630164182184</v>
      </c>
      <c r="CD20" s="46">
        <f>IFERROR((Z17/$Z$18)*0.4*$AM$18*((1-$AN$18)^2), 0)</f>
        <v>6.8899521531100488E-2</v>
      </c>
      <c r="CE20" s="42">
        <f>IFERROR((($AW$18-$W$18)/$AA$18)*AA17, 0)</f>
        <v>0.28882470562097312</v>
      </c>
      <c r="CF20" s="46">
        <f t="shared" si="49"/>
        <v>0.96450052879389536</v>
      </c>
      <c r="CG20" s="46">
        <f t="shared" si="50"/>
        <v>0.96450052879389536</v>
      </c>
      <c r="CH20" s="46">
        <f>IFERROR(CG20/($BD$3*(AA17/$BC$18)),0)</f>
        <v>0.24481026859005295</v>
      </c>
      <c r="CI20" s="52">
        <f t="shared" si="51"/>
        <v>25.842105263157897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0.47274494556765162</v>
      </c>
      <c r="CL20" s="46">
        <f>IFERROR(2*((($M$18)+0.5*($H$18-G17))/($M$18-M17))*0.5*((($P$18-$J$18)-(P17-J17))/(2*($N$18-N17)))*T17, 0)</f>
        <v>0</v>
      </c>
      <c r="CM20" s="42">
        <f t="shared" si="37"/>
        <v>0.9127751229249661</v>
      </c>
      <c r="CN20" s="46">
        <f t="shared" si="52"/>
        <v>22.8</v>
      </c>
      <c r="CO20" s="46">
        <f t="shared" si="53"/>
        <v>0.4512433640681755</v>
      </c>
      <c r="CP20" s="46">
        <f t="shared" si="54"/>
        <v>0.41379310344827586</v>
      </c>
      <c r="CQ20" s="46">
        <f t="shared" si="55"/>
        <v>0.36726804123711343</v>
      </c>
      <c r="CR20" s="46">
        <f>IFERROR(Q17*CO20*CQ20*($P$18/($M$18+(1-(1-($J$18/$K$18))^2)*0.4*$K$18)), 0)</f>
        <v>1.1775358405129579</v>
      </c>
      <c r="CS20" s="46">
        <f>IFERROR((CJ20+CL20+J17)*CM20+CR20, 0)</f>
        <v>1.1775358405129579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0.49718179932769341</v>
      </c>
      <c r="CX20" s="46">
        <f>IFERROR((N17-M17)*(1-(1.07*CP20)), 0)</f>
        <v>0.55724137931034479</v>
      </c>
      <c r="CY20" s="46">
        <f>IFERROR(((1-(J17/K17))^2)*0.4*K17, 0)</f>
        <v>0</v>
      </c>
      <c r="CZ20" s="44">
        <f>IFERROR(((CT20+CU20+CV20)*CM20)+CW20+CX20+CY20+U17, 0)</f>
        <v>1.0544231786380382</v>
      </c>
      <c r="DB20">
        <f>(AF18+(1.5*AI18))/AP18</f>
        <v>0.52564102564102566</v>
      </c>
      <c r="DC20">
        <f>(AW18)/(AP18+(0.44*AM18)+AW18)</f>
        <v>0.22816166883963496</v>
      </c>
      <c r="DD20">
        <f>AS18/(AS18+R18)</f>
        <v>0.31818181818181818</v>
      </c>
      <c r="DE20">
        <f>AM18/AP18</f>
        <v>0.48717948717948717</v>
      </c>
    </row>
    <row r="21" spans="2:109" x14ac:dyDescent="0.55000000000000004">
      <c r="BF21" t="s">
        <v>139</v>
      </c>
      <c r="BG21">
        <f>((0.5*BH18)-(0.3*BM18)+(0.15*BO18)+(0.05*BW18))</f>
        <v>0.26068299875940421</v>
      </c>
    </row>
    <row r="22" spans="2:109" x14ac:dyDescent="0.55000000000000004">
      <c r="BF22" t="s">
        <v>140</v>
      </c>
      <c r="BG22">
        <f>((0.5*DB20)-(0.3*DC20)+(0.15*DD20)+(0.05*DE20))</f>
        <v>0.26645825925486943</v>
      </c>
    </row>
    <row r="23" spans="2:109" x14ac:dyDescent="0.55000000000000004">
      <c r="BF23" t="s">
        <v>145</v>
      </c>
      <c r="BG23" s="150">
        <f>(BG21-BG22)*100</f>
        <v>-0.57752604954652287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75838-686F-4F71-87CD-B2C11EEEA0DA}">
  <dimension ref="B1:DE114"/>
  <sheetViews>
    <sheetView zoomScale="78" zoomScaleNormal="60" workbookViewId="0">
      <selection activeCell="BR16" sqref="BR16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7.3125" bestFit="1" customWidth="1"/>
    <col min="28" max="28" width="10.7890625" bestFit="1" customWidth="1"/>
    <col min="30" max="30" width="10.9453125" bestFit="1" customWidth="1"/>
    <col min="31" max="31" width="7.1015625" customWidth="1"/>
    <col min="32" max="32" width="2.89453125" bestFit="1" customWidth="1"/>
    <col min="33" max="33" width="4.20703125" bestFit="1" customWidth="1"/>
    <col min="34" max="34" width="6.05078125" bestFit="1" customWidth="1"/>
    <col min="35" max="35" width="2.89453125" bestFit="1" customWidth="1"/>
    <col min="36" max="36" width="4.20703125" bestFit="1" customWidth="1"/>
    <col min="37" max="37" width="6.05078125" bestFit="1" customWidth="1"/>
    <col min="38" max="38" width="3.7890625" bestFit="1" customWidth="1"/>
    <col min="39" max="39" width="3.83984375" bestFit="1" customWidth="1"/>
    <col min="40" max="40" width="7" bestFit="1" customWidth="1"/>
    <col min="41" max="42" width="4.20703125" bestFit="1" customWidth="1"/>
    <col min="43" max="43" width="6.05078125" bestFit="1" customWidth="1"/>
    <col min="44" max="44" width="4.2070312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4.20703125" bestFit="1" customWidth="1"/>
    <col min="49" max="49" width="3" bestFit="1" customWidth="1"/>
    <col min="50" max="50" width="3.26171875" bestFit="1" customWidth="1"/>
    <col min="51" max="51" width="2.89453125" bestFit="1" customWidth="1"/>
    <col min="52" max="52" width="3.7890625" bestFit="1" customWidth="1"/>
    <col min="53" max="53" width="3.62890625" bestFit="1" customWidth="1"/>
    <col min="54" max="54" width="4.20703125" bestFit="1" customWidth="1"/>
    <col min="55" max="55" width="5.5234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1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1</v>
      </c>
      <c r="O3" s="136">
        <f>IFERROR(M3/N3,0)</f>
        <v>0</v>
      </c>
      <c r="P3" s="17">
        <f>(D3*2)+(G3*3)+(J3)</f>
        <v>0</v>
      </c>
      <c r="Q3" s="15">
        <v>0</v>
      </c>
      <c r="R3" s="16">
        <v>1</v>
      </c>
      <c r="S3" s="17">
        <f>Q3+R3</f>
        <v>1</v>
      </c>
      <c r="T3" s="15">
        <v>1</v>
      </c>
      <c r="U3" s="16">
        <v>1</v>
      </c>
      <c r="V3" s="16">
        <v>0</v>
      </c>
      <c r="W3" s="16">
        <v>0</v>
      </c>
      <c r="X3" s="16">
        <v>0</v>
      </c>
      <c r="Y3" s="16">
        <v>0</v>
      </c>
      <c r="Z3" s="16">
        <v>0</v>
      </c>
      <c r="AA3" s="151">
        <v>8</v>
      </c>
      <c r="AB3" s="60">
        <f>IFERROR($N$18+0.44*$K$18-(1.07*($Q$18/($Q$18+$AT$18))*($N$18-$M$18))+U18, 0)</f>
        <v>43.149333333333331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43.796666666666667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0.15302218821729149</v>
      </c>
      <c r="BK3" s="81">
        <f t="shared" ref="BK3:BK17" si="5">IFERROR(T3/(($M$18*((5*AA3)/$AA$18))-M3), 0)</f>
        <v>0.26469117647058826</v>
      </c>
      <c r="BL3" s="113">
        <f t="shared" ref="BL3:BL17" si="6">IFERROR(T3/(N3+(0.44*K3)+T3+U3), 0)</f>
        <v>0.33333333333333331</v>
      </c>
      <c r="BM3" s="115">
        <f t="shared" ref="BM3:BM17" si="7">IFERROR(U3/(N3+(0.44*K3)+T3+U3), 0)</f>
        <v>0.33333333333333331</v>
      </c>
      <c r="BN3" s="82">
        <f t="shared" ref="BN3:BN18" si="8">IFERROR(T3/U3, 0)</f>
        <v>1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0.24998611111111113</v>
      </c>
      <c r="BQ3" s="116">
        <f t="shared" ref="BQ3:BQ17" si="11">IFERROR(S3/(($S$18+$AU$18)*((5*AA3)/$AA$18)), 0)</f>
        <v>0.13635606060606062</v>
      </c>
      <c r="BR3" s="83">
        <f t="shared" ref="BR3:BR16" si="12">IFERROR($BR$18+0.2*(100*($AR$18/CI5)*(1-CH5)-$BR$18), 0)</f>
        <v>133.17254169440866</v>
      </c>
      <c r="BS3" s="84">
        <f t="shared" ref="BS3:BS16" si="13">IFERROR((CS5/CZ5)*100, 0)</f>
        <v>46.199664488127723</v>
      </c>
      <c r="BT3" s="85">
        <f>BS3-BR3</f>
        <v>-86.972877206280941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0</v>
      </c>
      <c r="BV3" s="85">
        <f>IFERROR((D3*2)-(E3*((homedefinitions!$K$15)*2))+(G3*3)-(H3*((homedefinitions!$L$15)*3))+(J3)-(K3*(homedefinitions!$M$15))+S3+T3+V3+W3-U3, 0)</f>
        <v>0.25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5">IFERROR(D4/E4,0)</f>
        <v>0</v>
      </c>
      <c r="G4" s="18">
        <v>0</v>
      </c>
      <c r="H4" s="19">
        <v>0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8">IFERROR(M4/N4,0)</f>
        <v>0</v>
      </c>
      <c r="P4" s="20">
        <f t="shared" ref="P4:P17" si="19">(D4*2)+(G4*3)+(J4)</f>
        <v>0</v>
      </c>
      <c r="Q4" s="18">
        <v>0</v>
      </c>
      <c r="R4" s="19">
        <v>0</v>
      </c>
      <c r="S4" s="20">
        <f t="shared" ref="S4:S18" si="20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7">BS4-BR4</f>
        <v>0</v>
      </c>
      <c r="BU4" s="86">
        <f t="shared" si="14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3</v>
      </c>
      <c r="E5" s="16">
        <v>4</v>
      </c>
      <c r="F5" s="130">
        <f t="shared" si="15"/>
        <v>0.75</v>
      </c>
      <c r="G5" s="15">
        <v>0</v>
      </c>
      <c r="H5" s="16">
        <v>2</v>
      </c>
      <c r="I5" s="133">
        <f t="shared" si="16"/>
        <v>0</v>
      </c>
      <c r="J5" s="33">
        <v>1</v>
      </c>
      <c r="K5" s="33">
        <v>2</v>
      </c>
      <c r="L5" s="31">
        <f t="shared" si="17"/>
        <v>0.5</v>
      </c>
      <c r="M5" s="21">
        <f t="shared" si="0"/>
        <v>3</v>
      </c>
      <c r="N5" s="16">
        <f t="shared" si="0"/>
        <v>6</v>
      </c>
      <c r="O5" s="136">
        <f t="shared" si="18"/>
        <v>0.5</v>
      </c>
      <c r="P5" s="17">
        <f t="shared" si="19"/>
        <v>7</v>
      </c>
      <c r="Q5" s="15">
        <v>0</v>
      </c>
      <c r="R5" s="16">
        <v>2</v>
      </c>
      <c r="S5" s="17">
        <f t="shared" si="20"/>
        <v>2</v>
      </c>
      <c r="T5" s="15">
        <v>1</v>
      </c>
      <c r="U5" s="16">
        <v>3</v>
      </c>
      <c r="V5" s="16">
        <v>0</v>
      </c>
      <c r="W5" s="16">
        <v>0</v>
      </c>
      <c r="X5" s="16">
        <v>0</v>
      </c>
      <c r="Y5" s="16">
        <v>0</v>
      </c>
      <c r="Z5" s="16">
        <v>2</v>
      </c>
      <c r="AA5" s="151">
        <v>27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0.5</v>
      </c>
      <c r="BI5" s="113">
        <f t="shared" si="3"/>
        <v>0.50872093023255816</v>
      </c>
      <c r="BJ5" s="114">
        <f t="shared" si="4"/>
        <v>0.22397914364249483</v>
      </c>
      <c r="BK5" s="81">
        <f t="shared" si="5"/>
        <v>0.10255665145325152</v>
      </c>
      <c r="BL5" s="113">
        <f t="shared" si="6"/>
        <v>9.1911764705882359E-2</v>
      </c>
      <c r="BM5" s="115">
        <f t="shared" si="7"/>
        <v>0.27573529411764708</v>
      </c>
      <c r="BN5" s="82">
        <f t="shared" si="8"/>
        <v>0.33333333333333331</v>
      </c>
      <c r="BO5" s="81">
        <f t="shared" si="9"/>
        <v>0</v>
      </c>
      <c r="BP5" s="113">
        <f t="shared" si="10"/>
        <v>0.14813991769547324</v>
      </c>
      <c r="BQ5" s="116">
        <f t="shared" si="11"/>
        <v>8.0803591470258146E-2</v>
      </c>
      <c r="BR5" s="83">
        <f t="shared" si="12"/>
        <v>135.22817215117314</v>
      </c>
      <c r="BS5" s="84">
        <f t="shared" si="13"/>
        <v>84.985602705968475</v>
      </c>
      <c r="BT5" s="85">
        <f t="shared" si="27"/>
        <v>-50.242569445204666</v>
      </c>
      <c r="BU5" s="81">
        <f t="shared" si="14"/>
        <v>2.564102564102564E-2</v>
      </c>
      <c r="BV5" s="85">
        <f>IFERROR((D5*2)-(E5*((homedefinitions!$K$15)*2))+(G5*3)-(H5*((homedefinitions!$L$15)*3))+(J5)-(K5*(homedefinitions!$M$15))+S5+T5+V5+W5-U5, 0)</f>
        <v>1.0199999999999996</v>
      </c>
      <c r="BW5" s="85">
        <f t="shared" si="28"/>
        <v>0.33333333333333331</v>
      </c>
      <c r="BX5" s="26">
        <v>0</v>
      </c>
      <c r="BY5" s="25" t="s">
        <v>17</v>
      </c>
      <c r="BZ5" s="47">
        <f t="shared" ref="BZ5:BZ18" si="29">IFERROR(W3+((V3*CB5)*(1-(1.07*CA5)))+(R3*(1-CB5)), 0)</f>
        <v>0.1964285714285714</v>
      </c>
      <c r="CA5" s="39">
        <f>IFERROR(($AS$18/($AS$18+$R$18)), 0)</f>
        <v>0.16666666666666666</v>
      </c>
      <c r="CB5" s="45">
        <f>IFERROR(($AQ$18*(1-CA5))/($AQ$18*(1-CA5)+(CA5*(1-$AQ$18))), 0)</f>
        <v>0.8035714285714286</v>
      </c>
      <c r="CC5" s="45">
        <f t="shared" ref="CC5:CC18" si="30">IFERROR(((($AP$18-$AO$18-$V$18)*CB5*(1-1.07*CA5))/$AA$18)*AA3, 0)</f>
        <v>0.64563110649004318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4.4446913717428746E-2</v>
      </c>
      <c r="CF5" s="45">
        <f>IFERROR(CC5+CE5+CD5, 0)</f>
        <v>0.69007802020747189</v>
      </c>
      <c r="CG5" s="45">
        <f>IFERROR(BZ5+CF5, 0)</f>
        <v>0.88650659163604328</v>
      </c>
      <c r="CH5" s="45">
        <f t="shared" ref="CH5:CH18" si="33">IFERROR(CG5/($BD$3*(AA3/$BC$18)),0)</f>
        <v>0.45543188169139903</v>
      </c>
      <c r="CI5" s="51">
        <f>IFERROR($AO$18+(1-((1-$AN$18)^2))*0.4*$AM$18, 0)</f>
        <v>23.2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0.50707392159041509</v>
      </c>
      <c r="CL5" s="45">
        <f t="shared" ref="CL5:CL18" si="36">IFERROR(2*((($M$18)+0.5*($H$18-G3))/($M$18-M3))*0.5*((($P$18-$J$18)-(P3-J3))/(2*($N$18-N3)))*T3, 0)</f>
        <v>0.8423713235294118</v>
      </c>
      <c r="CM5" s="45">
        <f t="shared" ref="CM5:CM20" si="37">IFERROR(1-($Q$18/CN5)*CO5*CQ5, 0)</f>
        <v>0.94119281478861638</v>
      </c>
      <c r="CN5" s="45">
        <f>IFERROR($M$18+(1-(1-($J$18/$K$18))^2)*$K$18*0.4, 0)</f>
        <v>21.766666666666666</v>
      </c>
      <c r="CO5" s="45">
        <f>IFERROR(((1-CP5)*CQ5)/((1-CP5)*CQ5+(1-CQ5)*CP5), 0)</f>
        <v>0.3843049553563922</v>
      </c>
      <c r="CP5" s="45">
        <f>IFERROR($Q$18/($Q$18+$AT$18), 0)</f>
        <v>0.53333333333333333</v>
      </c>
      <c r="CQ5" s="45">
        <f>IFERROR(CN5/($N$18+0.44*$K$18+$U$18), 0)</f>
        <v>0.41634787044121396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0.79283383708985933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0.3046875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0.42933333333333334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1.7161030190892399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2</v>
      </c>
      <c r="H6" s="19">
        <v>3</v>
      </c>
      <c r="I6" s="134">
        <f t="shared" si="16"/>
        <v>0.66666666666666663</v>
      </c>
      <c r="J6" s="34">
        <v>0</v>
      </c>
      <c r="K6" s="34">
        <v>0</v>
      </c>
      <c r="L6" s="32">
        <f t="shared" si="17"/>
        <v>0</v>
      </c>
      <c r="M6" s="22">
        <f t="shared" si="0"/>
        <v>2</v>
      </c>
      <c r="N6" s="19">
        <f t="shared" si="0"/>
        <v>3</v>
      </c>
      <c r="O6" s="137">
        <f t="shared" si="18"/>
        <v>0.66666666666666663</v>
      </c>
      <c r="P6" s="20">
        <f t="shared" si="19"/>
        <v>6</v>
      </c>
      <c r="Q6" s="18">
        <v>1</v>
      </c>
      <c r="R6" s="19">
        <v>0</v>
      </c>
      <c r="S6" s="20">
        <f t="shared" si="20"/>
        <v>1</v>
      </c>
      <c r="T6" s="18">
        <v>1</v>
      </c>
      <c r="U6" s="19">
        <v>2</v>
      </c>
      <c r="V6" s="19">
        <v>0</v>
      </c>
      <c r="W6" s="19">
        <v>1</v>
      </c>
      <c r="X6" s="19">
        <v>0</v>
      </c>
      <c r="Y6" s="19">
        <v>1</v>
      </c>
      <c r="Z6" s="19">
        <v>2</v>
      </c>
      <c r="AA6" s="152">
        <v>25</v>
      </c>
      <c r="AB6" s="60">
        <f>IFERROR((AB3/36)*40, 0)</f>
        <v>47.943703703703697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48.662962962962965</v>
      </c>
      <c r="BF6" s="67">
        <v>3</v>
      </c>
      <c r="BG6" s="68" t="s">
        <v>20</v>
      </c>
      <c r="BH6" s="86">
        <f t="shared" si="2"/>
        <v>1</v>
      </c>
      <c r="BI6" s="117">
        <f t="shared" si="3"/>
        <v>1</v>
      </c>
      <c r="BJ6" s="118">
        <f t="shared" si="4"/>
        <v>0.12241775057383321</v>
      </c>
      <c r="BK6" s="86">
        <f t="shared" si="5"/>
        <v>0.10197618157301334</v>
      </c>
      <c r="BL6" s="117">
        <f t="shared" si="6"/>
        <v>0.16666666666666666</v>
      </c>
      <c r="BM6" s="119">
        <f t="shared" si="7"/>
        <v>0.33333333333333331</v>
      </c>
      <c r="BN6" s="87">
        <f t="shared" si="8"/>
        <v>0.5</v>
      </c>
      <c r="BO6" s="86">
        <f t="shared" si="9"/>
        <v>9.5994666666666673E-2</v>
      </c>
      <c r="BP6" s="117">
        <f t="shared" si="10"/>
        <v>0</v>
      </c>
      <c r="BQ6" s="120">
        <f t="shared" si="11"/>
        <v>4.3633939393939399E-2</v>
      </c>
      <c r="BR6" s="88">
        <f t="shared" si="12"/>
        <v>129.99837645026091</v>
      </c>
      <c r="BS6" s="89">
        <f t="shared" si="13"/>
        <v>116.51774743230891</v>
      </c>
      <c r="BT6" s="90">
        <f t="shared" si="27"/>
        <v>-13.480629017951998</v>
      </c>
      <c r="BU6" s="86">
        <f t="shared" si="14"/>
        <v>4.7008547008547008E-2</v>
      </c>
      <c r="BV6" s="85">
        <f>IFERROR((D6*2)-(E6*((homedefinitions!$K$15)*2))+(G6*3)-(H6*((homedefinitions!$L$15)*3))+(J6)-(K6*(homedefinitions!$M$15))+S6+T6+V6+W6-U6, 0)</f>
        <v>4.4799999999999995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0.16666666666666666</v>
      </c>
      <c r="CB6" s="45">
        <f t="shared" ref="CB6:CB20" si="48">IFERROR(($AQ$18*(1-CA6))/($AQ$18*(1-CA6)+(CA6*(1-$AQ$18))), 0)</f>
        <v>0.8035714285714286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23.2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0.94119281478861638</v>
      </c>
      <c r="CN6" s="45">
        <f t="shared" ref="CN6:CN20" si="52">IFERROR($M$18+(1-(1-($J$18/$K$18))^2)*$K$18*0.4, 0)</f>
        <v>21.766666666666666</v>
      </c>
      <c r="CO6" s="45">
        <f t="shared" ref="CO6:CO20" si="53">IFERROR(((1-CP6)*CQ6)/((1-CP6)*CQ6+(1-CQ6)*CP6), 0)</f>
        <v>0.3843049553563922</v>
      </c>
      <c r="CP6" s="45">
        <f t="shared" ref="CP6:CP20" si="54">IFERROR($Q$18/($Q$18+$AT$18), 0)</f>
        <v>0.53333333333333333</v>
      </c>
      <c r="CQ6" s="45">
        <f t="shared" ref="CQ6:CQ20" si="55">IFERROR(CN6/($N$18+0.44*$K$18+$U$18), 0)</f>
        <v>0.41634787044121396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0</v>
      </c>
      <c r="F7" s="130">
        <f t="shared" si="15"/>
        <v>0</v>
      </c>
      <c r="G7" s="15">
        <v>0</v>
      </c>
      <c r="H7" s="16">
        <v>0</v>
      </c>
      <c r="I7" s="133">
        <f t="shared" si="16"/>
        <v>0</v>
      </c>
      <c r="J7" s="33">
        <v>0</v>
      </c>
      <c r="K7" s="33">
        <v>0</v>
      </c>
      <c r="L7" s="31">
        <f t="shared" si="17"/>
        <v>0</v>
      </c>
      <c r="M7" s="21">
        <f t="shared" si="0"/>
        <v>0</v>
      </c>
      <c r="N7" s="16">
        <f t="shared" si="0"/>
        <v>0</v>
      </c>
      <c r="O7" s="136">
        <f t="shared" si="18"/>
        <v>0</v>
      </c>
      <c r="P7" s="17">
        <f t="shared" si="19"/>
        <v>0</v>
      </c>
      <c r="Q7" s="15">
        <v>0</v>
      </c>
      <c r="R7" s="16">
        <v>0</v>
      </c>
      <c r="S7" s="17">
        <f t="shared" si="20"/>
        <v>0</v>
      </c>
      <c r="T7" s="15">
        <v>0</v>
      </c>
      <c r="U7" s="16">
        <v>0</v>
      </c>
      <c r="V7" s="16">
        <v>0</v>
      </c>
      <c r="W7" s="16">
        <v>0</v>
      </c>
      <c r="X7" s="16">
        <v>0</v>
      </c>
      <c r="Y7" s="16">
        <v>0</v>
      </c>
      <c r="Z7" s="16">
        <v>0</v>
      </c>
      <c r="AA7" s="151">
        <v>0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</v>
      </c>
      <c r="BI7" s="113">
        <f t="shared" si="3"/>
        <v>0</v>
      </c>
      <c r="BJ7" s="114">
        <f t="shared" si="4"/>
        <v>0</v>
      </c>
      <c r="BK7" s="81">
        <f t="shared" si="5"/>
        <v>0</v>
      </c>
      <c r="BL7" s="113">
        <f t="shared" si="6"/>
        <v>0</v>
      </c>
      <c r="BM7" s="115">
        <f t="shared" si="7"/>
        <v>0</v>
      </c>
      <c r="BN7" s="82">
        <f t="shared" si="8"/>
        <v>0</v>
      </c>
      <c r="BO7" s="81">
        <f t="shared" si="9"/>
        <v>0</v>
      </c>
      <c r="BP7" s="113">
        <f t="shared" si="10"/>
        <v>0</v>
      </c>
      <c r="BQ7" s="116">
        <f t="shared" si="11"/>
        <v>0</v>
      </c>
      <c r="BR7" s="83">
        <v>0</v>
      </c>
      <c r="BS7" s="84">
        <f t="shared" si="13"/>
        <v>0</v>
      </c>
      <c r="BT7" s="85">
        <f t="shared" si="27"/>
        <v>0</v>
      </c>
      <c r="BU7" s="81">
        <f t="shared" si="14"/>
        <v>0</v>
      </c>
      <c r="BV7" s="85">
        <f>IFERROR((D7*2)-(E7*((homedefinitions!$K$15)*2))+(G7*3)-(H7*((homedefinitions!$L$15)*3))+(J7)-(K7*(homedefinitions!$M$15))+S7+T7+V7+W7-U7, 0)</f>
        <v>0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0.39285714285714279</v>
      </c>
      <c r="CA7" s="39">
        <f t="shared" si="47"/>
        <v>0.16666666666666666</v>
      </c>
      <c r="CB7" s="45">
        <f t="shared" si="48"/>
        <v>0.8035714285714286</v>
      </c>
      <c r="CC7" s="45">
        <f t="shared" si="30"/>
        <v>2.1790049844038957</v>
      </c>
      <c r="CD7" s="45">
        <f t="shared" si="31"/>
        <v>0</v>
      </c>
      <c r="CE7" s="36">
        <f t="shared" si="32"/>
        <v>0.15000833379632203</v>
      </c>
      <c r="CF7" s="45">
        <f t="shared" si="49"/>
        <v>2.3290133182002175</v>
      </c>
      <c r="CG7" s="45">
        <f t="shared" si="50"/>
        <v>2.7218704610573603</v>
      </c>
      <c r="CH7" s="45">
        <f t="shared" si="33"/>
        <v>0.41431927255610934</v>
      </c>
      <c r="CI7" s="51">
        <f t="shared" si="51"/>
        <v>23.2</v>
      </c>
      <c r="CJ7" s="47">
        <f t="shared" si="34"/>
        <v>4.8624630529006083</v>
      </c>
      <c r="CK7" s="45">
        <f t="shared" si="35"/>
        <v>0.7583579647329276</v>
      </c>
      <c r="CL7" s="45">
        <f t="shared" si="36"/>
        <v>1.0257936507936509</v>
      </c>
      <c r="CM7" s="36">
        <f t="shared" si="37"/>
        <v>0.94119281478861638</v>
      </c>
      <c r="CN7" s="45">
        <f t="shared" si="52"/>
        <v>21.766666666666666</v>
      </c>
      <c r="CO7" s="45">
        <f t="shared" si="53"/>
        <v>0.3843049553563922</v>
      </c>
      <c r="CP7" s="45">
        <f t="shared" si="54"/>
        <v>0.53333333333333333</v>
      </c>
      <c r="CQ7" s="45">
        <f t="shared" si="55"/>
        <v>0.41634787044121396</v>
      </c>
      <c r="CR7" s="45">
        <f t="shared" si="38"/>
        <v>0</v>
      </c>
      <c r="CS7" s="45">
        <f t="shared" si="39"/>
        <v>6.4831777159365567</v>
      </c>
      <c r="CT7" s="45">
        <f t="shared" si="40"/>
        <v>2.4312315264503042</v>
      </c>
      <c r="CU7" s="45">
        <f t="shared" si="41"/>
        <v>0.30555555555555558</v>
      </c>
      <c r="CV7" s="45">
        <f t="shared" si="42"/>
        <v>0.60000000000000009</v>
      </c>
      <c r="CW7" s="45">
        <f t="shared" si="43"/>
        <v>0</v>
      </c>
      <c r="CX7" s="45">
        <f t="shared" si="44"/>
        <v>1.288</v>
      </c>
      <c r="CY7" s="45">
        <f t="shared" si="45"/>
        <v>0.2</v>
      </c>
      <c r="CZ7" s="43">
        <f t="shared" si="46"/>
        <v>7.628560026063389</v>
      </c>
    </row>
    <row r="8" spans="2:104" ht="23.1" x14ac:dyDescent="0.85">
      <c r="B8" s="11">
        <v>5</v>
      </c>
      <c r="C8" s="11" t="s">
        <v>22</v>
      </c>
      <c r="D8" s="18">
        <v>1</v>
      </c>
      <c r="E8" s="19">
        <v>5</v>
      </c>
      <c r="F8" s="131">
        <f t="shared" si="15"/>
        <v>0.2</v>
      </c>
      <c r="G8" s="18">
        <v>0</v>
      </c>
      <c r="H8" s="19">
        <v>1</v>
      </c>
      <c r="I8" s="134">
        <f t="shared" si="16"/>
        <v>0</v>
      </c>
      <c r="J8" s="34">
        <v>3</v>
      </c>
      <c r="K8" s="34">
        <v>3</v>
      </c>
      <c r="L8" s="32">
        <f t="shared" si="17"/>
        <v>1</v>
      </c>
      <c r="M8" s="22">
        <f t="shared" si="0"/>
        <v>1</v>
      </c>
      <c r="N8" s="19">
        <f t="shared" si="0"/>
        <v>6</v>
      </c>
      <c r="O8" s="137">
        <f t="shared" si="18"/>
        <v>0.16666666666666666</v>
      </c>
      <c r="P8" s="20">
        <f t="shared" si="19"/>
        <v>5</v>
      </c>
      <c r="Q8" s="18">
        <v>1</v>
      </c>
      <c r="R8" s="19">
        <v>1</v>
      </c>
      <c r="S8" s="20">
        <f t="shared" si="20"/>
        <v>2</v>
      </c>
      <c r="T8" s="18">
        <v>4</v>
      </c>
      <c r="U8" s="19">
        <v>1</v>
      </c>
      <c r="V8" s="19">
        <v>0</v>
      </c>
      <c r="W8" s="19">
        <v>0</v>
      </c>
      <c r="X8" s="19">
        <v>0</v>
      </c>
      <c r="Y8" s="19">
        <v>0</v>
      </c>
      <c r="Z8" s="19">
        <v>1</v>
      </c>
      <c r="AA8" s="152">
        <v>28.15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0.16666666666666666</v>
      </c>
      <c r="BI8" s="117">
        <f t="shared" si="3"/>
        <v>0.34153005464480873</v>
      </c>
      <c r="BJ8" s="118">
        <f t="shared" si="4"/>
        <v>0.18090864738442136</v>
      </c>
      <c r="BK8" s="86">
        <f t="shared" si="5"/>
        <v>0.32536741445073125</v>
      </c>
      <c r="BL8" s="117">
        <f t="shared" si="6"/>
        <v>0.32467532467532467</v>
      </c>
      <c r="BM8" s="119">
        <f t="shared" si="7"/>
        <v>8.1168831168831168E-2</v>
      </c>
      <c r="BN8" s="87">
        <f t="shared" si="8"/>
        <v>4</v>
      </c>
      <c r="BO8" s="86">
        <f t="shared" si="9"/>
        <v>8.5252812314979276E-2</v>
      </c>
      <c r="BP8" s="117">
        <f t="shared" si="10"/>
        <v>7.1044010262482735E-2</v>
      </c>
      <c r="BQ8" s="120">
        <f t="shared" si="11"/>
        <v>7.7502556649981166E-2</v>
      </c>
      <c r="BR8" s="88">
        <f t="shared" si="12"/>
        <v>136.7842508822101</v>
      </c>
      <c r="BS8" s="89">
        <f t="shared" si="13"/>
        <v>132.51664016415771</v>
      </c>
      <c r="BT8" s="90">
        <f t="shared" si="27"/>
        <v>-4.2676107180523957</v>
      </c>
      <c r="BU8" s="86">
        <f t="shared" si="14"/>
        <v>3.8461538461538464E-2</v>
      </c>
      <c r="BV8" s="85">
        <f>IFERROR((D8*2)-(E8*((homedefinitions!$K$15)*2))+(G8*3)-(H8*((homedefinitions!$L$15)*3))+(J8)-(K8*(homedefinitions!$M$15))+S8+T8+V8+W8-U8, 0)</f>
        <v>3.46</v>
      </c>
      <c r="BW8" s="85">
        <f t="shared" si="28"/>
        <v>0.5</v>
      </c>
      <c r="BX8" s="26">
        <v>3</v>
      </c>
      <c r="BY8" s="25" t="s">
        <v>20</v>
      </c>
      <c r="BZ8" s="47">
        <f t="shared" si="29"/>
        <v>1</v>
      </c>
      <c r="CA8" s="39">
        <f t="shared" si="47"/>
        <v>0.16666666666666666</v>
      </c>
      <c r="CB8" s="45">
        <f t="shared" si="48"/>
        <v>0.8035714285714286</v>
      </c>
      <c r="CC8" s="45">
        <f t="shared" si="30"/>
        <v>2.0175972077813848</v>
      </c>
      <c r="CD8" s="45">
        <f t="shared" si="31"/>
        <v>0</v>
      </c>
      <c r="CE8" s="36">
        <f t="shared" si="32"/>
        <v>0.13889660536696483</v>
      </c>
      <c r="CF8" s="45">
        <f t="shared" si="49"/>
        <v>2.1564938131483498</v>
      </c>
      <c r="CG8" s="45">
        <f t="shared" si="50"/>
        <v>3.1564938131483498</v>
      </c>
      <c r="CH8" s="45">
        <f t="shared" si="33"/>
        <v>0.51891518657435387</v>
      </c>
      <c r="CI8" s="51">
        <f t="shared" si="51"/>
        <v>23.2</v>
      </c>
      <c r="CJ8" s="47">
        <f t="shared" si="34"/>
        <v>3.777686644447992</v>
      </c>
      <c r="CK8" s="45">
        <f t="shared" si="35"/>
        <v>0.7407711185173359</v>
      </c>
      <c r="CL8" s="45">
        <f t="shared" si="36"/>
        <v>0.82500000000000007</v>
      </c>
      <c r="CM8" s="36">
        <f t="shared" si="37"/>
        <v>0.94119281478861638</v>
      </c>
      <c r="CN8" s="45">
        <f t="shared" si="52"/>
        <v>21.766666666666666</v>
      </c>
      <c r="CO8" s="45">
        <f t="shared" si="53"/>
        <v>0.3843049553563922</v>
      </c>
      <c r="CP8" s="45">
        <f t="shared" si="54"/>
        <v>0.53333333333333333</v>
      </c>
      <c r="CQ8" s="45">
        <f t="shared" si="55"/>
        <v>0.41634787044121396</v>
      </c>
      <c r="CR8" s="45">
        <f t="shared" si="38"/>
        <v>0.36754490757114783</v>
      </c>
      <c r="CS8" s="45">
        <f t="shared" si="39"/>
        <v>4.6995605060491252</v>
      </c>
      <c r="CT8" s="45">
        <f t="shared" si="40"/>
        <v>1.259228881482664</v>
      </c>
      <c r="CU8" s="45">
        <f t="shared" si="41"/>
        <v>0.27500000000000002</v>
      </c>
      <c r="CV8" s="45">
        <f t="shared" si="42"/>
        <v>0</v>
      </c>
      <c r="CW8" s="45">
        <f t="shared" si="43"/>
        <v>0.1600045497626397</v>
      </c>
      <c r="CX8" s="45">
        <f t="shared" si="44"/>
        <v>0.42933333333333334</v>
      </c>
      <c r="CY8" s="45">
        <f t="shared" si="45"/>
        <v>0</v>
      </c>
      <c r="CZ8" s="43">
        <f t="shared" si="46"/>
        <v>4.0333430825886323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5"/>
        <v>0</v>
      </c>
      <c r="G9" s="15">
        <v>0</v>
      </c>
      <c r="H9" s="16">
        <v>0</v>
      </c>
      <c r="I9" s="133">
        <f t="shared" si="16"/>
        <v>0</v>
      </c>
      <c r="J9" s="33">
        <v>0</v>
      </c>
      <c r="K9" s="33">
        <v>0</v>
      </c>
      <c r="L9" s="31">
        <f t="shared" si="17"/>
        <v>0</v>
      </c>
      <c r="M9" s="21">
        <f t="shared" si="0"/>
        <v>0</v>
      </c>
      <c r="N9" s="16">
        <f t="shared" si="0"/>
        <v>0</v>
      </c>
      <c r="O9" s="136">
        <f t="shared" si="18"/>
        <v>0</v>
      </c>
      <c r="P9" s="17">
        <f t="shared" si="19"/>
        <v>0</v>
      </c>
      <c r="Q9" s="15">
        <v>0</v>
      </c>
      <c r="R9" s="16">
        <v>0</v>
      </c>
      <c r="S9" s="17">
        <f t="shared" si="20"/>
        <v>0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0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v>0</v>
      </c>
      <c r="BS9" s="84">
        <f t="shared" si="13"/>
        <v>0</v>
      </c>
      <c r="BT9" s="85">
        <f t="shared" si="27"/>
        <v>0</v>
      </c>
      <c r="BU9" s="81">
        <f t="shared" si="14"/>
        <v>0</v>
      </c>
      <c r="BV9" s="85">
        <f>IFERROR((D9*2)-(E9*((homedefinitions!$K$15)*2))+(G9*3)-(H9*((homedefinitions!$L$15)*3))+(J9)-(K9*(homedefinitions!$M$15))+S9+T9+V9+W9-U9, 0)</f>
        <v>0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0</v>
      </c>
      <c r="CA9" s="39">
        <f t="shared" si="47"/>
        <v>0.16666666666666666</v>
      </c>
      <c r="CB9" s="45">
        <f t="shared" si="48"/>
        <v>0.8035714285714286</v>
      </c>
      <c r="CC9" s="45">
        <f t="shared" si="30"/>
        <v>0</v>
      </c>
      <c r="CD9" s="45">
        <f t="shared" si="31"/>
        <v>0</v>
      </c>
      <c r="CE9" s="36">
        <f t="shared" si="32"/>
        <v>0</v>
      </c>
      <c r="CF9" s="45">
        <f t="shared" si="49"/>
        <v>0</v>
      </c>
      <c r="CG9" s="45">
        <f t="shared" si="50"/>
        <v>0</v>
      </c>
      <c r="CH9" s="45">
        <f t="shared" si="33"/>
        <v>0</v>
      </c>
      <c r="CI9" s="51">
        <f t="shared" si="51"/>
        <v>23.2</v>
      </c>
      <c r="CJ9" s="47">
        <f t="shared" si="34"/>
        <v>0</v>
      </c>
      <c r="CK9" s="45">
        <f t="shared" si="35"/>
        <v>0</v>
      </c>
      <c r="CL9" s="45">
        <f t="shared" si="36"/>
        <v>0</v>
      </c>
      <c r="CM9" s="36">
        <f t="shared" si="37"/>
        <v>0.94119281478861638</v>
      </c>
      <c r="CN9" s="45">
        <f t="shared" si="52"/>
        <v>21.766666666666666</v>
      </c>
      <c r="CO9" s="45">
        <f t="shared" si="53"/>
        <v>0.3843049553563922</v>
      </c>
      <c r="CP9" s="45">
        <f t="shared" si="54"/>
        <v>0.53333333333333333</v>
      </c>
      <c r="CQ9" s="45">
        <f t="shared" si="55"/>
        <v>0.41634787044121396</v>
      </c>
      <c r="CR9" s="45">
        <f t="shared" si="38"/>
        <v>0</v>
      </c>
      <c r="CS9" s="45">
        <f t="shared" si="39"/>
        <v>0</v>
      </c>
      <c r="CT9" s="45">
        <f t="shared" si="40"/>
        <v>0</v>
      </c>
      <c r="CU9" s="45">
        <f t="shared" si="41"/>
        <v>0</v>
      </c>
      <c r="CV9" s="45">
        <f t="shared" si="42"/>
        <v>0</v>
      </c>
      <c r="CW9" s="45">
        <f t="shared" si="43"/>
        <v>0</v>
      </c>
      <c r="CX9" s="45">
        <f t="shared" si="44"/>
        <v>0</v>
      </c>
      <c r="CY9" s="45">
        <f t="shared" si="45"/>
        <v>0</v>
      </c>
      <c r="CZ9" s="43">
        <f t="shared" si="46"/>
        <v>0</v>
      </c>
    </row>
    <row r="10" spans="2:104" ht="23.1" x14ac:dyDescent="0.85">
      <c r="B10" s="11">
        <v>11</v>
      </c>
      <c r="C10" s="11" t="s">
        <v>24</v>
      </c>
      <c r="D10" s="18">
        <v>0</v>
      </c>
      <c r="E10" s="19">
        <v>0</v>
      </c>
      <c r="F10" s="131">
        <f t="shared" si="15"/>
        <v>0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0</v>
      </c>
      <c r="N10" s="19">
        <f t="shared" si="0"/>
        <v>0</v>
      </c>
      <c r="O10" s="137">
        <f t="shared" si="18"/>
        <v>0</v>
      </c>
      <c r="P10" s="20">
        <f t="shared" si="19"/>
        <v>0</v>
      </c>
      <c r="Q10" s="18">
        <v>1</v>
      </c>
      <c r="R10" s="19">
        <v>1</v>
      </c>
      <c r="S10" s="20">
        <f t="shared" si="20"/>
        <v>2</v>
      </c>
      <c r="T10" s="18">
        <v>0</v>
      </c>
      <c r="U10" s="19">
        <v>4</v>
      </c>
      <c r="V10" s="19">
        <v>0</v>
      </c>
      <c r="W10" s="19">
        <v>0</v>
      </c>
      <c r="X10" s="19">
        <v>0</v>
      </c>
      <c r="Y10" s="19">
        <v>0</v>
      </c>
      <c r="Z10" s="19">
        <v>1</v>
      </c>
      <c r="AA10" s="152">
        <v>12.75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</v>
      </c>
      <c r="BI10" s="117">
        <f t="shared" si="3"/>
        <v>0</v>
      </c>
      <c r="BJ10" s="118">
        <f t="shared" si="4"/>
        <v>0.1920278440373854</v>
      </c>
      <c r="BK10" s="86">
        <f t="shared" si="5"/>
        <v>0</v>
      </c>
      <c r="BL10" s="117">
        <f t="shared" si="6"/>
        <v>0</v>
      </c>
      <c r="BM10" s="119">
        <f t="shared" si="7"/>
        <v>1</v>
      </c>
      <c r="BN10" s="87">
        <f t="shared" si="8"/>
        <v>0</v>
      </c>
      <c r="BO10" s="86">
        <f t="shared" si="9"/>
        <v>0.1882248366013072</v>
      </c>
      <c r="BP10" s="117">
        <f t="shared" si="10"/>
        <v>0.15685403050108934</v>
      </c>
      <c r="BQ10" s="120">
        <f t="shared" si="11"/>
        <v>0.17111348781937016</v>
      </c>
      <c r="BR10" s="88">
        <f t="shared" si="12"/>
        <v>135.05228933134302</v>
      </c>
      <c r="BS10" s="89">
        <f t="shared" si="13"/>
        <v>8.8352044613056755</v>
      </c>
      <c r="BT10" s="90">
        <f t="shared" si="27"/>
        <v>-126.21708487003734</v>
      </c>
      <c r="BU10" s="86">
        <f t="shared" si="14"/>
        <v>-2.1367521367521368E-2</v>
      </c>
      <c r="BV10" s="85">
        <f>IFERROR((D10*2)-(E10*((homedefinitions!$K$15)*2))+(G10*3)-(H10*((homedefinitions!$L$15)*3))+(J10)-(K10*(homedefinitions!$M$15))+S10+T10+V10+W10-U10, 0)</f>
        <v>-2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0.1964285714285714</v>
      </c>
      <c r="CA10" s="39">
        <f t="shared" si="47"/>
        <v>0.16666666666666666</v>
      </c>
      <c r="CB10" s="45">
        <f t="shared" si="48"/>
        <v>0.8035714285714286</v>
      </c>
      <c r="CC10" s="45">
        <f t="shared" si="30"/>
        <v>2.2718144559618394</v>
      </c>
      <c r="CD10" s="45">
        <f t="shared" si="31"/>
        <v>0</v>
      </c>
      <c r="CE10" s="36">
        <f t="shared" si="32"/>
        <v>0.15639757764320239</v>
      </c>
      <c r="CF10" s="45">
        <f t="shared" si="49"/>
        <v>2.4282120336050417</v>
      </c>
      <c r="CG10" s="45">
        <f t="shared" si="50"/>
        <v>2.6246406050336129</v>
      </c>
      <c r="CH10" s="45">
        <f t="shared" si="33"/>
        <v>0.38319769793537012</v>
      </c>
      <c r="CI10" s="51">
        <f t="shared" si="51"/>
        <v>23.2</v>
      </c>
      <c r="CJ10" s="47">
        <f t="shared" si="34"/>
        <v>1.914168643508662</v>
      </c>
      <c r="CK10" s="45">
        <f t="shared" si="35"/>
        <v>0.51498813894802853</v>
      </c>
      <c r="CL10" s="45">
        <f t="shared" si="36"/>
        <v>4.0254629629629628</v>
      </c>
      <c r="CM10" s="36">
        <f t="shared" si="37"/>
        <v>0.94119281478861638</v>
      </c>
      <c r="CN10" s="45">
        <f t="shared" si="52"/>
        <v>21.766666666666666</v>
      </c>
      <c r="CO10" s="45">
        <f t="shared" si="53"/>
        <v>0.3843049553563922</v>
      </c>
      <c r="CP10" s="45">
        <f t="shared" si="54"/>
        <v>0.53333333333333333</v>
      </c>
      <c r="CQ10" s="45">
        <f t="shared" si="55"/>
        <v>0.41634787044121396</v>
      </c>
      <c r="CR10" s="45">
        <f t="shared" si="38"/>
        <v>0.36754490757114783</v>
      </c>
      <c r="CS10" s="45">
        <f t="shared" si="39"/>
        <v>8.7814619424394564</v>
      </c>
      <c r="CT10" s="45">
        <f t="shared" si="40"/>
        <v>0.957084321754331</v>
      </c>
      <c r="CU10" s="45">
        <f t="shared" si="41"/>
        <v>1.3703703703703705</v>
      </c>
      <c r="CV10" s="45">
        <f t="shared" si="42"/>
        <v>1.2000000000000002</v>
      </c>
      <c r="CW10" s="45">
        <f t="shared" si="43"/>
        <v>0.1600045497626397</v>
      </c>
      <c r="CX10" s="45">
        <f t="shared" si="44"/>
        <v>2.1466666666666665</v>
      </c>
      <c r="CY10" s="45">
        <f t="shared" si="45"/>
        <v>0</v>
      </c>
      <c r="CZ10" s="43">
        <f t="shared" si="46"/>
        <v>6.6266862271494666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1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1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4.18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0.14643271599740815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138.2181800882851</v>
      </c>
      <c r="BS11" s="84">
        <f t="shared" si="13"/>
        <v>0</v>
      </c>
      <c r="BT11" s="85">
        <f t="shared" si="27"/>
        <v>-138.2181800882851</v>
      </c>
      <c r="BU11" s="81">
        <f t="shared" si="14"/>
        <v>-8.5470085470085479E-3</v>
      </c>
      <c r="BV11" s="85">
        <f>IFERROR((D11*2)-(E11*((homedefinitions!$K$15)*2))+(G11*3)-(H11*((homedefinitions!$L$15)*3))+(J11)-(K11*(homedefinitions!$M$15))+S11+T11+V11+W11-U11, 0)</f>
        <v>-0.84000000000000008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0.16666666666666666</v>
      </c>
      <c r="CB11" s="45">
        <f t="shared" si="48"/>
        <v>0.8035714285714286</v>
      </c>
      <c r="CC11" s="45">
        <f t="shared" si="30"/>
        <v>0</v>
      </c>
      <c r="CD11" s="45">
        <f t="shared" si="31"/>
        <v>0</v>
      </c>
      <c r="CE11" s="36">
        <f t="shared" si="32"/>
        <v>0</v>
      </c>
      <c r="CF11" s="45">
        <f t="shared" si="49"/>
        <v>0</v>
      </c>
      <c r="CG11" s="45">
        <f t="shared" si="50"/>
        <v>0</v>
      </c>
      <c r="CH11" s="45">
        <f t="shared" si="33"/>
        <v>0</v>
      </c>
      <c r="CI11" s="51">
        <f t="shared" si="51"/>
        <v>23.2</v>
      </c>
      <c r="CJ11" s="47">
        <f t="shared" si="34"/>
        <v>0</v>
      </c>
      <c r="CK11" s="45">
        <f t="shared" si="35"/>
        <v>0</v>
      </c>
      <c r="CL11" s="45">
        <f t="shared" si="36"/>
        <v>0</v>
      </c>
      <c r="CM11" s="36">
        <f t="shared" si="37"/>
        <v>0.94119281478861638</v>
      </c>
      <c r="CN11" s="45">
        <f t="shared" si="52"/>
        <v>21.766666666666666</v>
      </c>
      <c r="CO11" s="45">
        <f t="shared" si="53"/>
        <v>0.3843049553563922</v>
      </c>
      <c r="CP11" s="45">
        <f t="shared" si="54"/>
        <v>0.53333333333333333</v>
      </c>
      <c r="CQ11" s="45">
        <f t="shared" si="55"/>
        <v>0.41634787044121396</v>
      </c>
      <c r="CR11" s="45">
        <f t="shared" si="38"/>
        <v>0</v>
      </c>
      <c r="CS11" s="45">
        <f t="shared" si="39"/>
        <v>0</v>
      </c>
      <c r="CT11" s="45">
        <f t="shared" si="40"/>
        <v>0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0</v>
      </c>
      <c r="CY11" s="45">
        <f t="shared" si="45"/>
        <v>0</v>
      </c>
      <c r="CZ11" s="43">
        <f t="shared" si="46"/>
        <v>0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0</v>
      </c>
      <c r="F12" s="131">
        <f t="shared" si="15"/>
        <v>0</v>
      </c>
      <c r="G12" s="18">
        <v>2</v>
      </c>
      <c r="H12" s="19">
        <v>4</v>
      </c>
      <c r="I12" s="134">
        <f t="shared" si="16"/>
        <v>0.5</v>
      </c>
      <c r="J12" s="34">
        <v>0</v>
      </c>
      <c r="K12" s="34">
        <v>0</v>
      </c>
      <c r="L12" s="32">
        <f t="shared" si="17"/>
        <v>0</v>
      </c>
      <c r="M12" s="22">
        <f t="shared" si="0"/>
        <v>2</v>
      </c>
      <c r="N12" s="19">
        <f t="shared" si="0"/>
        <v>4</v>
      </c>
      <c r="O12" s="137">
        <f t="shared" si="18"/>
        <v>0.5</v>
      </c>
      <c r="P12" s="20">
        <f t="shared" si="19"/>
        <v>6</v>
      </c>
      <c r="Q12" s="18">
        <v>1</v>
      </c>
      <c r="R12" s="19">
        <v>1</v>
      </c>
      <c r="S12" s="20">
        <f t="shared" si="20"/>
        <v>2</v>
      </c>
      <c r="T12" s="18">
        <v>2</v>
      </c>
      <c r="U12" s="19">
        <v>0</v>
      </c>
      <c r="V12" s="19">
        <v>0</v>
      </c>
      <c r="W12" s="19">
        <v>0</v>
      </c>
      <c r="X12" s="19">
        <v>0</v>
      </c>
      <c r="Y12" s="19">
        <v>0</v>
      </c>
      <c r="Z12" s="19">
        <v>1</v>
      </c>
      <c r="AA12" s="152">
        <v>19.75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0.75</v>
      </c>
      <c r="BI12" s="117">
        <f t="shared" si="3"/>
        <v>0.75</v>
      </c>
      <c r="BJ12" s="118">
        <f t="shared" si="4"/>
        <v>0.12396734235324881</v>
      </c>
      <c r="BK12" s="86">
        <f t="shared" si="5"/>
        <v>0.27296647633779964</v>
      </c>
      <c r="BL12" s="117">
        <f t="shared" si="6"/>
        <v>0.33333333333333331</v>
      </c>
      <c r="BM12" s="119">
        <f t="shared" si="7"/>
        <v>0</v>
      </c>
      <c r="BN12" s="87">
        <f t="shared" si="8"/>
        <v>0</v>
      </c>
      <c r="BO12" s="86">
        <f t="shared" si="9"/>
        <v>0.12151223628691983</v>
      </c>
      <c r="BP12" s="117">
        <f t="shared" si="10"/>
        <v>0.10126019690576654</v>
      </c>
      <c r="BQ12" s="120">
        <f t="shared" si="11"/>
        <v>0.1104656693517453</v>
      </c>
      <c r="BR12" s="88">
        <f t="shared" si="12"/>
        <v>136.17437719456299</v>
      </c>
      <c r="BS12" s="89">
        <f t="shared" si="13"/>
        <v>209.7081754604084</v>
      </c>
      <c r="BT12" s="90">
        <f t="shared" si="27"/>
        <v>73.533798265845405</v>
      </c>
      <c r="BU12" s="86">
        <f t="shared" si="14"/>
        <v>6.4102564102564097E-2</v>
      </c>
      <c r="BV12" s="85">
        <f>IFERROR((D12*2)-(E12*((homedefinitions!$K$15)*2))+(G12*3)-(H12*((homedefinitions!$L$15)*3))+(J12)-(K12*(homedefinitions!$M$15))+S12+T12+V12+W12-U12, 0)</f>
        <v>6.64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0.1964285714285714</v>
      </c>
      <c r="CA12" s="39">
        <f t="shared" si="47"/>
        <v>0.16666666666666666</v>
      </c>
      <c r="CB12" s="45">
        <f t="shared" si="48"/>
        <v>0.8035714285714286</v>
      </c>
      <c r="CC12" s="45">
        <f t="shared" si="30"/>
        <v>1.0289745759685063</v>
      </c>
      <c r="CD12" s="45">
        <f t="shared" si="31"/>
        <v>0</v>
      </c>
      <c r="CE12" s="36">
        <f t="shared" si="32"/>
        <v>7.083726873715207E-2</v>
      </c>
      <c r="CF12" s="45">
        <f t="shared" si="49"/>
        <v>1.0998118447056584</v>
      </c>
      <c r="CG12" s="45">
        <f t="shared" si="50"/>
        <v>1.2962404161342298</v>
      </c>
      <c r="CH12" s="45">
        <f t="shared" si="33"/>
        <v>0.41783692895271168</v>
      </c>
      <c r="CI12" s="51">
        <f t="shared" si="51"/>
        <v>23.2</v>
      </c>
      <c r="CJ12" s="47">
        <f t="shared" si="34"/>
        <v>0</v>
      </c>
      <c r="CK12" s="45">
        <f t="shared" si="35"/>
        <v>0.74088429749365159</v>
      </c>
      <c r="CL12" s="45">
        <f t="shared" si="36"/>
        <v>0</v>
      </c>
      <c r="CM12" s="36">
        <f t="shared" si="37"/>
        <v>0.94119281478861638</v>
      </c>
      <c r="CN12" s="45">
        <f t="shared" si="52"/>
        <v>21.766666666666666</v>
      </c>
      <c r="CO12" s="45">
        <f t="shared" si="53"/>
        <v>0.3843049553563922</v>
      </c>
      <c r="CP12" s="45">
        <f t="shared" si="54"/>
        <v>0.53333333333333333</v>
      </c>
      <c r="CQ12" s="45">
        <f t="shared" si="55"/>
        <v>0.41634787044121396</v>
      </c>
      <c r="CR12" s="45">
        <f t="shared" si="38"/>
        <v>0.36754490757114783</v>
      </c>
      <c r="CS12" s="45">
        <f t="shared" si="39"/>
        <v>0.36754490757114783</v>
      </c>
      <c r="CT12" s="45">
        <f t="shared" si="40"/>
        <v>0</v>
      </c>
      <c r="CU12" s="45">
        <f t="shared" si="41"/>
        <v>0</v>
      </c>
      <c r="CV12" s="45">
        <f t="shared" si="42"/>
        <v>0</v>
      </c>
      <c r="CW12" s="45">
        <f t="shared" si="43"/>
        <v>0.1600045497626397</v>
      </c>
      <c r="CX12" s="45">
        <f t="shared" si="44"/>
        <v>0</v>
      </c>
      <c r="CY12" s="45">
        <f t="shared" si="45"/>
        <v>0</v>
      </c>
      <c r="CZ12" s="43">
        <f t="shared" si="46"/>
        <v>4.1600045497626397</v>
      </c>
    </row>
    <row r="13" spans="2:104" ht="23.1" x14ac:dyDescent="0.85">
      <c r="B13" s="11">
        <v>30</v>
      </c>
      <c r="C13" s="11" t="s">
        <v>27</v>
      </c>
      <c r="D13" s="15">
        <v>5</v>
      </c>
      <c r="E13" s="16">
        <v>6</v>
      </c>
      <c r="F13" s="130">
        <f t="shared" si="15"/>
        <v>0.83333333333333337</v>
      </c>
      <c r="G13" s="15">
        <v>1</v>
      </c>
      <c r="H13" s="16">
        <v>2</v>
      </c>
      <c r="I13" s="133">
        <f t="shared" si="16"/>
        <v>0.5</v>
      </c>
      <c r="J13" s="33">
        <v>3</v>
      </c>
      <c r="K13" s="33">
        <v>3</v>
      </c>
      <c r="L13" s="31">
        <f t="shared" si="17"/>
        <v>1</v>
      </c>
      <c r="M13" s="21">
        <f t="shared" si="0"/>
        <v>6</v>
      </c>
      <c r="N13" s="16">
        <f t="shared" si="0"/>
        <v>8</v>
      </c>
      <c r="O13" s="136">
        <f t="shared" si="18"/>
        <v>0.75</v>
      </c>
      <c r="P13" s="17">
        <f t="shared" si="19"/>
        <v>16</v>
      </c>
      <c r="Q13" s="15">
        <v>1</v>
      </c>
      <c r="R13" s="16">
        <v>5</v>
      </c>
      <c r="S13" s="17">
        <f t="shared" si="20"/>
        <v>6</v>
      </c>
      <c r="T13" s="15">
        <v>0</v>
      </c>
      <c r="U13" s="16">
        <v>1</v>
      </c>
      <c r="V13" s="16">
        <v>0</v>
      </c>
      <c r="W13" s="16">
        <v>0</v>
      </c>
      <c r="X13" s="16">
        <v>0</v>
      </c>
      <c r="Y13" s="16">
        <v>0</v>
      </c>
      <c r="Z13" s="16">
        <v>2</v>
      </c>
      <c r="AA13" s="151">
        <v>24.5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0.8125</v>
      </c>
      <c r="BI13" s="113">
        <f t="shared" si="3"/>
        <v>0.85836909871244638</v>
      </c>
      <c r="BJ13" s="114">
        <f t="shared" si="4"/>
        <v>0.25782677263713438</v>
      </c>
      <c r="BK13" s="81">
        <f t="shared" si="5"/>
        <v>0</v>
      </c>
      <c r="BL13" s="113">
        <f t="shared" si="6"/>
        <v>0</v>
      </c>
      <c r="BM13" s="115">
        <f t="shared" si="7"/>
        <v>9.6899224806201542E-2</v>
      </c>
      <c r="BN13" s="82">
        <f t="shared" si="8"/>
        <v>0</v>
      </c>
      <c r="BO13" s="81">
        <f t="shared" si="9"/>
        <v>9.7953741496598648E-2</v>
      </c>
      <c r="BP13" s="113">
        <f t="shared" si="10"/>
        <v>0.40814058956916099</v>
      </c>
      <c r="BQ13" s="116">
        <f t="shared" si="11"/>
        <v>0.26714656771799633</v>
      </c>
      <c r="BR13" s="83">
        <f t="shared" si="12"/>
        <v>129.98040311869087</v>
      </c>
      <c r="BS13" s="84">
        <f t="shared" si="13"/>
        <v>160.51642415881602</v>
      </c>
      <c r="BT13" s="85">
        <f t="shared" si="27"/>
        <v>30.536021040125149</v>
      </c>
      <c r="BU13" s="81">
        <f t="shared" si="14"/>
        <v>0.15811965811965811</v>
      </c>
      <c r="BV13" s="85">
        <f>IFERROR((D13*2)-(E13*((homedefinitions!$K$15)*2))+(G13*3)-(H13*((homedefinitions!$L$15)*3))+(J13)-(K13*(homedefinitions!$M$15))+S13+T13+V13+W13-U13, 0)</f>
        <v>12.870000000000001</v>
      </c>
      <c r="BW13" s="85">
        <f t="shared" si="28"/>
        <v>0.375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0.16666666666666666</v>
      </c>
      <c r="CB13" s="45">
        <f t="shared" si="48"/>
        <v>0.8035714285714286</v>
      </c>
      <c r="CC13" s="45">
        <f t="shared" si="30"/>
        <v>0.33734225314104754</v>
      </c>
      <c r="CD13" s="45">
        <f t="shared" si="31"/>
        <v>0</v>
      </c>
      <c r="CE13" s="36">
        <f t="shared" si="32"/>
        <v>2.3223512417356519E-2</v>
      </c>
      <c r="CF13" s="45">
        <f t="shared" si="49"/>
        <v>0.36056576555840408</v>
      </c>
      <c r="CG13" s="45">
        <f t="shared" si="50"/>
        <v>0.36056576555840408</v>
      </c>
      <c r="CH13" s="45">
        <f t="shared" si="33"/>
        <v>0.35451911381386986</v>
      </c>
      <c r="CI13" s="51">
        <f t="shared" si="51"/>
        <v>23.2</v>
      </c>
      <c r="CJ13" s="47">
        <f t="shared" si="34"/>
        <v>0</v>
      </c>
      <c r="CK13" s="45">
        <f t="shared" si="35"/>
        <v>0.71735750025328204</v>
      </c>
      <c r="CL13" s="45">
        <f t="shared" si="36"/>
        <v>0</v>
      </c>
      <c r="CM13" s="36">
        <f t="shared" si="37"/>
        <v>0.94119281478861638</v>
      </c>
      <c r="CN13" s="45">
        <f t="shared" si="52"/>
        <v>21.766666666666666</v>
      </c>
      <c r="CO13" s="45">
        <f t="shared" si="53"/>
        <v>0.3843049553563922</v>
      </c>
      <c r="CP13" s="45">
        <f t="shared" si="54"/>
        <v>0.53333333333333333</v>
      </c>
      <c r="CQ13" s="45">
        <f t="shared" si="55"/>
        <v>0.41634787044121396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0.42933333333333334</v>
      </c>
      <c r="CY13" s="45">
        <f t="shared" si="45"/>
        <v>0</v>
      </c>
      <c r="CZ13" s="43">
        <f t="shared" si="46"/>
        <v>0.42933333333333334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0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v>0</v>
      </c>
      <c r="BS14" s="89">
        <f t="shared" si="13"/>
        <v>0</v>
      </c>
      <c r="BT14" s="90">
        <f t="shared" si="27"/>
        <v>0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0.1964285714285714</v>
      </c>
      <c r="CA14" s="39">
        <f t="shared" si="47"/>
        <v>0.16666666666666666</v>
      </c>
      <c r="CB14" s="45">
        <f t="shared" si="48"/>
        <v>0.8035714285714286</v>
      </c>
      <c r="CC14" s="45">
        <f t="shared" si="30"/>
        <v>1.5939017941472942</v>
      </c>
      <c r="CD14" s="45">
        <f t="shared" si="31"/>
        <v>0</v>
      </c>
      <c r="CE14" s="36">
        <f t="shared" si="32"/>
        <v>0.10972831823990221</v>
      </c>
      <c r="CF14" s="45">
        <f t="shared" si="49"/>
        <v>1.7036301123871964</v>
      </c>
      <c r="CG14" s="45">
        <f t="shared" si="50"/>
        <v>1.9000586838157678</v>
      </c>
      <c r="CH14" s="45">
        <f t="shared" si="33"/>
        <v>0.39539517168831206</v>
      </c>
      <c r="CI14" s="51">
        <f t="shared" si="51"/>
        <v>23.2</v>
      </c>
      <c r="CJ14" s="47">
        <f t="shared" si="34"/>
        <v>4.536866496193884</v>
      </c>
      <c r="CK14" s="45">
        <f t="shared" si="35"/>
        <v>0.65028155724716252</v>
      </c>
      <c r="CL14" s="45">
        <f t="shared" si="36"/>
        <v>1.7068965517241379</v>
      </c>
      <c r="CM14" s="36">
        <f t="shared" si="37"/>
        <v>0.94119281478861638</v>
      </c>
      <c r="CN14" s="45">
        <f t="shared" si="52"/>
        <v>21.766666666666666</v>
      </c>
      <c r="CO14" s="45">
        <f t="shared" si="53"/>
        <v>0.3843049553563922</v>
      </c>
      <c r="CP14" s="45">
        <f t="shared" si="54"/>
        <v>0.53333333333333333</v>
      </c>
      <c r="CQ14" s="45">
        <f t="shared" si="55"/>
        <v>0.41634787044121396</v>
      </c>
      <c r="CR14" s="45">
        <f t="shared" si="38"/>
        <v>0.36754490757114783</v>
      </c>
      <c r="CS14" s="45">
        <f t="shared" si="39"/>
        <v>6.2441298255142614</v>
      </c>
      <c r="CT14" s="45">
        <f t="shared" si="40"/>
        <v>1.5122888320646282</v>
      </c>
      <c r="CU14" s="45">
        <f t="shared" si="41"/>
        <v>0.56896551724137934</v>
      </c>
      <c r="CV14" s="45">
        <f t="shared" si="42"/>
        <v>0</v>
      </c>
      <c r="CW14" s="45">
        <f t="shared" si="43"/>
        <v>0.1600045497626397</v>
      </c>
      <c r="CX14" s="45">
        <f t="shared" si="44"/>
        <v>0.85866666666666669</v>
      </c>
      <c r="CY14" s="45">
        <f t="shared" si="45"/>
        <v>0</v>
      </c>
      <c r="CZ14" s="43">
        <f t="shared" si="46"/>
        <v>2.9775328557436782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0</v>
      </c>
      <c r="R15" s="16">
        <v>0</v>
      </c>
      <c r="S15" s="17">
        <f t="shared" si="20"/>
        <v>0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0</v>
      </c>
      <c r="AA15" s="151">
        <v>0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0</v>
      </c>
      <c r="BQ15" s="116">
        <f t="shared" si="11"/>
        <v>0</v>
      </c>
      <c r="BR15" s="83">
        <v>0</v>
      </c>
      <c r="BS15" s="84">
        <f t="shared" si="13"/>
        <v>0</v>
      </c>
      <c r="BT15" s="85">
        <f t="shared" si="27"/>
        <v>0</v>
      </c>
      <c r="BU15" s="81">
        <f t="shared" si="14"/>
        <v>0</v>
      </c>
      <c r="BV15" s="85">
        <f>IFERROR((D15*2)-(E15*((homedefinitions!$K$15)*2))+(G15*3)-(H15*((homedefinitions!$L$15)*3))+(J15)-(K15*(homedefinitions!$M$15))+S15+T15+V15+W15-U15, 0)</f>
        <v>0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0.98214285714285698</v>
      </c>
      <c r="CA15" s="39">
        <f t="shared" si="47"/>
        <v>0.16666666666666666</v>
      </c>
      <c r="CB15" s="45">
        <f t="shared" si="48"/>
        <v>0.8035714285714286</v>
      </c>
      <c r="CC15" s="45">
        <f t="shared" si="30"/>
        <v>1.9772452636257571</v>
      </c>
      <c r="CD15" s="45">
        <f t="shared" si="31"/>
        <v>0</v>
      </c>
      <c r="CE15" s="36">
        <f t="shared" si="32"/>
        <v>0.13611867325962554</v>
      </c>
      <c r="CF15" s="45">
        <f t="shared" si="49"/>
        <v>2.1133639368853827</v>
      </c>
      <c r="CG15" s="45">
        <f t="shared" si="50"/>
        <v>3.0955067940282399</v>
      </c>
      <c r="CH15" s="45">
        <f t="shared" si="33"/>
        <v>0.51927465320575439</v>
      </c>
      <c r="CI15" s="51">
        <f t="shared" si="51"/>
        <v>23.2</v>
      </c>
      <c r="CJ15" s="47">
        <f t="shared" si="34"/>
        <v>7.6342166484408782</v>
      </c>
      <c r="CK15" s="45">
        <f t="shared" si="35"/>
        <v>1.0160063150881178</v>
      </c>
      <c r="CL15" s="45">
        <f t="shared" si="36"/>
        <v>0</v>
      </c>
      <c r="CM15" s="36">
        <f t="shared" si="37"/>
        <v>0.94119281478861638</v>
      </c>
      <c r="CN15" s="45">
        <f t="shared" si="52"/>
        <v>21.766666666666666</v>
      </c>
      <c r="CO15" s="45">
        <f t="shared" si="53"/>
        <v>0.3843049553563922</v>
      </c>
      <c r="CP15" s="45">
        <f t="shared" si="54"/>
        <v>0.53333333333333333</v>
      </c>
      <c r="CQ15" s="45">
        <f t="shared" si="55"/>
        <v>0.41634787044121396</v>
      </c>
      <c r="CR15" s="45">
        <f t="shared" si="38"/>
        <v>0.36754490757114783</v>
      </c>
      <c r="CS15" s="45">
        <f t="shared" si="39"/>
        <v>10.376393207989183</v>
      </c>
      <c r="CT15" s="45">
        <f t="shared" si="40"/>
        <v>3.5234846069727128</v>
      </c>
      <c r="CU15" s="45">
        <f t="shared" si="41"/>
        <v>0</v>
      </c>
      <c r="CV15" s="45">
        <f t="shared" si="42"/>
        <v>1.2000000000000002</v>
      </c>
      <c r="CW15" s="45">
        <f t="shared" si="43"/>
        <v>0.1600045497626397</v>
      </c>
      <c r="CX15" s="45">
        <f t="shared" si="44"/>
        <v>0.85866666666666669</v>
      </c>
      <c r="CY15" s="45">
        <f t="shared" si="45"/>
        <v>0</v>
      </c>
      <c r="CZ15" s="43">
        <f t="shared" si="46"/>
        <v>6.4643809892766555</v>
      </c>
    </row>
    <row r="16" spans="2:104" ht="23.1" x14ac:dyDescent="0.85">
      <c r="B16" s="12">
        <v>34</v>
      </c>
      <c r="C16" s="12" t="s">
        <v>30</v>
      </c>
      <c r="D16" s="18">
        <v>3</v>
      </c>
      <c r="E16" s="19">
        <v>4</v>
      </c>
      <c r="F16" s="131">
        <f t="shared" si="15"/>
        <v>0.75</v>
      </c>
      <c r="G16" s="18">
        <v>0</v>
      </c>
      <c r="H16" s="19">
        <v>0</v>
      </c>
      <c r="I16" s="134">
        <f t="shared" si="16"/>
        <v>0</v>
      </c>
      <c r="J16" s="34">
        <v>4</v>
      </c>
      <c r="K16" s="34">
        <v>4</v>
      </c>
      <c r="L16" s="32">
        <f t="shared" si="17"/>
        <v>1</v>
      </c>
      <c r="M16" s="22">
        <f t="shared" si="0"/>
        <v>3</v>
      </c>
      <c r="N16" s="19">
        <f t="shared" si="0"/>
        <v>4</v>
      </c>
      <c r="O16" s="137">
        <f t="shared" si="18"/>
        <v>0.75</v>
      </c>
      <c r="P16" s="20">
        <f t="shared" si="19"/>
        <v>10</v>
      </c>
      <c r="Q16" s="18">
        <v>3</v>
      </c>
      <c r="R16" s="19">
        <v>4</v>
      </c>
      <c r="S16" s="20">
        <f t="shared" si="20"/>
        <v>7</v>
      </c>
      <c r="T16" s="18">
        <v>3</v>
      </c>
      <c r="U16" s="19">
        <v>2</v>
      </c>
      <c r="V16" s="19">
        <v>0</v>
      </c>
      <c r="W16" s="19">
        <v>0</v>
      </c>
      <c r="X16" s="19">
        <v>0</v>
      </c>
      <c r="Y16" s="19">
        <v>0</v>
      </c>
      <c r="Z16" s="19">
        <v>1</v>
      </c>
      <c r="AA16" s="152">
        <v>21.66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0.75</v>
      </c>
      <c r="BI16" s="117">
        <f t="shared" si="3"/>
        <v>0.86805555555555558</v>
      </c>
      <c r="BJ16" s="118">
        <f t="shared" si="4"/>
        <v>0.21928941469366242</v>
      </c>
      <c r="BK16" s="86">
        <f t="shared" si="5"/>
        <v>0.4150008069908464</v>
      </c>
      <c r="BL16" s="117">
        <f t="shared" si="6"/>
        <v>0.27881040892193309</v>
      </c>
      <c r="BM16" s="119">
        <f t="shared" si="7"/>
        <v>0.18587360594795541</v>
      </c>
      <c r="BN16" s="87">
        <f t="shared" si="8"/>
        <v>1.5</v>
      </c>
      <c r="BO16" s="86">
        <f t="shared" si="9"/>
        <v>0.33239150507848569</v>
      </c>
      <c r="BP16" s="117">
        <f t="shared" si="10"/>
        <v>0.36932389453165076</v>
      </c>
      <c r="BQ16" s="120">
        <f t="shared" si="11"/>
        <v>0.35253644478021212</v>
      </c>
      <c r="BR16" s="88">
        <f t="shared" si="12"/>
        <v>130.76386667166244</v>
      </c>
      <c r="BS16" s="89">
        <f t="shared" si="13"/>
        <v>161.23563651907835</v>
      </c>
      <c r="BT16" s="90">
        <f t="shared" si="27"/>
        <v>30.471769847415914</v>
      </c>
      <c r="BU16" s="86">
        <f t="shared" si="14"/>
        <v>0.13247863247863248</v>
      </c>
      <c r="BV16" s="85">
        <f>IFERROR((D16*2)-(E16*((homedefinitions!$K$15)*2))+(G16*3)-(H16*((homedefinitions!$L$15)*3))+(J16)-(K16*(homedefinitions!$M$15))+S16+T16+V16+W16-U16, 0)</f>
        <v>12.4</v>
      </c>
      <c r="BW16" s="85">
        <f t="shared" si="28"/>
        <v>1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0.16666666666666666</v>
      </c>
      <c r="CB16" s="45">
        <f t="shared" si="48"/>
        <v>0.8035714285714286</v>
      </c>
      <c r="CC16" s="45">
        <f t="shared" si="30"/>
        <v>0</v>
      </c>
      <c r="CD16" s="45">
        <f t="shared" si="31"/>
        <v>0</v>
      </c>
      <c r="CE16" s="36">
        <f t="shared" si="32"/>
        <v>0</v>
      </c>
      <c r="CF16" s="45">
        <f t="shared" si="49"/>
        <v>0</v>
      </c>
      <c r="CG16" s="45">
        <f t="shared" si="50"/>
        <v>0</v>
      </c>
      <c r="CH16" s="45">
        <f t="shared" si="33"/>
        <v>0</v>
      </c>
      <c r="CI16" s="51">
        <f t="shared" si="51"/>
        <v>23.2</v>
      </c>
      <c r="CJ16" s="47">
        <f t="shared" si="34"/>
        <v>0</v>
      </c>
      <c r="CK16" s="45">
        <f t="shared" si="35"/>
        <v>0</v>
      </c>
      <c r="CL16" s="45">
        <f t="shared" si="36"/>
        <v>0</v>
      </c>
      <c r="CM16" s="36">
        <f t="shared" si="37"/>
        <v>0.94119281478861638</v>
      </c>
      <c r="CN16" s="45">
        <f t="shared" si="52"/>
        <v>21.766666666666666</v>
      </c>
      <c r="CO16" s="45">
        <f t="shared" si="53"/>
        <v>0.3843049553563922</v>
      </c>
      <c r="CP16" s="45">
        <f t="shared" si="54"/>
        <v>0.53333333333333333</v>
      </c>
      <c r="CQ16" s="45">
        <f t="shared" si="55"/>
        <v>0.41634787044121396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0</v>
      </c>
      <c r="R17" s="19">
        <v>0</v>
      </c>
      <c r="S17" s="20">
        <f t="shared" si="20"/>
        <v>0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1</v>
      </c>
      <c r="Z17" s="19">
        <v>0</v>
      </c>
      <c r="AA17" s="152">
        <v>9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f>IFERROR($BR$18+0.2*(100*($AR$18/CI20)*(1-CH20)-$BR$18), 0)</f>
        <v>138.21818008828512</v>
      </c>
      <c r="BS17" s="98">
        <f>IFERROR((CS20/CZ20)*100, 0)</f>
        <v>0</v>
      </c>
      <c r="BT17" s="99">
        <f t="shared" si="27"/>
        <v>-138.21818008828512</v>
      </c>
      <c r="BU17" s="95">
        <f t="shared" si="14"/>
        <v>0</v>
      </c>
      <c r="BV17" s="85">
        <f>IFERROR((D17*2)-(E17*((homedefinitions!$K$15)*2))+(G17*3)-(H17*((homedefinitions!$L$15)*3))+(J17)-(K17*(homedefinitions!$M$15))+S17+T17+V17+W17-U17, 0)</f>
        <v>0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0.16666666666666666</v>
      </c>
      <c r="CB17" s="45">
        <f t="shared" si="48"/>
        <v>0.8035714285714286</v>
      </c>
      <c r="CC17" s="45">
        <f t="shared" si="30"/>
        <v>0</v>
      </c>
      <c r="CD17" s="45">
        <f t="shared" si="31"/>
        <v>0</v>
      </c>
      <c r="CE17" s="36">
        <f t="shared" si="32"/>
        <v>0</v>
      </c>
      <c r="CF17" s="45">
        <f t="shared" si="49"/>
        <v>0</v>
      </c>
      <c r="CG17" s="45">
        <f t="shared" si="50"/>
        <v>0</v>
      </c>
      <c r="CH17" s="45">
        <f t="shared" si="33"/>
        <v>0</v>
      </c>
      <c r="CI17" s="51">
        <f t="shared" si="51"/>
        <v>23.2</v>
      </c>
      <c r="CJ17" s="47">
        <f t="shared" si="34"/>
        <v>0</v>
      </c>
      <c r="CK17" s="45">
        <f t="shared" si="35"/>
        <v>0</v>
      </c>
      <c r="CL17" s="45">
        <f t="shared" si="36"/>
        <v>0</v>
      </c>
      <c r="CM17" s="36">
        <f t="shared" si="37"/>
        <v>0.94119281478861638</v>
      </c>
      <c r="CN17" s="45">
        <f t="shared" si="52"/>
        <v>21.766666666666666</v>
      </c>
      <c r="CO17" s="45">
        <f t="shared" si="53"/>
        <v>0.3843049553563922</v>
      </c>
      <c r="CP17" s="45">
        <f t="shared" si="54"/>
        <v>0.53333333333333333</v>
      </c>
      <c r="CQ17" s="45">
        <f t="shared" si="55"/>
        <v>0.41634787044121396</v>
      </c>
      <c r="CR17" s="45">
        <f t="shared" si="38"/>
        <v>0</v>
      </c>
      <c r="CS17" s="45">
        <f t="shared" si="39"/>
        <v>0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0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12</v>
      </c>
      <c r="E18" s="6">
        <f>SUM(E3:E17)</f>
        <v>20</v>
      </c>
      <c r="F18" s="132">
        <f t="shared" si="15"/>
        <v>0.6</v>
      </c>
      <c r="G18" s="8">
        <f>SUM(G3:G17)</f>
        <v>5</v>
      </c>
      <c r="H18" s="6">
        <f>SUM(H3:H17)</f>
        <v>13</v>
      </c>
      <c r="I18" s="135">
        <f t="shared" si="16"/>
        <v>0.38461538461538464</v>
      </c>
      <c r="J18" s="35">
        <f>SUM(J3:J17)</f>
        <v>11</v>
      </c>
      <c r="K18" s="35">
        <f>SUM(K3:K17)</f>
        <v>12</v>
      </c>
      <c r="L18" s="31">
        <f t="shared" si="17"/>
        <v>0.91666666666666663</v>
      </c>
      <c r="M18" s="30">
        <f>SUM(M3:M17)</f>
        <v>17</v>
      </c>
      <c r="N18" s="6">
        <f>SUM(N3:N17)</f>
        <v>33</v>
      </c>
      <c r="O18" s="138">
        <f t="shared" si="18"/>
        <v>0.51515151515151514</v>
      </c>
      <c r="P18" s="9">
        <f>(D18*2)+(G18*3)+(J18)</f>
        <v>50</v>
      </c>
      <c r="Q18" s="8">
        <f>SUM(Q3:Q17)</f>
        <v>8</v>
      </c>
      <c r="R18" s="6">
        <f>SUM(R3:R17)</f>
        <v>15</v>
      </c>
      <c r="S18" s="9">
        <f t="shared" si="20"/>
        <v>23</v>
      </c>
      <c r="T18" s="8">
        <f t="shared" ref="T18:AA18" si="56">SUM(T3:T17)</f>
        <v>12</v>
      </c>
      <c r="U18" s="6">
        <f t="shared" si="56"/>
        <v>14</v>
      </c>
      <c r="V18" s="6">
        <f t="shared" si="56"/>
        <v>0</v>
      </c>
      <c r="W18" s="6">
        <f t="shared" si="56"/>
        <v>1</v>
      </c>
      <c r="X18" s="6">
        <f t="shared" si="56"/>
        <v>0</v>
      </c>
      <c r="Y18" s="6">
        <f t="shared" si="56"/>
        <v>2</v>
      </c>
      <c r="Z18" s="6">
        <f t="shared" si="56"/>
        <v>10</v>
      </c>
      <c r="AA18" s="153">
        <f t="shared" si="56"/>
        <v>179.99</v>
      </c>
      <c r="AD18" s="11"/>
      <c r="AE18" s="11" t="s">
        <v>43</v>
      </c>
      <c r="AF18" s="8">
        <v>9</v>
      </c>
      <c r="AG18" s="6">
        <v>16</v>
      </c>
      <c r="AH18" s="132">
        <f t="shared" si="21"/>
        <v>0.5625</v>
      </c>
      <c r="AI18" s="8">
        <v>9</v>
      </c>
      <c r="AJ18" s="6">
        <v>24</v>
      </c>
      <c r="AK18" s="135">
        <f t="shared" si="22"/>
        <v>0.375</v>
      </c>
      <c r="AL18" s="35">
        <v>13</v>
      </c>
      <c r="AM18" s="35">
        <v>13</v>
      </c>
      <c r="AN18" s="31">
        <f t="shared" si="23"/>
        <v>1</v>
      </c>
      <c r="AO18" s="30">
        <v>18</v>
      </c>
      <c r="AP18" s="6">
        <v>40</v>
      </c>
      <c r="AQ18" s="138">
        <f t="shared" si="24"/>
        <v>0.45</v>
      </c>
      <c r="AR18" s="9">
        <f>(AF18*2)+(AI18*3)+(AL18)</f>
        <v>58</v>
      </c>
      <c r="AS18" s="8">
        <v>3</v>
      </c>
      <c r="AT18" s="6">
        <v>7</v>
      </c>
      <c r="AU18" s="9">
        <f t="shared" si="26"/>
        <v>10</v>
      </c>
      <c r="AV18" s="8">
        <v>14</v>
      </c>
      <c r="AW18" s="6">
        <v>2</v>
      </c>
      <c r="AX18" s="6">
        <v>1</v>
      </c>
      <c r="AY18" s="6">
        <v>9</v>
      </c>
      <c r="AZ18" s="6">
        <v>0</v>
      </c>
      <c r="BA18" s="6">
        <v>7</v>
      </c>
      <c r="BB18" s="6">
        <v>14</v>
      </c>
      <c r="BC18" s="6">
        <v>180</v>
      </c>
      <c r="BF18" s="100"/>
      <c r="BG18" s="101" t="s">
        <v>43</v>
      </c>
      <c r="BH18" s="102">
        <f t="shared" si="2"/>
        <v>0.59090909090909094</v>
      </c>
      <c r="BI18" s="125">
        <f t="shared" si="3"/>
        <v>0.6530825496342737</v>
      </c>
      <c r="BJ18" s="126">
        <v>0</v>
      </c>
      <c r="BK18" s="102">
        <f>IFERROR(T18/M18, 0)</f>
        <v>0.70588235294117652</v>
      </c>
      <c r="BL18" s="125">
        <f>IFERROR(T18/(N18+(0.44*K18)+U18), 0)</f>
        <v>0.22953328232593725</v>
      </c>
      <c r="BM18" s="127">
        <f>IFERROR(U18/(N18+(0.44*K18)+U18), 0)</f>
        <v>0.26778882938026011</v>
      </c>
      <c r="BN18" s="103">
        <f t="shared" si="8"/>
        <v>0.8571428571428571</v>
      </c>
      <c r="BO18" s="105">
        <f>IFERROR(Q18/(Q18+AT18), 0)</f>
        <v>0.53333333333333333</v>
      </c>
      <c r="BP18" s="128">
        <f>IFERROR(R18/(R18+AS18), 0)</f>
        <v>0.83333333333333337</v>
      </c>
      <c r="BQ18" s="129">
        <f>IFERROR(S18/(S18+AU18), 0)</f>
        <v>0.69696969696969702</v>
      </c>
      <c r="BR18" s="111">
        <f>IFERROR(($AR$18/$BD$3)*100, 0)</f>
        <v>132.43016972372325</v>
      </c>
      <c r="BS18" s="112">
        <f>IFERROR(($P$18/$AB$3)*100, 0)</f>
        <v>115.87664544836538</v>
      </c>
      <c r="BT18" s="104">
        <f t="shared" si="27"/>
        <v>-16.553524275357873</v>
      </c>
      <c r="BU18" s="102">
        <f>IFERROR(SUM(BU3:BU17), 0)</f>
        <v>0.4358974358974359</v>
      </c>
      <c r="BV18" s="85">
        <f>IFERROR((D18*2)-(E18*((homedefinitions!$K$15)*2))+(G18*3)-(H18*((homedefinitions!$L$15)*3))+(J18)-(K18*(homedefinitions!$M$15))+S18+T18+V18+W18-U18, 0)</f>
        <v>38.28</v>
      </c>
      <c r="BW18" s="85">
        <f t="shared" si="28"/>
        <v>0.36363636363636365</v>
      </c>
      <c r="BX18" s="55">
        <v>34</v>
      </c>
      <c r="BY18" s="58" t="s">
        <v>30</v>
      </c>
      <c r="BZ18" s="47">
        <f t="shared" si="29"/>
        <v>0.78571428571428559</v>
      </c>
      <c r="CA18" s="39">
        <f t="shared" si="47"/>
        <v>0.16666666666666666</v>
      </c>
      <c r="CB18" s="45">
        <f t="shared" si="48"/>
        <v>0.8035714285714286</v>
      </c>
      <c r="CC18" s="45">
        <f t="shared" si="30"/>
        <v>1.748046220821792</v>
      </c>
      <c r="CD18" s="45">
        <f t="shared" si="31"/>
        <v>0</v>
      </c>
      <c r="CE18" s="36">
        <f t="shared" si="32"/>
        <v>0.12034001888993832</v>
      </c>
      <c r="CF18" s="45">
        <f t="shared" si="49"/>
        <v>1.8683862397117303</v>
      </c>
      <c r="CG18" s="45">
        <f t="shared" si="50"/>
        <v>2.6541005254260162</v>
      </c>
      <c r="CH18" s="45">
        <f t="shared" si="33"/>
        <v>0.503605382146323</v>
      </c>
      <c r="CI18" s="51">
        <f t="shared" si="51"/>
        <v>23.2</v>
      </c>
      <c r="CJ18" s="47">
        <f t="shared" si="34"/>
        <v>4.659718951166635</v>
      </c>
      <c r="CK18" s="45">
        <f t="shared" si="35"/>
        <v>0.59568046614816206</v>
      </c>
      <c r="CL18" s="45">
        <f t="shared" si="36"/>
        <v>2.8651477832512318</v>
      </c>
      <c r="CM18" s="36">
        <f t="shared" si="37"/>
        <v>0.94119281478861638</v>
      </c>
      <c r="CN18" s="45">
        <f t="shared" si="52"/>
        <v>21.766666666666666</v>
      </c>
      <c r="CO18" s="45">
        <f t="shared" si="53"/>
        <v>0.3843049553563922</v>
      </c>
      <c r="CP18" s="45">
        <f t="shared" si="54"/>
        <v>0.53333333333333333</v>
      </c>
      <c r="CQ18" s="45">
        <f t="shared" si="55"/>
        <v>0.41634787044121396</v>
      </c>
      <c r="CR18" s="45">
        <f t="shared" si="38"/>
        <v>1.1026347227134434</v>
      </c>
      <c r="CS18" s="45">
        <f t="shared" si="39"/>
        <v>11.949756484543885</v>
      </c>
      <c r="CT18" s="45">
        <f t="shared" si="40"/>
        <v>2.3298594755833175</v>
      </c>
      <c r="CU18" s="45">
        <f t="shared" si="41"/>
        <v>0.85344827586206895</v>
      </c>
      <c r="CV18" s="45">
        <f t="shared" si="42"/>
        <v>1.6</v>
      </c>
      <c r="CW18" s="45">
        <f t="shared" si="43"/>
        <v>0.48001364928791906</v>
      </c>
      <c r="CX18" s="45">
        <f t="shared" si="44"/>
        <v>0.42933333333333334</v>
      </c>
      <c r="CY18" s="45">
        <f t="shared" si="45"/>
        <v>0</v>
      </c>
      <c r="CZ18" s="43">
        <f t="shared" si="46"/>
        <v>7.4113618692043426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0.16666666666666666</v>
      </c>
      <c r="CB19" s="45">
        <f t="shared" si="48"/>
        <v>0.8035714285714286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23.2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0.94119281478861638</v>
      </c>
      <c r="CN19" s="45">
        <f t="shared" si="52"/>
        <v>21.766666666666666</v>
      </c>
      <c r="CO19" s="45">
        <f t="shared" si="53"/>
        <v>0.3843049553563922</v>
      </c>
      <c r="CP19" s="45">
        <f t="shared" si="54"/>
        <v>0.53333333333333333</v>
      </c>
      <c r="CQ19" s="45">
        <f t="shared" si="55"/>
        <v>0.41634787044121396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0.16666666666666666</v>
      </c>
      <c r="CB20" s="46">
        <f t="shared" si="48"/>
        <v>0.8035714285714286</v>
      </c>
      <c r="CC20" s="46">
        <f>IFERROR(((($AP$18-$AO$18-$V$18)*CB20*(1-1.07*CA20))/$AA$18)*AA17, 0)</f>
        <v>0.72633499480129859</v>
      </c>
      <c r="CD20" s="46">
        <f>IFERROR((Z17/$Z$18)*0.4*$AM$18*((1-$AN$18)^2), 0)</f>
        <v>0</v>
      </c>
      <c r="CE20" s="42">
        <f>IFERROR((($AW$18-$W$18)/$AA$18)*AA17, 0)</f>
        <v>5.0002777932107341E-2</v>
      </c>
      <c r="CF20" s="46">
        <f t="shared" si="49"/>
        <v>0.77633777273340598</v>
      </c>
      <c r="CG20" s="46">
        <f t="shared" si="50"/>
        <v>0.77633777273340598</v>
      </c>
      <c r="CH20" s="46">
        <f>IFERROR(CG20/($BD$3*(AA17/$BC$18)),0)</f>
        <v>0.3545191138138698</v>
      </c>
      <c r="CI20" s="52">
        <f t="shared" si="51"/>
        <v>23.2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0.7305896079193942</v>
      </c>
      <c r="CL20" s="46">
        <f>IFERROR(2*((($M$18)+0.5*($H$18-G17))/($M$18-M17))*0.5*((($P$18-$J$18)-(P17-J17))/(2*($N$18-N17)))*T17, 0)</f>
        <v>0</v>
      </c>
      <c r="CM20" s="42">
        <f t="shared" si="37"/>
        <v>0.94119281478861638</v>
      </c>
      <c r="CN20" s="46">
        <f t="shared" si="52"/>
        <v>21.766666666666666</v>
      </c>
      <c r="CO20" s="46">
        <f t="shared" si="53"/>
        <v>0.3843049553563922</v>
      </c>
      <c r="CP20" s="46">
        <f t="shared" si="54"/>
        <v>0.53333333333333333</v>
      </c>
      <c r="CQ20" s="46">
        <f t="shared" si="55"/>
        <v>0.41634787044121396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</v>
      </c>
      <c r="DB20">
        <f>(AF18+(1.5*AI18))/AP18</f>
        <v>0.5625</v>
      </c>
      <c r="DC20">
        <f>(AW18)/(AP18+(0.44*AM18)+AW18)</f>
        <v>4.1911148365465216E-2</v>
      </c>
      <c r="DD20">
        <f>AS18/(AS18+R18)</f>
        <v>0.16666666666666666</v>
      </c>
      <c r="DE20">
        <f>AM18/AP18</f>
        <v>0.32500000000000001</v>
      </c>
    </row>
    <row r="21" spans="2:109" x14ac:dyDescent="0.55000000000000004">
      <c r="BF21" t="s">
        <v>139</v>
      </c>
      <c r="BG21">
        <f>((0.5*BH18)-(0.3*BM18)+(0.15*BO18)+(0.05*BW18))</f>
        <v>0.31329971482228564</v>
      </c>
    </row>
    <row r="22" spans="2:109" x14ac:dyDescent="0.55000000000000004">
      <c r="BF22" t="s">
        <v>140</v>
      </c>
      <c r="BG22">
        <f>((0.5*DB20)-(0.3*DC20)+(0.15*DD20)+(0.05*DE20))</f>
        <v>0.30992665549036047</v>
      </c>
    </row>
    <row r="23" spans="2:109" x14ac:dyDescent="0.55000000000000004">
      <c r="BF23" t="s">
        <v>145</v>
      </c>
      <c r="BG23" s="150">
        <f>(BG21-BG22)*100</f>
        <v>0.33730593319251656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</mergeCell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C91DDF-8E0F-49FC-9398-01B1F5377A45}">
  <dimension ref="B1:DE114"/>
  <sheetViews>
    <sheetView zoomScaleNormal="60" workbookViewId="0">
      <selection activeCell="BR5" sqref="BR5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9453125" bestFit="1" customWidth="1"/>
    <col min="33" max="34" width="4.1015625" bestFit="1" customWidth="1"/>
    <col min="35" max="35" width="2.89453125" bestFit="1" customWidth="1"/>
    <col min="36" max="37" width="4.1015625" bestFit="1" customWidth="1"/>
    <col min="38" max="38" width="2.734375" bestFit="1" customWidth="1"/>
    <col min="39" max="39" width="3.83984375" bestFit="1" customWidth="1"/>
    <col min="40" max="40" width="5.1015625" bestFit="1" customWidth="1"/>
    <col min="41" max="41" width="2.89453125" bestFit="1" customWidth="1"/>
    <col min="42" max="43" width="4.1015625" bestFit="1" customWidth="1"/>
    <col min="44" max="44" width="2.73437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3.3125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734375" bestFit="1" customWidth="1"/>
    <col min="56" max="56" width="10.83984375" bestFit="1" customWidth="1"/>
    <col min="58" max="59" width="10.894531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IFERROR(X5/E3,0)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>X5+G3</f>
        <v>0</v>
      </c>
      <c r="N3" s="16">
        <f t="shared" ref="M3:N17" si="0">E3+H3</f>
        <v>0</v>
      </c>
      <c r="O3" s="136">
        <f>IFERROR(M3/N3,0)</f>
        <v>0</v>
      </c>
      <c r="P3" s="17">
        <f>(X5*2)+(G3*3)+(J3)</f>
        <v>0</v>
      </c>
      <c r="Q3" s="15">
        <v>0</v>
      </c>
      <c r="R3" s="16">
        <v>2</v>
      </c>
      <c r="S3" s="17">
        <f>Q3+R3</f>
        <v>2</v>
      </c>
      <c r="T3" s="15">
        <v>0</v>
      </c>
      <c r="U3" s="16">
        <v>1</v>
      </c>
      <c r="V3" s="16">
        <v>0</v>
      </c>
      <c r="W3" s="16">
        <v>0</v>
      </c>
      <c r="X3" s="16">
        <v>0</v>
      </c>
      <c r="Y3" s="16">
        <v>0</v>
      </c>
      <c r="Z3" s="16">
        <v>1</v>
      </c>
      <c r="AA3" s="151">
        <v>9.83</v>
      </c>
      <c r="AB3" s="60">
        <f>IFERROR($N$18+0.44*$K$18-(1.07*($Q$18/($Q$18+$AT$18))*($N$18-$M$18))+U18, 0)</f>
        <v>49.336666666666666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52.74173913043478</v>
      </c>
      <c r="BF3" s="67">
        <v>0</v>
      </c>
      <c r="BG3" s="68" t="s">
        <v>17</v>
      </c>
      <c r="BH3" s="81">
        <f>IFERROR(((X5+(1.5*G3))/N3), 0)</f>
        <v>0</v>
      </c>
      <c r="BI3" s="113">
        <f t="shared" ref="BI3:BI18" si="2">IFERROR(P3/(2*(N3+(0.44*K3))), 0)</f>
        <v>0</v>
      </c>
      <c r="BJ3" s="114">
        <f t="shared" ref="BJ3:BJ17" si="3">IFERROR((N3+(0.44*K3)+U3)/(($N$18+(0.44*$K$18)+$U$18)*((5*AA3)/160)), 0)</f>
        <v>5.8760664142406473E-2</v>
      </c>
      <c r="BK3" s="81">
        <f t="shared" ref="BK3:BK17" si="4">IFERROR(T3/(($M$18*((5*AA3)/$AA$18))-M3), 0)</f>
        <v>0</v>
      </c>
      <c r="BL3" s="113">
        <f t="shared" ref="BL3:BL17" si="5">IFERROR(T3/(N3+(0.44*K3)+T3+U3), 0)</f>
        <v>0</v>
      </c>
      <c r="BM3" s="115">
        <f t="shared" ref="BM3:BM17" si="6">IFERROR(U3/(N3+(0.44*K3)+T3+U3), 0)</f>
        <v>1</v>
      </c>
      <c r="BN3" s="82">
        <f t="shared" ref="BN3:BN18" si="7">IFERROR(T3/U3, 0)</f>
        <v>0</v>
      </c>
      <c r="BO3" s="81">
        <f t="shared" ref="BO3:BO17" si="8">IFERROR(Q3/(($Q$18+$AT$18)*((5*AA3)/$AA$18)), 0)</f>
        <v>0</v>
      </c>
      <c r="BP3" s="113">
        <f t="shared" ref="BP3:BP17" si="9">IFERROR(R3/(($R$18+$AS$18)*((5*AA3)/$AA$18)), 0)</f>
        <v>0.31838648325887919</v>
      </c>
      <c r="BQ3" s="116">
        <f t="shared" ref="BQ3:BQ17" si="10">IFERROR(S3/(($S$18+$AU$18)*((5*AA3)/$AA$18)), 0)</f>
        <v>0.1786070515842493</v>
      </c>
      <c r="BR3" s="83">
        <f t="shared" ref="BR3:BR16" si="11">IFERROR($BR$18+0.2*(100*($AR$18/CI5)*(1-CH5)-$BR$18), 0)</f>
        <v>113.24418353469291</v>
      </c>
      <c r="BS3" s="84">
        <f t="shared" ref="BS3:BS16" si="12">IFERROR((CS5/CZ5)*100, 0)</f>
        <v>0</v>
      </c>
      <c r="BT3" s="85">
        <f>BS3-BR3</f>
        <v>-113.24418353469291</v>
      </c>
      <c r="BU3" s="81">
        <f t="shared" ref="BU3:BU17" si="13">IFERROR((P3+M3+J3-N3-K3+R3+(0.5*Q3)+T3+W3+(0.5*V3)-U3)/(($P$18+$AR$18)+($M$18+$AO$18)+($J$18+$AL$18)-($N$18+$AP$18)-($K$18+$AM$18)+($R$18+$AT$18)+(0.5*($Q$18+$AS$18))+($T$18+$AV$18)+($W$18+$AY$18)+(0.5*($V$18+$AX$18))-($U$18+$AW$18)), 0)</f>
        <v>7.874015748031496E-3</v>
      </c>
      <c r="BV3" s="85">
        <f>IFERROR((X5*2)-(E3*((homedefinitions!$K$15)*2))+(G3*3)-(H3*((homedefinitions!$L$15)*3))+(J3)-(K3*(homedefinitions!$M$15))+S3+T3+V3+W3-U3, 0)</f>
        <v>1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4">IFERROR(D4/E4,0)</f>
        <v>0</v>
      </c>
      <c r="G4" s="18">
        <v>0</v>
      </c>
      <c r="H4" s="19">
        <v>0</v>
      </c>
      <c r="I4" s="134">
        <f t="shared" ref="I4:I18" si="15">IFERROR(G4/H4,0)</f>
        <v>0</v>
      </c>
      <c r="J4" s="34">
        <v>0</v>
      </c>
      <c r="K4" s="34">
        <v>0</v>
      </c>
      <c r="L4" s="32">
        <f t="shared" ref="L4:L18" si="16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7">IFERROR(M4/N4,0)</f>
        <v>0</v>
      </c>
      <c r="P4" s="20">
        <f t="shared" ref="P4:P17" si="18">(D4*2)+(G4*3)+(J4)</f>
        <v>0</v>
      </c>
      <c r="Q4" s="18">
        <v>0</v>
      </c>
      <c r="R4" s="19">
        <v>0</v>
      </c>
      <c r="S4" s="20">
        <f t="shared" ref="S4:S18" si="19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0">IFERROR(AF4/AG4,0)</f>
        <v>0</v>
      </c>
      <c r="AI4" s="18"/>
      <c r="AJ4" s="19"/>
      <c r="AK4" s="134">
        <f t="shared" ref="AK4:AK18" si="21">IFERROR(AI4/AJ4,0)</f>
        <v>0</v>
      </c>
      <c r="AL4" s="34"/>
      <c r="AM4" s="34"/>
      <c r="AN4" s="32">
        <f t="shared" ref="AN4:AN18" si="22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3">IFERROR(AO4/AP4,0)</f>
        <v>0</v>
      </c>
      <c r="AR4" s="20">
        <f t="shared" ref="AR4:AR17" si="24">(AF4*2)+(AI4*3)+(AL4)</f>
        <v>0</v>
      </c>
      <c r="AS4" s="18"/>
      <c r="AT4" s="19"/>
      <c r="AU4" s="20">
        <f t="shared" ref="AU4:AU18" si="25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ref="BH3:BH18" si="26">IFERROR(((D4+(1.5*G4))/N4), 0)</f>
        <v>0</v>
      </c>
      <c r="BI4" s="117">
        <f t="shared" si="2"/>
        <v>0</v>
      </c>
      <c r="BJ4" s="118">
        <f t="shared" si="3"/>
        <v>0</v>
      </c>
      <c r="BK4" s="86">
        <f t="shared" si="4"/>
        <v>0</v>
      </c>
      <c r="BL4" s="117">
        <f t="shared" si="5"/>
        <v>0</v>
      </c>
      <c r="BM4" s="119">
        <f t="shared" si="6"/>
        <v>0</v>
      </c>
      <c r="BN4" s="87">
        <f t="shared" si="7"/>
        <v>0</v>
      </c>
      <c r="BO4" s="86">
        <f t="shared" si="8"/>
        <v>0</v>
      </c>
      <c r="BP4" s="117">
        <f t="shared" si="9"/>
        <v>0</v>
      </c>
      <c r="BQ4" s="120">
        <f t="shared" si="10"/>
        <v>0</v>
      </c>
      <c r="BR4" s="88">
        <v>0</v>
      </c>
      <c r="BS4" s="89">
        <f t="shared" si="12"/>
        <v>0</v>
      </c>
      <c r="BT4" s="90">
        <f t="shared" ref="BT4:BT18" si="27">BS4-BR4</f>
        <v>0</v>
      </c>
      <c r="BU4" s="86">
        <f t="shared" si="13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2</v>
      </c>
      <c r="E5" s="16">
        <v>2</v>
      </c>
      <c r="F5" s="130">
        <f t="shared" si="14"/>
        <v>1</v>
      </c>
      <c r="G5" s="15">
        <v>1</v>
      </c>
      <c r="H5" s="16">
        <v>2</v>
      </c>
      <c r="I5" s="133">
        <f t="shared" si="15"/>
        <v>0.5</v>
      </c>
      <c r="J5" s="33">
        <v>0</v>
      </c>
      <c r="K5" s="33">
        <v>0</v>
      </c>
      <c r="L5" s="31">
        <f t="shared" si="16"/>
        <v>0</v>
      </c>
      <c r="M5" s="21">
        <f t="shared" si="0"/>
        <v>3</v>
      </c>
      <c r="N5" s="16">
        <f t="shared" si="0"/>
        <v>4</v>
      </c>
      <c r="O5" s="136">
        <f t="shared" si="17"/>
        <v>0.75</v>
      </c>
      <c r="P5" s="17">
        <f t="shared" si="18"/>
        <v>7</v>
      </c>
      <c r="Q5" s="15">
        <v>0</v>
      </c>
      <c r="R5" s="16">
        <v>2</v>
      </c>
      <c r="S5" s="17">
        <f t="shared" si="19"/>
        <v>2</v>
      </c>
      <c r="T5" s="15">
        <v>1</v>
      </c>
      <c r="U5" s="16">
        <v>0</v>
      </c>
      <c r="V5" s="16">
        <v>0</v>
      </c>
      <c r="W5" s="16">
        <v>0</v>
      </c>
      <c r="X5" s="15">
        <v>0</v>
      </c>
      <c r="Y5" s="16">
        <v>0</v>
      </c>
      <c r="Z5" s="16">
        <v>1</v>
      </c>
      <c r="AA5" s="151">
        <v>19.5</v>
      </c>
      <c r="AB5" s="38" t="s">
        <v>98</v>
      </c>
      <c r="AD5" s="11">
        <v>2</v>
      </c>
      <c r="AE5" s="11"/>
      <c r="AF5" s="15"/>
      <c r="AG5" s="16"/>
      <c r="AH5" s="130">
        <f t="shared" si="20"/>
        <v>0</v>
      </c>
      <c r="AI5" s="15"/>
      <c r="AJ5" s="16"/>
      <c r="AK5" s="133">
        <f t="shared" si="21"/>
        <v>0</v>
      </c>
      <c r="AL5" s="33"/>
      <c r="AM5" s="33"/>
      <c r="AN5" s="31">
        <f t="shared" si="22"/>
        <v>0</v>
      </c>
      <c r="AO5" s="21">
        <f t="shared" si="1"/>
        <v>0</v>
      </c>
      <c r="AP5" s="16">
        <f t="shared" si="1"/>
        <v>0</v>
      </c>
      <c r="AQ5" s="136">
        <f t="shared" si="23"/>
        <v>0</v>
      </c>
      <c r="AR5" s="17">
        <f t="shared" si="24"/>
        <v>0</v>
      </c>
      <c r="AS5" s="15"/>
      <c r="AT5" s="16"/>
      <c r="AU5" s="17">
        <f t="shared" si="25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6"/>
        <v>0.875</v>
      </c>
      <c r="BI5" s="113">
        <f t="shared" si="2"/>
        <v>0.875</v>
      </c>
      <c r="BJ5" s="114">
        <f t="shared" si="3"/>
        <v>0.1184856058502268</v>
      </c>
      <c r="BK5" s="81">
        <f t="shared" si="4"/>
        <v>9.483458226620714E-2</v>
      </c>
      <c r="BL5" s="113">
        <f t="shared" si="5"/>
        <v>0.2</v>
      </c>
      <c r="BM5" s="115">
        <f t="shared" si="6"/>
        <v>0</v>
      </c>
      <c r="BN5" s="82">
        <f t="shared" si="7"/>
        <v>0</v>
      </c>
      <c r="BO5" s="81">
        <f t="shared" si="8"/>
        <v>0</v>
      </c>
      <c r="BP5" s="113">
        <f t="shared" si="9"/>
        <v>0.16049944258639912</v>
      </c>
      <c r="BQ5" s="116">
        <f t="shared" si="10"/>
        <v>9.0036272670419012E-2</v>
      </c>
      <c r="BR5" s="83">
        <f t="shared" si="11"/>
        <v>118.47848992993343</v>
      </c>
      <c r="BS5" s="84">
        <f t="shared" si="12"/>
        <v>190.05308894651566</v>
      </c>
      <c r="BT5" s="85">
        <f t="shared" si="27"/>
        <v>71.574599016582226</v>
      </c>
      <c r="BU5" s="81">
        <f t="shared" si="13"/>
        <v>7.0866141732283464E-2</v>
      </c>
      <c r="BV5" s="85">
        <f>IFERROR((D5*2)-(E5*((homedefinitions!$K$15)*2))+(G5*3)-(H5*((homedefinitions!$L$15)*3))+(J5)-(K5*(homedefinitions!$M$15))+S5+T5+V5+W5-U5, 0)</f>
        <v>6.82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0.63424947145877364</v>
      </c>
      <c r="CA5" s="39">
        <f>IFERROR(($AS$18/($AS$18+$R$18)), 0)</f>
        <v>0.2608695652173913</v>
      </c>
      <c r="CB5" s="45">
        <f>IFERROR(($AQ$18*(1-CA5))/($AQ$18*(1-CA5)+(CA5*(1-$AQ$18))), 0)</f>
        <v>0.68287526427061318</v>
      </c>
      <c r="CC5" s="45">
        <f t="shared" ref="CC5:CC18" si="30">IFERROR(((($AP$18-$AO$18-$V$18)*CB5*(1-1.07*CA5))/$AA$18)*AA3, 0)</f>
        <v>0.6184483585029702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0.10924649922204933</v>
      </c>
      <c r="CF5" s="45">
        <f>IFERROR(CC5+CE5+CD5, 0)</f>
        <v>0.72769485772501952</v>
      </c>
      <c r="CG5" s="45">
        <f>IFERROR(BZ5+CF5, 0)</f>
        <v>1.3619443291837932</v>
      </c>
      <c r="CH5" s="45">
        <f t="shared" ref="CH5:CH18" si="33">IFERROR(CG5/($BD$3*(AA3/$BC$18)),0)</f>
        <v>0.47285054798580839</v>
      </c>
      <c r="CI5" s="51">
        <f>IFERROR($AO$18+(1-((1-$AN$18)^2))*0.4*$AM$18, 0)</f>
        <v>24.2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0.53988286285841292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0.92584364425519661</v>
      </c>
      <c r="CN5" s="45">
        <f>IFERROR($M$18+(1-(1-($J$18/$K$18))^2)*$K$18*0.4, 0)</f>
        <v>28.84</v>
      </c>
      <c r="CO5" s="45">
        <f>IFERROR(((1-CP5)*CQ5)/((1-CP5)*CQ5+(1-CQ5)*CP5), 0)</f>
        <v>0.68471035137701808</v>
      </c>
      <c r="CP5" s="45">
        <f>IFERROR($Q$18/($Q$18+$AT$18), 0)</f>
        <v>0.33333333333333331</v>
      </c>
      <c r="CQ5" s="45">
        <f>IFERROR(CN5/($N$18+0.44*$K$18+$U$18), 0)</f>
        <v>0.52057761732851981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1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4"/>
        <v>0</v>
      </c>
      <c r="G6" s="18">
        <v>1</v>
      </c>
      <c r="H6" s="19">
        <v>5</v>
      </c>
      <c r="I6" s="134">
        <f t="shared" si="15"/>
        <v>0.2</v>
      </c>
      <c r="J6" s="34">
        <v>0</v>
      </c>
      <c r="K6" s="34">
        <v>0</v>
      </c>
      <c r="L6" s="32">
        <f t="shared" si="16"/>
        <v>0</v>
      </c>
      <c r="M6" s="22">
        <f t="shared" si="0"/>
        <v>1</v>
      </c>
      <c r="N6" s="19">
        <f t="shared" si="0"/>
        <v>5</v>
      </c>
      <c r="O6" s="137">
        <f t="shared" si="17"/>
        <v>0.2</v>
      </c>
      <c r="P6" s="20">
        <f t="shared" si="18"/>
        <v>3</v>
      </c>
      <c r="Q6" s="18">
        <v>0</v>
      </c>
      <c r="R6" s="19">
        <v>0</v>
      </c>
      <c r="S6" s="20">
        <f t="shared" si="19"/>
        <v>0</v>
      </c>
      <c r="T6" s="18">
        <v>1</v>
      </c>
      <c r="U6" s="19">
        <v>0</v>
      </c>
      <c r="V6" s="19">
        <v>0</v>
      </c>
      <c r="W6" s="19">
        <v>0</v>
      </c>
      <c r="X6" s="19">
        <v>0</v>
      </c>
      <c r="Y6" s="19">
        <v>0</v>
      </c>
      <c r="Z6" s="19">
        <v>2</v>
      </c>
      <c r="AA6" s="152">
        <v>15.66</v>
      </c>
      <c r="AB6" s="60">
        <f>IFERROR((AB3/36)*40, 0)</f>
        <v>54.818518518518516</v>
      </c>
      <c r="AD6" s="11">
        <v>3</v>
      </c>
      <c r="AE6" s="11"/>
      <c r="AF6" s="18"/>
      <c r="AG6" s="19"/>
      <c r="AH6" s="131">
        <f t="shared" si="20"/>
        <v>0</v>
      </c>
      <c r="AI6" s="18"/>
      <c r="AJ6" s="19"/>
      <c r="AK6" s="134">
        <f t="shared" si="21"/>
        <v>0</v>
      </c>
      <c r="AL6" s="34"/>
      <c r="AM6" s="34"/>
      <c r="AN6" s="32">
        <f t="shared" si="22"/>
        <v>0</v>
      </c>
      <c r="AO6" s="22">
        <f t="shared" si="1"/>
        <v>0</v>
      </c>
      <c r="AP6" s="19">
        <f t="shared" si="1"/>
        <v>0</v>
      </c>
      <c r="AQ6" s="137">
        <f t="shared" si="23"/>
        <v>0</v>
      </c>
      <c r="AR6" s="20">
        <f t="shared" si="24"/>
        <v>0</v>
      </c>
      <c r="AS6" s="18"/>
      <c r="AT6" s="19"/>
      <c r="AU6" s="20">
        <f t="shared" si="25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58.601932367149757</v>
      </c>
      <c r="BF6" s="67">
        <v>3</v>
      </c>
      <c r="BG6" s="68" t="s">
        <v>20</v>
      </c>
      <c r="BH6" s="86">
        <f t="shared" si="26"/>
        <v>0.3</v>
      </c>
      <c r="BI6" s="117">
        <f t="shared" si="2"/>
        <v>0.3</v>
      </c>
      <c r="BJ6" s="118">
        <f t="shared" si="3"/>
        <v>0.18442443439331277</v>
      </c>
      <c r="BK6" s="86">
        <f t="shared" si="4"/>
        <v>0.10124104098923231</v>
      </c>
      <c r="BL6" s="117">
        <f t="shared" si="5"/>
        <v>0.16666666666666666</v>
      </c>
      <c r="BM6" s="119">
        <f t="shared" si="6"/>
        <v>0</v>
      </c>
      <c r="BN6" s="87">
        <f t="shared" si="7"/>
        <v>0</v>
      </c>
      <c r="BO6" s="86">
        <f t="shared" si="8"/>
        <v>0</v>
      </c>
      <c r="BP6" s="117">
        <f t="shared" si="9"/>
        <v>0</v>
      </c>
      <c r="BQ6" s="120">
        <f t="shared" si="10"/>
        <v>0</v>
      </c>
      <c r="BR6" s="88">
        <f t="shared" si="11"/>
        <v>123.79940325622238</v>
      </c>
      <c r="BS6" s="89">
        <f t="shared" si="12"/>
        <v>92.14668050943034</v>
      </c>
      <c r="BT6" s="90">
        <f t="shared" si="27"/>
        <v>-31.652722746792037</v>
      </c>
      <c r="BU6" s="86">
        <f t="shared" si="13"/>
        <v>0</v>
      </c>
      <c r="BV6" s="85">
        <f>IFERROR((D6*2)-(E6*((homedefinitions!$K$15)*2))+(G6*3)-(H6*((homedefinitions!$L$15)*3))+(J6)-(K6*(homedefinitions!$M$15))+S6+T6+V6+W6-U6, 0)</f>
        <v>-0.20000000000000018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0.2608695652173913</v>
      </c>
      <c r="CB6" s="45">
        <f t="shared" ref="CB6:CB20" si="48">IFERROR(($AQ$18*(1-CA6))/($AQ$18*(1-CA6)+(CA6*(1-$AQ$18))), 0)</f>
        <v>0.68287526427061318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24.2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0.92584364425519661</v>
      </c>
      <c r="CN6" s="45">
        <f t="shared" ref="CN6:CN20" si="52">IFERROR($M$18+(1-(1-($J$18/$K$18))^2)*$K$18*0.4, 0)</f>
        <v>28.84</v>
      </c>
      <c r="CO6" s="45">
        <f t="shared" ref="CO6:CO20" si="53">IFERROR(((1-CP6)*CQ6)/((1-CP6)*CQ6+(1-CQ6)*CP6), 0)</f>
        <v>0.68471035137701808</v>
      </c>
      <c r="CP6" s="45">
        <f t="shared" ref="CP6:CP20" si="54">IFERROR($Q$18/($Q$18+$AT$18), 0)</f>
        <v>0.33333333333333331</v>
      </c>
      <c r="CQ6" s="45">
        <f t="shared" ref="CQ6:CQ20" si="55">IFERROR(CN6/($N$18+0.44*$K$18+$U$18), 0)</f>
        <v>0.52057761732851981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2</v>
      </c>
      <c r="E7" s="16">
        <v>2</v>
      </c>
      <c r="F7" s="130">
        <f t="shared" si="14"/>
        <v>1</v>
      </c>
      <c r="G7" s="15">
        <v>1</v>
      </c>
      <c r="H7" s="16">
        <v>1</v>
      </c>
      <c r="I7" s="133">
        <f t="shared" si="15"/>
        <v>1</v>
      </c>
      <c r="J7" s="33">
        <v>0</v>
      </c>
      <c r="K7" s="33">
        <v>0</v>
      </c>
      <c r="L7" s="31">
        <f t="shared" si="16"/>
        <v>0</v>
      </c>
      <c r="M7" s="21">
        <f t="shared" si="0"/>
        <v>3</v>
      </c>
      <c r="N7" s="16">
        <f t="shared" si="0"/>
        <v>3</v>
      </c>
      <c r="O7" s="136">
        <f t="shared" si="17"/>
        <v>1</v>
      </c>
      <c r="P7" s="17">
        <f t="shared" si="18"/>
        <v>7</v>
      </c>
      <c r="Q7" s="15">
        <v>0</v>
      </c>
      <c r="R7" s="16">
        <v>2</v>
      </c>
      <c r="S7" s="17">
        <f t="shared" si="19"/>
        <v>2</v>
      </c>
      <c r="T7" s="15">
        <v>1</v>
      </c>
      <c r="U7" s="16">
        <v>1</v>
      </c>
      <c r="V7" s="16">
        <v>0</v>
      </c>
      <c r="W7" s="16">
        <v>3</v>
      </c>
      <c r="X7" s="16">
        <v>0</v>
      </c>
      <c r="Y7" s="16">
        <v>2</v>
      </c>
      <c r="Z7" s="16">
        <v>0</v>
      </c>
      <c r="AA7" s="151">
        <v>19.75</v>
      </c>
      <c r="AD7" s="11">
        <v>4</v>
      </c>
      <c r="AE7" s="11"/>
      <c r="AF7" s="15"/>
      <c r="AG7" s="16"/>
      <c r="AH7" s="130">
        <f t="shared" si="20"/>
        <v>0</v>
      </c>
      <c r="AI7" s="15"/>
      <c r="AJ7" s="16"/>
      <c r="AK7" s="133">
        <f t="shared" si="21"/>
        <v>0</v>
      </c>
      <c r="AL7" s="33"/>
      <c r="AM7" s="33"/>
      <c r="AN7" s="31">
        <f t="shared" si="22"/>
        <v>0</v>
      </c>
      <c r="AO7" s="21">
        <f t="shared" si="1"/>
        <v>0</v>
      </c>
      <c r="AP7" s="16">
        <f t="shared" si="1"/>
        <v>0</v>
      </c>
      <c r="AQ7" s="136">
        <f t="shared" si="23"/>
        <v>0</v>
      </c>
      <c r="AR7" s="17">
        <f t="shared" si="24"/>
        <v>0</v>
      </c>
      <c r="AS7" s="15"/>
      <c r="AT7" s="16"/>
      <c r="AU7" s="17">
        <f t="shared" si="25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6"/>
        <v>1.1666666666666667</v>
      </c>
      <c r="BI7" s="113">
        <f t="shared" si="2"/>
        <v>1.1666666666666667</v>
      </c>
      <c r="BJ7" s="114">
        <f t="shared" si="3"/>
        <v>0.11698578805465432</v>
      </c>
      <c r="BK7" s="81">
        <f t="shared" si="4"/>
        <v>9.3298148656985699E-2</v>
      </c>
      <c r="BL7" s="113">
        <f t="shared" si="5"/>
        <v>0.2</v>
      </c>
      <c r="BM7" s="115">
        <f t="shared" si="6"/>
        <v>0.2</v>
      </c>
      <c r="BN7" s="82">
        <f t="shared" si="7"/>
        <v>1</v>
      </c>
      <c r="BO7" s="81">
        <f t="shared" si="8"/>
        <v>0</v>
      </c>
      <c r="BP7" s="113">
        <f t="shared" si="9"/>
        <v>0.15846780407264724</v>
      </c>
      <c r="BQ7" s="116">
        <f t="shared" si="10"/>
        <v>8.8896573016363084E-2</v>
      </c>
      <c r="BR7" s="83">
        <f t="shared" si="11"/>
        <v>93.696504496075718</v>
      </c>
      <c r="BS7" s="84">
        <f t="shared" si="12"/>
        <v>165.28466122416455</v>
      </c>
      <c r="BT7" s="85">
        <f t="shared" si="27"/>
        <v>71.588156728088833</v>
      </c>
      <c r="BU7" s="81">
        <f t="shared" si="13"/>
        <v>9.4488188976377951E-2</v>
      </c>
      <c r="BV7" s="85">
        <f>IFERROR((D7*2)-(E7*((homedefinitions!$K$15)*2))+(G7*3)-(H7*((homedefinitions!$L$15)*3))+(J7)-(K7*(homedefinitions!$M$15))+S7+T7+V7+W7-U7, 0)</f>
        <v>9.66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0.63424947145877364</v>
      </c>
      <c r="CA7" s="39">
        <f t="shared" si="47"/>
        <v>0.2608695652173913</v>
      </c>
      <c r="CB7" s="45">
        <f t="shared" si="48"/>
        <v>0.68287526427061318</v>
      </c>
      <c r="CC7" s="45">
        <f t="shared" si="30"/>
        <v>1.2268304161554342</v>
      </c>
      <c r="CD7" s="45">
        <f t="shared" si="31"/>
        <v>0</v>
      </c>
      <c r="CE7" s="36">
        <f t="shared" si="32"/>
        <v>0.21671482551678148</v>
      </c>
      <c r="CF7" s="45">
        <f t="shared" si="49"/>
        <v>1.4435452416722157</v>
      </c>
      <c r="CG7" s="45">
        <f t="shared" si="50"/>
        <v>2.0777947131309893</v>
      </c>
      <c r="CH7" s="45">
        <f t="shared" si="33"/>
        <v>0.36365208698165291</v>
      </c>
      <c r="CI7" s="51">
        <f t="shared" si="51"/>
        <v>24.2</v>
      </c>
      <c r="CJ7" s="47">
        <f t="shared" si="34"/>
        <v>5.2878447860299707</v>
      </c>
      <c r="CK7" s="45">
        <f t="shared" si="35"/>
        <v>0.55907109027592794</v>
      </c>
      <c r="CL7" s="45">
        <f t="shared" si="36"/>
        <v>0.95245215311004783</v>
      </c>
      <c r="CM7" s="36">
        <f t="shared" si="37"/>
        <v>0.92584364425519661</v>
      </c>
      <c r="CN7" s="45">
        <f t="shared" si="52"/>
        <v>28.84</v>
      </c>
      <c r="CO7" s="45">
        <f t="shared" si="53"/>
        <v>0.68471035137701808</v>
      </c>
      <c r="CP7" s="45">
        <f t="shared" si="54"/>
        <v>0.33333333333333331</v>
      </c>
      <c r="CQ7" s="45">
        <f t="shared" si="55"/>
        <v>0.52057761732851981</v>
      </c>
      <c r="CR7" s="45">
        <f t="shared" si="38"/>
        <v>0</v>
      </c>
      <c r="CS7" s="45">
        <f t="shared" si="39"/>
        <v>5.7775392593679431</v>
      </c>
      <c r="CT7" s="45">
        <f t="shared" si="40"/>
        <v>2.2662191940128444</v>
      </c>
      <c r="CU7" s="45">
        <f t="shared" si="41"/>
        <v>0.32236842105263158</v>
      </c>
      <c r="CV7" s="45">
        <f t="shared" si="42"/>
        <v>0</v>
      </c>
      <c r="CW7" s="45">
        <f t="shared" si="43"/>
        <v>0</v>
      </c>
      <c r="CX7" s="45">
        <f t="shared" si="44"/>
        <v>0.64333333333333331</v>
      </c>
      <c r="CY7" s="45">
        <f t="shared" si="45"/>
        <v>0</v>
      </c>
      <c r="CZ7" s="43">
        <f t="shared" si="46"/>
        <v>3.039960724339422</v>
      </c>
    </row>
    <row r="8" spans="2:104" ht="23.1" x14ac:dyDescent="0.85">
      <c r="B8" s="11">
        <v>5</v>
      </c>
      <c r="C8" s="11" t="s">
        <v>22</v>
      </c>
      <c r="D8" s="18">
        <v>5</v>
      </c>
      <c r="E8" s="19">
        <v>5</v>
      </c>
      <c r="F8" s="131">
        <f t="shared" si="14"/>
        <v>1</v>
      </c>
      <c r="G8" s="18">
        <v>0</v>
      </c>
      <c r="H8" s="19">
        <v>0</v>
      </c>
      <c r="I8" s="134">
        <f t="shared" si="15"/>
        <v>0</v>
      </c>
      <c r="J8" s="34">
        <v>4</v>
      </c>
      <c r="K8" s="34">
        <v>4</v>
      </c>
      <c r="L8" s="32">
        <f t="shared" si="16"/>
        <v>1</v>
      </c>
      <c r="M8" s="22">
        <f t="shared" si="0"/>
        <v>5</v>
      </c>
      <c r="N8" s="19">
        <f t="shared" si="0"/>
        <v>5</v>
      </c>
      <c r="O8" s="137">
        <f t="shared" si="17"/>
        <v>1</v>
      </c>
      <c r="P8" s="20">
        <f t="shared" si="18"/>
        <v>14</v>
      </c>
      <c r="Q8" s="18">
        <v>3</v>
      </c>
      <c r="R8" s="19">
        <v>1</v>
      </c>
      <c r="S8" s="20">
        <f t="shared" si="19"/>
        <v>4</v>
      </c>
      <c r="T8" s="18">
        <v>3</v>
      </c>
      <c r="U8" s="19">
        <v>1</v>
      </c>
      <c r="V8" s="19">
        <v>0</v>
      </c>
      <c r="W8" s="19">
        <v>3</v>
      </c>
      <c r="X8" s="19">
        <v>0</v>
      </c>
      <c r="Y8" s="19">
        <v>2</v>
      </c>
      <c r="Z8" s="19">
        <v>2</v>
      </c>
      <c r="AA8" s="152">
        <v>14.75</v>
      </c>
      <c r="AD8" s="11">
        <v>5</v>
      </c>
      <c r="AE8" s="11"/>
      <c r="AF8" s="18"/>
      <c r="AG8" s="19"/>
      <c r="AH8" s="131">
        <f t="shared" si="20"/>
        <v>0</v>
      </c>
      <c r="AI8" s="18"/>
      <c r="AJ8" s="19"/>
      <c r="AK8" s="134">
        <f t="shared" si="21"/>
        <v>0</v>
      </c>
      <c r="AL8" s="34"/>
      <c r="AM8" s="34"/>
      <c r="AN8" s="32">
        <f t="shared" si="22"/>
        <v>0</v>
      </c>
      <c r="AO8" s="22">
        <f t="shared" si="1"/>
        <v>0</v>
      </c>
      <c r="AP8" s="19">
        <f t="shared" si="1"/>
        <v>0</v>
      </c>
      <c r="AQ8" s="137">
        <f t="shared" si="23"/>
        <v>0</v>
      </c>
      <c r="AR8" s="20">
        <f t="shared" si="24"/>
        <v>0</v>
      </c>
      <c r="AS8" s="18"/>
      <c r="AT8" s="19"/>
      <c r="AU8" s="20">
        <f t="shared" si="25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6"/>
        <v>1</v>
      </c>
      <c r="BI8" s="117">
        <f t="shared" si="2"/>
        <v>1.0355029585798816</v>
      </c>
      <c r="BJ8" s="118">
        <f t="shared" si="3"/>
        <v>0.30388545554671725</v>
      </c>
      <c r="BK8" s="86">
        <f t="shared" si="4"/>
        <v>0.57193707293818541</v>
      </c>
      <c r="BL8" s="117">
        <f t="shared" si="5"/>
        <v>0.27881040892193309</v>
      </c>
      <c r="BM8" s="119">
        <f t="shared" si="6"/>
        <v>9.2936802973977703E-2</v>
      </c>
      <c r="BN8" s="87">
        <f t="shared" si="7"/>
        <v>3</v>
      </c>
      <c r="BO8" s="86">
        <f t="shared" si="8"/>
        <v>0.40668926553672319</v>
      </c>
      <c r="BP8" s="117">
        <f t="shared" si="9"/>
        <v>0.10609285187914518</v>
      </c>
      <c r="BQ8" s="120">
        <f t="shared" si="10"/>
        <v>0.23806200909466724</v>
      </c>
      <c r="BR8" s="88">
        <f t="shared" si="11"/>
        <v>87.00934592865768</v>
      </c>
      <c r="BS8" s="89">
        <f t="shared" si="12"/>
        <v>201.2153408836094</v>
      </c>
      <c r="BT8" s="90">
        <f t="shared" si="27"/>
        <v>114.20599495495172</v>
      </c>
      <c r="BU8" s="86">
        <f t="shared" si="13"/>
        <v>0.16929133858267717</v>
      </c>
      <c r="BV8" s="85">
        <f>IFERROR((D8*2)-(E8*((homedefinitions!$K$15)*2))+(G8*3)-(H8*((homedefinitions!$L$15)*3))+(J8)-(K8*(homedefinitions!$M$15))+S8+T8+V8+W8-U8, 0)</f>
        <v>16.649999999999999</v>
      </c>
      <c r="BW8" s="85">
        <f t="shared" si="28"/>
        <v>0.8</v>
      </c>
      <c r="BX8" s="26">
        <v>3</v>
      </c>
      <c r="BY8" s="25" t="s">
        <v>20</v>
      </c>
      <c r="BZ8" s="47">
        <f t="shared" si="29"/>
        <v>0</v>
      </c>
      <c r="CA8" s="39">
        <f t="shared" si="47"/>
        <v>0.2608695652173913</v>
      </c>
      <c r="CB8" s="45">
        <f t="shared" si="48"/>
        <v>0.68287526427061318</v>
      </c>
      <c r="CC8" s="45">
        <f t="shared" si="30"/>
        <v>0.98523919574328722</v>
      </c>
      <c r="CD8" s="45">
        <f t="shared" si="31"/>
        <v>0</v>
      </c>
      <c r="CE8" s="36">
        <f t="shared" si="32"/>
        <v>0.17403867526116915</v>
      </c>
      <c r="CF8" s="45">
        <f t="shared" si="49"/>
        <v>1.1592778710044565</v>
      </c>
      <c r="CG8" s="45">
        <f t="shared" si="50"/>
        <v>1.1592778710044565</v>
      </c>
      <c r="CH8" s="45">
        <f t="shared" si="33"/>
        <v>0.25264682620907308</v>
      </c>
      <c r="CI8" s="51">
        <f t="shared" si="51"/>
        <v>24.2</v>
      </c>
      <c r="CJ8" s="47">
        <f t="shared" si="34"/>
        <v>2.7730277587965353</v>
      </c>
      <c r="CK8" s="45">
        <f t="shared" si="35"/>
        <v>0.50438275822992118</v>
      </c>
      <c r="CL8" s="45">
        <f t="shared" si="36"/>
        <v>0.96987612612612617</v>
      </c>
      <c r="CM8" s="36">
        <f t="shared" si="37"/>
        <v>0.92584364425519661</v>
      </c>
      <c r="CN8" s="45">
        <f t="shared" si="52"/>
        <v>28.84</v>
      </c>
      <c r="CO8" s="45">
        <f t="shared" si="53"/>
        <v>0.68471035137701808</v>
      </c>
      <c r="CP8" s="45">
        <f t="shared" si="54"/>
        <v>0.33333333333333331</v>
      </c>
      <c r="CQ8" s="45">
        <f t="shared" si="55"/>
        <v>0.52057761732851981</v>
      </c>
      <c r="CR8" s="45">
        <f t="shared" si="38"/>
        <v>0</v>
      </c>
      <c r="CS8" s="45">
        <f t="shared" si="39"/>
        <v>3.4653437729137297</v>
      </c>
      <c r="CT8" s="45">
        <f t="shared" si="40"/>
        <v>0.9243425862655118</v>
      </c>
      <c r="CU8" s="45">
        <f t="shared" si="41"/>
        <v>0.35810810810810811</v>
      </c>
      <c r="CV8" s="45">
        <f t="shared" si="42"/>
        <v>0</v>
      </c>
      <c r="CW8" s="45">
        <f t="shared" si="43"/>
        <v>0</v>
      </c>
      <c r="CX8" s="45">
        <f t="shared" si="44"/>
        <v>2.5733333333333333</v>
      </c>
      <c r="CY8" s="45">
        <f t="shared" si="45"/>
        <v>0</v>
      </c>
      <c r="CZ8" s="43">
        <f t="shared" si="46"/>
        <v>3.7606821577898129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4"/>
        <v>0</v>
      </c>
      <c r="G9" s="15">
        <v>1</v>
      </c>
      <c r="H9" s="16">
        <v>1</v>
      </c>
      <c r="I9" s="133">
        <f t="shared" si="15"/>
        <v>1</v>
      </c>
      <c r="J9" s="33">
        <v>0</v>
      </c>
      <c r="K9" s="33">
        <v>0</v>
      </c>
      <c r="L9" s="31">
        <f t="shared" si="16"/>
        <v>0</v>
      </c>
      <c r="M9" s="21">
        <f t="shared" si="0"/>
        <v>1</v>
      </c>
      <c r="N9" s="16">
        <f t="shared" si="0"/>
        <v>1</v>
      </c>
      <c r="O9" s="136">
        <f t="shared" si="17"/>
        <v>1</v>
      </c>
      <c r="P9" s="17">
        <f t="shared" si="18"/>
        <v>3</v>
      </c>
      <c r="Q9" s="15">
        <v>0</v>
      </c>
      <c r="R9" s="16">
        <v>0</v>
      </c>
      <c r="S9" s="17">
        <f t="shared" si="19"/>
        <v>0</v>
      </c>
      <c r="T9" s="15">
        <v>1</v>
      </c>
      <c r="U9" s="16">
        <v>1</v>
      </c>
      <c r="V9" s="16">
        <v>0</v>
      </c>
      <c r="W9" s="16">
        <v>0</v>
      </c>
      <c r="X9" s="16">
        <v>0</v>
      </c>
      <c r="Y9" s="16">
        <v>0</v>
      </c>
      <c r="Z9" s="16">
        <v>1</v>
      </c>
      <c r="AA9" s="151">
        <v>5.25</v>
      </c>
      <c r="AD9" s="11">
        <v>10</v>
      </c>
      <c r="AE9" s="11"/>
      <c r="AF9" s="15"/>
      <c r="AG9" s="16"/>
      <c r="AH9" s="130">
        <f t="shared" si="20"/>
        <v>0</v>
      </c>
      <c r="AI9" s="15"/>
      <c r="AJ9" s="16"/>
      <c r="AK9" s="133">
        <f t="shared" si="21"/>
        <v>0</v>
      </c>
      <c r="AL9" s="33"/>
      <c r="AM9" s="33"/>
      <c r="AN9" s="31">
        <f t="shared" si="22"/>
        <v>0</v>
      </c>
      <c r="AO9" s="21">
        <f t="shared" si="1"/>
        <v>0</v>
      </c>
      <c r="AP9" s="16">
        <f t="shared" si="1"/>
        <v>0</v>
      </c>
      <c r="AQ9" s="136">
        <f t="shared" si="23"/>
        <v>0</v>
      </c>
      <c r="AR9" s="17">
        <f t="shared" si="24"/>
        <v>0</v>
      </c>
      <c r="AS9" s="15"/>
      <c r="AT9" s="16"/>
      <c r="AU9" s="17">
        <f t="shared" si="25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6"/>
        <v>1.5</v>
      </c>
      <c r="BI9" s="113">
        <f t="shared" si="2"/>
        <v>1.5</v>
      </c>
      <c r="BJ9" s="114">
        <f t="shared" si="3"/>
        <v>0.22004469657899264</v>
      </c>
      <c r="BK9" s="81">
        <f t="shared" si="4"/>
        <v>0.37783703206029945</v>
      </c>
      <c r="BL9" s="113">
        <f t="shared" si="5"/>
        <v>0.33333333333333331</v>
      </c>
      <c r="BM9" s="115">
        <f t="shared" si="6"/>
        <v>0.33333333333333331</v>
      </c>
      <c r="BN9" s="82">
        <f t="shared" si="7"/>
        <v>1</v>
      </c>
      <c r="BO9" s="81">
        <f t="shared" si="8"/>
        <v>0</v>
      </c>
      <c r="BP9" s="113">
        <f t="shared" si="9"/>
        <v>0</v>
      </c>
      <c r="BQ9" s="116">
        <f t="shared" si="10"/>
        <v>0</v>
      </c>
      <c r="BR9" s="83">
        <f t="shared" si="11"/>
        <v>123.79940325622238</v>
      </c>
      <c r="BS9" s="84">
        <f t="shared" si="12"/>
        <v>143.18877409321991</v>
      </c>
      <c r="BT9" s="85">
        <f t="shared" si="27"/>
        <v>19.389370836997529</v>
      </c>
      <c r="BU9" s="81">
        <f t="shared" si="13"/>
        <v>2.3622047244094488E-2</v>
      </c>
      <c r="BV9" s="85">
        <f>IFERROR((D9*2)-(E9*((homedefinitions!$K$15)*2))+(G9*3)-(H9*((homedefinitions!$L$15)*3))+(J9)-(K9*(homedefinitions!$M$15))+S9+T9+V9+W9-U9, 0)</f>
        <v>2.16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3.6342494714587739</v>
      </c>
      <c r="CA9" s="39">
        <f t="shared" si="47"/>
        <v>0.2608695652173913</v>
      </c>
      <c r="CB9" s="45">
        <f t="shared" si="48"/>
        <v>0.68287526427061318</v>
      </c>
      <c r="CC9" s="45">
        <f t="shared" si="30"/>
        <v>1.2425590112343501</v>
      </c>
      <c r="CD9" s="45">
        <f t="shared" si="31"/>
        <v>0</v>
      </c>
      <c r="CE9" s="36">
        <f t="shared" si="32"/>
        <v>0.21949322071571459</v>
      </c>
      <c r="CF9" s="45">
        <f t="shared" si="49"/>
        <v>1.4620522319500646</v>
      </c>
      <c r="CG9" s="45">
        <f t="shared" si="50"/>
        <v>5.0963017034088383</v>
      </c>
      <c r="CH9" s="45">
        <f t="shared" si="33"/>
        <v>0.88065557620523593</v>
      </c>
      <c r="CI9" s="51">
        <f t="shared" si="51"/>
        <v>24.2</v>
      </c>
      <c r="CJ9" s="47">
        <f t="shared" si="34"/>
        <v>4.7194466277771063</v>
      </c>
      <c r="CK9" s="45">
        <f t="shared" si="35"/>
        <v>0.55850286666683102</v>
      </c>
      <c r="CL9" s="45">
        <f t="shared" si="36"/>
        <v>0.92803030303030298</v>
      </c>
      <c r="CM9" s="36">
        <f t="shared" si="37"/>
        <v>0.92584364425519661</v>
      </c>
      <c r="CN9" s="45">
        <f t="shared" si="52"/>
        <v>28.84</v>
      </c>
      <c r="CO9" s="45">
        <f t="shared" si="53"/>
        <v>0.68471035137701808</v>
      </c>
      <c r="CP9" s="45">
        <f t="shared" si="54"/>
        <v>0.33333333333333331</v>
      </c>
      <c r="CQ9" s="45">
        <f t="shared" si="55"/>
        <v>0.52057761732851981</v>
      </c>
      <c r="CR9" s="45">
        <f t="shared" si="38"/>
        <v>0</v>
      </c>
      <c r="CS9" s="45">
        <f t="shared" si="39"/>
        <v>5.2286806224658848</v>
      </c>
      <c r="CT9" s="45">
        <f t="shared" si="40"/>
        <v>2.0226199833330458</v>
      </c>
      <c r="CU9" s="45">
        <f t="shared" si="41"/>
        <v>0.3141025641025641</v>
      </c>
      <c r="CV9" s="45">
        <f t="shared" si="42"/>
        <v>0</v>
      </c>
      <c r="CW9" s="45">
        <f t="shared" si="43"/>
        <v>0</v>
      </c>
      <c r="CX9" s="45">
        <f t="shared" si="44"/>
        <v>0</v>
      </c>
      <c r="CY9" s="45">
        <f t="shared" si="45"/>
        <v>0</v>
      </c>
      <c r="CZ9" s="43">
        <f t="shared" si="46"/>
        <v>3.1634397189310715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3</v>
      </c>
      <c r="F10" s="131">
        <f t="shared" si="14"/>
        <v>0.33333333333333331</v>
      </c>
      <c r="G10" s="18">
        <v>0</v>
      </c>
      <c r="H10" s="19">
        <v>1</v>
      </c>
      <c r="I10" s="134">
        <f t="shared" si="15"/>
        <v>0</v>
      </c>
      <c r="J10" s="34">
        <v>2</v>
      </c>
      <c r="K10" s="34">
        <v>2</v>
      </c>
      <c r="L10" s="32">
        <f t="shared" si="16"/>
        <v>1</v>
      </c>
      <c r="M10" s="22">
        <f t="shared" si="0"/>
        <v>1</v>
      </c>
      <c r="N10" s="19">
        <f t="shared" si="0"/>
        <v>4</v>
      </c>
      <c r="O10" s="137">
        <f t="shared" si="17"/>
        <v>0.25</v>
      </c>
      <c r="P10" s="20">
        <f t="shared" si="18"/>
        <v>4</v>
      </c>
      <c r="Q10" s="18">
        <v>2</v>
      </c>
      <c r="R10" s="19">
        <v>2</v>
      </c>
      <c r="S10" s="20">
        <f t="shared" si="19"/>
        <v>4</v>
      </c>
      <c r="T10" s="18">
        <v>2</v>
      </c>
      <c r="U10" s="19">
        <v>2</v>
      </c>
      <c r="V10" s="19">
        <v>0</v>
      </c>
      <c r="W10" s="19">
        <v>0</v>
      </c>
      <c r="X10" s="19">
        <v>0</v>
      </c>
      <c r="Y10" s="19">
        <v>0</v>
      </c>
      <c r="Z10" s="19">
        <v>3</v>
      </c>
      <c r="AA10" s="152">
        <v>19</v>
      </c>
      <c r="AD10" s="11">
        <v>11</v>
      </c>
      <c r="AE10" s="11"/>
      <c r="AF10" s="18"/>
      <c r="AG10" s="19"/>
      <c r="AH10" s="131">
        <f t="shared" si="20"/>
        <v>0</v>
      </c>
      <c r="AI10" s="18"/>
      <c r="AJ10" s="19"/>
      <c r="AK10" s="134">
        <f t="shared" si="21"/>
        <v>0</v>
      </c>
      <c r="AL10" s="34"/>
      <c r="AM10" s="34"/>
      <c r="AN10" s="32">
        <f t="shared" si="22"/>
        <v>0</v>
      </c>
      <c r="AO10" s="22">
        <f t="shared" si="1"/>
        <v>0</v>
      </c>
      <c r="AP10" s="19">
        <f t="shared" si="1"/>
        <v>0</v>
      </c>
      <c r="AQ10" s="137">
        <f t="shared" si="23"/>
        <v>0</v>
      </c>
      <c r="AR10" s="20">
        <f t="shared" si="24"/>
        <v>0</v>
      </c>
      <c r="AS10" s="18"/>
      <c r="AT10" s="19"/>
      <c r="AU10" s="20">
        <f t="shared" si="25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6"/>
        <v>0.25</v>
      </c>
      <c r="BI10" s="117">
        <f t="shared" si="2"/>
        <v>0.4098360655737705</v>
      </c>
      <c r="BJ10" s="118">
        <f t="shared" si="3"/>
        <v>0.20915827474824247</v>
      </c>
      <c r="BK10" s="86">
        <f t="shared" si="4"/>
        <v>0.16396967709016694</v>
      </c>
      <c r="BL10" s="117">
        <f t="shared" si="5"/>
        <v>0.22522522522522526</v>
      </c>
      <c r="BM10" s="119">
        <f t="shared" si="6"/>
        <v>0.22522522522522526</v>
      </c>
      <c r="BN10" s="87">
        <f t="shared" si="7"/>
        <v>1</v>
      </c>
      <c r="BO10" s="86">
        <f t="shared" si="8"/>
        <v>0.21047953216374271</v>
      </c>
      <c r="BP10" s="117">
        <f t="shared" si="9"/>
        <v>0.16472311212814647</v>
      </c>
      <c r="BQ10" s="120">
        <f t="shared" si="10"/>
        <v>0.18481129653401798</v>
      </c>
      <c r="BR10" s="88">
        <f t="shared" si="11"/>
        <v>118.33846589503108</v>
      </c>
      <c r="BS10" s="89">
        <f t="shared" si="12"/>
        <v>101.08109534594547</v>
      </c>
      <c r="BT10" s="90">
        <f t="shared" si="27"/>
        <v>-17.257370549085607</v>
      </c>
      <c r="BU10" s="86">
        <f t="shared" si="13"/>
        <v>3.1496062992125984E-2</v>
      </c>
      <c r="BV10" s="85">
        <f>IFERROR((D10*2)-(E10*((homedefinitions!$K$15)*2))+(G10*3)-(H10*((homedefinitions!$L$15)*3))+(J10)-(K10*(homedefinitions!$M$15))+S10+T10+V10+W10-U10, 0)</f>
        <v>3.6099999999999994</v>
      </c>
      <c r="BW10" s="85">
        <f t="shared" si="28"/>
        <v>0.5</v>
      </c>
      <c r="BX10" s="26">
        <v>5</v>
      </c>
      <c r="BY10" s="25" t="s">
        <v>22</v>
      </c>
      <c r="BZ10" s="47">
        <f t="shared" si="29"/>
        <v>3.3171247357293869</v>
      </c>
      <c r="CA10" s="39">
        <f t="shared" si="47"/>
        <v>0.2608695652173913</v>
      </c>
      <c r="CB10" s="45">
        <f t="shared" si="48"/>
        <v>0.68287526427061318</v>
      </c>
      <c r="CC10" s="45">
        <f t="shared" si="30"/>
        <v>0.92798710965603359</v>
      </c>
      <c r="CD10" s="45">
        <f t="shared" si="31"/>
        <v>0</v>
      </c>
      <c r="CE10" s="36">
        <f t="shared" si="32"/>
        <v>0.16392531673705266</v>
      </c>
      <c r="CF10" s="45">
        <f t="shared" si="49"/>
        <v>1.0919124263930862</v>
      </c>
      <c r="CG10" s="45">
        <f t="shared" si="50"/>
        <v>4.4090371621224733</v>
      </c>
      <c r="CH10" s="45">
        <f t="shared" si="33"/>
        <v>1.0201635394220605</v>
      </c>
      <c r="CI10" s="51">
        <f t="shared" si="51"/>
        <v>24.2</v>
      </c>
      <c r="CJ10" s="47">
        <f t="shared" si="34"/>
        <v>7.7561733589566737</v>
      </c>
      <c r="CK10" s="45">
        <f t="shared" si="35"/>
        <v>0.44876532820866516</v>
      </c>
      <c r="CL10" s="45">
        <f t="shared" si="36"/>
        <v>3.0770270270270266</v>
      </c>
      <c r="CM10" s="36">
        <f t="shared" si="37"/>
        <v>0.92584364425519661</v>
      </c>
      <c r="CN10" s="45">
        <f t="shared" si="52"/>
        <v>28.84</v>
      </c>
      <c r="CO10" s="45">
        <f t="shared" si="53"/>
        <v>0.68471035137701808</v>
      </c>
      <c r="CP10" s="45">
        <f t="shared" si="54"/>
        <v>0.33333333333333331</v>
      </c>
      <c r="CQ10" s="45">
        <f t="shared" si="55"/>
        <v>0.52057761732851981</v>
      </c>
      <c r="CR10" s="45">
        <f t="shared" si="38"/>
        <v>2.3730033838337086</v>
      </c>
      <c r="CS10" s="45">
        <f t="shared" si="39"/>
        <v>16.106227685160448</v>
      </c>
      <c r="CT10" s="45">
        <f t="shared" si="40"/>
        <v>3.8780866794783369</v>
      </c>
      <c r="CU10" s="45">
        <f t="shared" si="41"/>
        <v>0.93243243243243246</v>
      </c>
      <c r="CV10" s="45">
        <f t="shared" si="42"/>
        <v>1.6</v>
      </c>
      <c r="CW10" s="45">
        <f t="shared" si="43"/>
        <v>1.0693346498400649</v>
      </c>
      <c r="CX10" s="45">
        <f t="shared" si="44"/>
        <v>0</v>
      </c>
      <c r="CY10" s="45">
        <f t="shared" si="45"/>
        <v>0</v>
      </c>
      <c r="CZ10" s="43">
        <f t="shared" si="46"/>
        <v>8.0044730259791184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4"/>
        <v>0</v>
      </c>
      <c r="G11" s="15">
        <v>0</v>
      </c>
      <c r="H11" s="16">
        <v>1</v>
      </c>
      <c r="I11" s="133">
        <f t="shared" si="15"/>
        <v>0</v>
      </c>
      <c r="J11" s="33">
        <v>0</v>
      </c>
      <c r="K11" s="33">
        <v>0</v>
      </c>
      <c r="L11" s="31">
        <f t="shared" si="16"/>
        <v>0</v>
      </c>
      <c r="M11" s="21">
        <f t="shared" si="0"/>
        <v>0</v>
      </c>
      <c r="N11" s="16">
        <f t="shared" si="0"/>
        <v>1</v>
      </c>
      <c r="O11" s="136">
        <f t="shared" si="17"/>
        <v>0</v>
      </c>
      <c r="P11" s="17">
        <f t="shared" si="18"/>
        <v>0</v>
      </c>
      <c r="Q11" s="15">
        <v>0</v>
      </c>
      <c r="R11" s="16">
        <v>0</v>
      </c>
      <c r="S11" s="17">
        <f t="shared" si="19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3.66</v>
      </c>
      <c r="AD11" s="11">
        <v>12</v>
      </c>
      <c r="AE11" s="11"/>
      <c r="AF11" s="15"/>
      <c r="AG11" s="16"/>
      <c r="AH11" s="130">
        <f t="shared" si="20"/>
        <v>0</v>
      </c>
      <c r="AI11" s="15"/>
      <c r="AJ11" s="16"/>
      <c r="AK11" s="133">
        <f t="shared" si="21"/>
        <v>0</v>
      </c>
      <c r="AL11" s="33"/>
      <c r="AM11" s="33"/>
      <c r="AN11" s="31">
        <f t="shared" si="22"/>
        <v>0</v>
      </c>
      <c r="AO11" s="21">
        <f t="shared" si="1"/>
        <v>0</v>
      </c>
      <c r="AP11" s="16">
        <f t="shared" si="1"/>
        <v>0</v>
      </c>
      <c r="AQ11" s="136">
        <f t="shared" si="23"/>
        <v>0</v>
      </c>
      <c r="AR11" s="17">
        <f t="shared" si="24"/>
        <v>0</v>
      </c>
      <c r="AS11" s="15"/>
      <c r="AT11" s="16"/>
      <c r="AU11" s="17">
        <f t="shared" si="25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6"/>
        <v>0</v>
      </c>
      <c r="BI11" s="113">
        <f t="shared" si="2"/>
        <v>0</v>
      </c>
      <c r="BJ11" s="114">
        <f t="shared" si="3"/>
        <v>0.15781894221853976</v>
      </c>
      <c r="BK11" s="81">
        <f t="shared" si="4"/>
        <v>0</v>
      </c>
      <c r="BL11" s="113">
        <f t="shared" si="5"/>
        <v>0</v>
      </c>
      <c r="BM11" s="115">
        <f t="shared" si="6"/>
        <v>0</v>
      </c>
      <c r="BN11" s="82">
        <f t="shared" si="7"/>
        <v>0</v>
      </c>
      <c r="BO11" s="81">
        <f t="shared" si="8"/>
        <v>0</v>
      </c>
      <c r="BP11" s="113">
        <f t="shared" si="9"/>
        <v>0</v>
      </c>
      <c r="BQ11" s="116">
        <f t="shared" si="10"/>
        <v>0</v>
      </c>
      <c r="BR11" s="83">
        <f t="shared" si="11"/>
        <v>123.79940325622238</v>
      </c>
      <c r="BS11" s="84">
        <f t="shared" si="12"/>
        <v>0</v>
      </c>
      <c r="BT11" s="85">
        <f t="shared" si="27"/>
        <v>-123.79940325622238</v>
      </c>
      <c r="BU11" s="81">
        <f t="shared" si="13"/>
        <v>-7.874015748031496E-3</v>
      </c>
      <c r="BV11" s="85">
        <f>IFERROR((D11*2)-(E11*((homedefinitions!$K$15)*2))+(G11*3)-(H11*((homedefinitions!$L$15)*3))+(J11)-(K11*(homedefinitions!$M$15))+S11+T11+V11+W11-U11, 0)</f>
        <v>-0.84000000000000008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0.2608695652173913</v>
      </c>
      <c r="CB11" s="45">
        <f t="shared" si="48"/>
        <v>0.68287526427061318</v>
      </c>
      <c r="CC11" s="45">
        <f t="shared" si="30"/>
        <v>0.33030049665723227</v>
      </c>
      <c r="CD11" s="45">
        <f t="shared" si="31"/>
        <v>0</v>
      </c>
      <c r="CE11" s="36">
        <f t="shared" si="32"/>
        <v>5.8346299177595019E-2</v>
      </c>
      <c r="CF11" s="45">
        <f t="shared" si="49"/>
        <v>0.38864679583482731</v>
      </c>
      <c r="CG11" s="45">
        <f t="shared" si="50"/>
        <v>0.38864679583482731</v>
      </c>
      <c r="CH11" s="45">
        <f t="shared" si="33"/>
        <v>0.25264682620907303</v>
      </c>
      <c r="CI11" s="51">
        <f t="shared" si="51"/>
        <v>24.2</v>
      </c>
      <c r="CJ11" s="47">
        <f t="shared" si="34"/>
        <v>2.1696144510659461</v>
      </c>
      <c r="CK11" s="45">
        <f t="shared" si="35"/>
        <v>0.36906024397069059</v>
      </c>
      <c r="CL11" s="45">
        <f t="shared" si="36"/>
        <v>0.87525406504065051</v>
      </c>
      <c r="CM11" s="36">
        <f t="shared" si="37"/>
        <v>0.92584364425519661</v>
      </c>
      <c r="CN11" s="45">
        <f t="shared" si="52"/>
        <v>28.84</v>
      </c>
      <c r="CO11" s="45">
        <f t="shared" si="53"/>
        <v>0.68471035137701808</v>
      </c>
      <c r="CP11" s="45">
        <f t="shared" si="54"/>
        <v>0.33333333333333331</v>
      </c>
      <c r="CQ11" s="45">
        <f t="shared" si="55"/>
        <v>0.52057761732851981</v>
      </c>
      <c r="CR11" s="45">
        <f t="shared" si="38"/>
        <v>0</v>
      </c>
      <c r="CS11" s="45">
        <f t="shared" si="39"/>
        <v>2.8190721632300444</v>
      </c>
      <c r="CT11" s="45">
        <f t="shared" si="40"/>
        <v>0.72320481702198203</v>
      </c>
      <c r="CU11" s="45">
        <f t="shared" si="41"/>
        <v>0.32317073170731708</v>
      </c>
      <c r="CV11" s="45">
        <f t="shared" si="42"/>
        <v>0</v>
      </c>
      <c r="CW11" s="45">
        <f t="shared" si="43"/>
        <v>0</v>
      </c>
      <c r="CX11" s="45">
        <f t="shared" si="44"/>
        <v>0</v>
      </c>
      <c r="CY11" s="45">
        <f t="shared" si="45"/>
        <v>0</v>
      </c>
      <c r="CZ11" s="43">
        <f t="shared" si="46"/>
        <v>1.9687801512950656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1</v>
      </c>
      <c r="F12" s="131">
        <f t="shared" si="14"/>
        <v>0</v>
      </c>
      <c r="G12" s="18">
        <v>2</v>
      </c>
      <c r="H12" s="19">
        <v>2</v>
      </c>
      <c r="I12" s="134">
        <f t="shared" si="15"/>
        <v>1</v>
      </c>
      <c r="J12" s="34">
        <v>0</v>
      </c>
      <c r="K12" s="34">
        <v>0</v>
      </c>
      <c r="L12" s="32">
        <f t="shared" si="16"/>
        <v>0</v>
      </c>
      <c r="M12" s="22">
        <f t="shared" si="0"/>
        <v>2</v>
      </c>
      <c r="N12" s="19">
        <f t="shared" si="0"/>
        <v>3</v>
      </c>
      <c r="O12" s="137">
        <f t="shared" si="17"/>
        <v>0.66666666666666663</v>
      </c>
      <c r="P12" s="20">
        <f t="shared" si="18"/>
        <v>6</v>
      </c>
      <c r="Q12" s="18">
        <v>0</v>
      </c>
      <c r="R12" s="19">
        <v>2</v>
      </c>
      <c r="S12" s="20">
        <f t="shared" si="19"/>
        <v>2</v>
      </c>
      <c r="T12" s="18">
        <v>0</v>
      </c>
      <c r="U12" s="19">
        <v>0</v>
      </c>
      <c r="V12" s="19">
        <v>1</v>
      </c>
      <c r="W12" s="19">
        <v>0</v>
      </c>
      <c r="X12" s="19">
        <v>0</v>
      </c>
      <c r="Y12" s="19">
        <v>0</v>
      </c>
      <c r="Z12" s="19">
        <v>1</v>
      </c>
      <c r="AA12" s="152">
        <v>15.75</v>
      </c>
      <c r="AD12" s="11">
        <v>24</v>
      </c>
      <c r="AE12" s="11"/>
      <c r="AF12" s="18"/>
      <c r="AG12" s="19"/>
      <c r="AH12" s="131">
        <f t="shared" si="20"/>
        <v>0</v>
      </c>
      <c r="AI12" s="18"/>
      <c r="AJ12" s="19"/>
      <c r="AK12" s="134">
        <f t="shared" si="21"/>
        <v>0</v>
      </c>
      <c r="AL12" s="34"/>
      <c r="AM12" s="34"/>
      <c r="AN12" s="32">
        <f t="shared" si="22"/>
        <v>0</v>
      </c>
      <c r="AO12" s="22">
        <f t="shared" si="1"/>
        <v>0</v>
      </c>
      <c r="AP12" s="19">
        <f t="shared" si="1"/>
        <v>0</v>
      </c>
      <c r="AQ12" s="137">
        <f t="shared" si="23"/>
        <v>0</v>
      </c>
      <c r="AR12" s="20">
        <f t="shared" si="24"/>
        <v>0</v>
      </c>
      <c r="AS12" s="18"/>
      <c r="AT12" s="19"/>
      <c r="AU12" s="20">
        <f t="shared" si="25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6"/>
        <v>1</v>
      </c>
      <c r="BI12" s="117">
        <f t="shared" si="2"/>
        <v>1</v>
      </c>
      <c r="BJ12" s="118">
        <f t="shared" si="3"/>
        <v>0.11002234828949631</v>
      </c>
      <c r="BK12" s="86">
        <f t="shared" si="4"/>
        <v>0</v>
      </c>
      <c r="BL12" s="117">
        <f t="shared" si="5"/>
        <v>0</v>
      </c>
      <c r="BM12" s="119">
        <f t="shared" si="6"/>
        <v>0</v>
      </c>
      <c r="BN12" s="87">
        <f t="shared" si="7"/>
        <v>0</v>
      </c>
      <c r="BO12" s="86">
        <f t="shared" si="8"/>
        <v>0</v>
      </c>
      <c r="BP12" s="117">
        <f t="shared" si="9"/>
        <v>0.19871359558316082</v>
      </c>
      <c r="BQ12" s="120">
        <f t="shared" si="10"/>
        <v>0.11147348044909022</v>
      </c>
      <c r="BR12" s="88">
        <f t="shared" si="11"/>
        <v>112.09857751412952</v>
      </c>
      <c r="BS12" s="89">
        <f t="shared" si="12"/>
        <v>199.66278015811562</v>
      </c>
      <c r="BT12" s="90">
        <f t="shared" si="27"/>
        <v>87.564202643986107</v>
      </c>
      <c r="BU12" s="86">
        <f t="shared" si="13"/>
        <v>5.905511811023622E-2</v>
      </c>
      <c r="BV12" s="85">
        <f>IFERROR((D12*2)-(E12*((homedefinitions!$K$15)*2))+(G12*3)-(H12*((homedefinitions!$L$15)*3))+(J12)-(K12*(homedefinitions!$M$15))+S12+T12+V12+W12-U12, 0)</f>
        <v>6.57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0.63424947145877364</v>
      </c>
      <c r="CA12" s="39">
        <f t="shared" si="47"/>
        <v>0.2608695652173913</v>
      </c>
      <c r="CB12" s="45">
        <f t="shared" si="48"/>
        <v>0.68287526427061318</v>
      </c>
      <c r="CC12" s="45">
        <f t="shared" si="30"/>
        <v>1.1953732259976027</v>
      </c>
      <c r="CD12" s="45">
        <f t="shared" si="31"/>
        <v>0</v>
      </c>
      <c r="CE12" s="36">
        <f t="shared" si="32"/>
        <v>0.21115803511891529</v>
      </c>
      <c r="CF12" s="45">
        <f t="shared" si="49"/>
        <v>1.4065312611165179</v>
      </c>
      <c r="CG12" s="45">
        <f t="shared" si="50"/>
        <v>2.0407807325752918</v>
      </c>
      <c r="CH12" s="45">
        <f t="shared" si="33"/>
        <v>0.36657327805461559</v>
      </c>
      <c r="CI12" s="51">
        <f t="shared" si="51"/>
        <v>24.2</v>
      </c>
      <c r="CJ12" s="47">
        <f t="shared" si="34"/>
        <v>1.8867493320550812</v>
      </c>
      <c r="CK12" s="45">
        <f t="shared" si="35"/>
        <v>0.45300267177967529</v>
      </c>
      <c r="CL12" s="45">
        <f t="shared" si="36"/>
        <v>1.9539473684210527</v>
      </c>
      <c r="CM12" s="36">
        <f t="shared" si="37"/>
        <v>0.92584364425519661</v>
      </c>
      <c r="CN12" s="45">
        <f t="shared" si="52"/>
        <v>28.84</v>
      </c>
      <c r="CO12" s="45">
        <f t="shared" si="53"/>
        <v>0.68471035137701808</v>
      </c>
      <c r="CP12" s="45">
        <f t="shared" si="54"/>
        <v>0.33333333333333331</v>
      </c>
      <c r="CQ12" s="45">
        <f t="shared" si="55"/>
        <v>0.52057761732851981</v>
      </c>
      <c r="CR12" s="45">
        <f t="shared" si="38"/>
        <v>1.5820022558891391</v>
      </c>
      <c r="CS12" s="45">
        <f t="shared" si="39"/>
        <v>6.9895741740472657</v>
      </c>
      <c r="CT12" s="45">
        <f t="shared" si="40"/>
        <v>0.94337466602754061</v>
      </c>
      <c r="CU12" s="45">
        <f t="shared" si="41"/>
        <v>0.71052631578947367</v>
      </c>
      <c r="CV12" s="45">
        <f t="shared" si="42"/>
        <v>0.8</v>
      </c>
      <c r="CW12" s="45">
        <f t="shared" si="43"/>
        <v>0.71288976656004333</v>
      </c>
      <c r="CX12" s="45">
        <f t="shared" si="44"/>
        <v>1.93</v>
      </c>
      <c r="CY12" s="45">
        <f t="shared" si="45"/>
        <v>0</v>
      </c>
      <c r="CZ12" s="43">
        <f t="shared" si="46"/>
        <v>6.9148183942069128</v>
      </c>
    </row>
    <row r="13" spans="2:104" ht="23.1" x14ac:dyDescent="0.85">
      <c r="B13" s="11">
        <v>30</v>
      </c>
      <c r="C13" s="11" t="s">
        <v>27</v>
      </c>
      <c r="D13" s="15">
        <v>1</v>
      </c>
      <c r="E13" s="16">
        <v>4</v>
      </c>
      <c r="F13" s="130">
        <f t="shared" si="14"/>
        <v>0.25</v>
      </c>
      <c r="G13" s="15">
        <v>0</v>
      </c>
      <c r="H13" s="16">
        <v>1</v>
      </c>
      <c r="I13" s="133">
        <f t="shared" si="15"/>
        <v>0</v>
      </c>
      <c r="J13" s="33">
        <v>2</v>
      </c>
      <c r="K13" s="33">
        <v>4</v>
      </c>
      <c r="L13" s="31">
        <f t="shared" si="16"/>
        <v>0.5</v>
      </c>
      <c r="M13" s="21">
        <f t="shared" si="0"/>
        <v>1</v>
      </c>
      <c r="N13" s="16">
        <f t="shared" si="0"/>
        <v>5</v>
      </c>
      <c r="O13" s="136">
        <f t="shared" si="17"/>
        <v>0.2</v>
      </c>
      <c r="P13" s="17">
        <f t="shared" si="18"/>
        <v>4</v>
      </c>
      <c r="Q13" s="15">
        <v>0</v>
      </c>
      <c r="R13" s="16">
        <v>3</v>
      </c>
      <c r="S13" s="17">
        <f t="shared" si="19"/>
        <v>3</v>
      </c>
      <c r="T13" s="15">
        <v>1</v>
      </c>
      <c r="U13" s="16">
        <v>1</v>
      </c>
      <c r="V13" s="16">
        <v>0</v>
      </c>
      <c r="W13" s="16">
        <v>1</v>
      </c>
      <c r="X13" s="16">
        <v>0</v>
      </c>
      <c r="Y13" s="16">
        <v>0</v>
      </c>
      <c r="Z13" s="16">
        <v>3</v>
      </c>
      <c r="AA13" s="151">
        <v>15</v>
      </c>
      <c r="AD13" s="11">
        <v>30</v>
      </c>
      <c r="AE13" s="11"/>
      <c r="AF13" s="15"/>
      <c r="AG13" s="16"/>
      <c r="AH13" s="130">
        <f t="shared" si="20"/>
        <v>0</v>
      </c>
      <c r="AI13" s="15"/>
      <c r="AJ13" s="16"/>
      <c r="AK13" s="133">
        <f t="shared" si="21"/>
        <v>0</v>
      </c>
      <c r="AL13" s="33"/>
      <c r="AM13" s="33"/>
      <c r="AN13" s="31">
        <f t="shared" si="22"/>
        <v>0</v>
      </c>
      <c r="AO13" s="21">
        <f t="shared" si="1"/>
        <v>0</v>
      </c>
      <c r="AP13" s="16">
        <f t="shared" si="1"/>
        <v>0</v>
      </c>
      <c r="AQ13" s="136">
        <f t="shared" si="23"/>
        <v>0</v>
      </c>
      <c r="AR13" s="17">
        <f t="shared" si="24"/>
        <v>0</v>
      </c>
      <c r="AS13" s="15"/>
      <c r="AT13" s="16"/>
      <c r="AU13" s="17">
        <f t="shared" si="25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6"/>
        <v>0.2</v>
      </c>
      <c r="BI13" s="113">
        <f t="shared" si="2"/>
        <v>0.29585798816568049</v>
      </c>
      <c r="BJ13" s="114">
        <f t="shared" si="3"/>
        <v>0.29882069795427196</v>
      </c>
      <c r="BK13" s="81">
        <f t="shared" si="4"/>
        <v>0.10616858599207098</v>
      </c>
      <c r="BL13" s="113">
        <f t="shared" si="5"/>
        <v>0.11415525114155252</v>
      </c>
      <c r="BM13" s="115">
        <f t="shared" si="6"/>
        <v>0.11415525114155252</v>
      </c>
      <c r="BN13" s="82">
        <f t="shared" si="7"/>
        <v>1</v>
      </c>
      <c r="BO13" s="81">
        <f t="shared" si="8"/>
        <v>0</v>
      </c>
      <c r="BP13" s="113">
        <f t="shared" si="9"/>
        <v>0.31297391304347832</v>
      </c>
      <c r="BQ13" s="116">
        <f t="shared" si="10"/>
        <v>0.17557073170731707</v>
      </c>
      <c r="BR13" s="83">
        <f t="shared" si="11"/>
        <v>102.51752358884198</v>
      </c>
      <c r="BS13" s="84">
        <f t="shared" si="12"/>
        <v>72.03718004282959</v>
      </c>
      <c r="BT13" s="85">
        <f t="shared" si="27"/>
        <v>-30.480343546012392</v>
      </c>
      <c r="BU13" s="81">
        <f t="shared" si="13"/>
        <v>1.5748031496062992E-2</v>
      </c>
      <c r="BV13" s="85">
        <f>IFERROR((D13*2)-(E13*((homedefinitions!$K$15)*2))+(G13*3)-(H13*((homedefinitions!$L$15)*3))+(J13)-(K13*(homedefinitions!$M$15))+S13+T13+V13+W13-U13, 0)</f>
        <v>1.5599999999999996</v>
      </c>
      <c r="BW13" s="85">
        <f t="shared" si="28"/>
        <v>0.8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0.2608695652173913</v>
      </c>
      <c r="CB13" s="45">
        <f t="shared" si="48"/>
        <v>0.68287526427061318</v>
      </c>
      <c r="CC13" s="45">
        <f t="shared" si="30"/>
        <v>0.23026663195532765</v>
      </c>
      <c r="CD13" s="45">
        <f t="shared" si="31"/>
        <v>0</v>
      </c>
      <c r="CE13" s="36">
        <f t="shared" si="32"/>
        <v>4.0675705712380529E-2</v>
      </c>
      <c r="CF13" s="45">
        <f t="shared" si="49"/>
        <v>0.2709423376677082</v>
      </c>
      <c r="CG13" s="45">
        <f t="shared" si="50"/>
        <v>0.2709423376677082</v>
      </c>
      <c r="CH13" s="45">
        <f t="shared" si="33"/>
        <v>0.25264682620907303</v>
      </c>
      <c r="CI13" s="51">
        <f t="shared" si="51"/>
        <v>24.2</v>
      </c>
      <c r="CJ13" s="47">
        <f t="shared" si="34"/>
        <v>0</v>
      </c>
      <c r="CK13" s="45">
        <f t="shared" si="35"/>
        <v>0.52740297843965334</v>
      </c>
      <c r="CL13" s="45">
        <f t="shared" si="36"/>
        <v>0</v>
      </c>
      <c r="CM13" s="36">
        <f t="shared" si="37"/>
        <v>0.92584364425519661</v>
      </c>
      <c r="CN13" s="45">
        <f t="shared" si="52"/>
        <v>28.84</v>
      </c>
      <c r="CO13" s="45">
        <f t="shared" si="53"/>
        <v>0.68471035137701808</v>
      </c>
      <c r="CP13" s="45">
        <f t="shared" si="54"/>
        <v>0.33333333333333331</v>
      </c>
      <c r="CQ13" s="45">
        <f t="shared" si="55"/>
        <v>0.52057761732851981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0.64333333333333331</v>
      </c>
      <c r="CY13" s="45">
        <f t="shared" si="45"/>
        <v>0</v>
      </c>
      <c r="CZ13" s="43">
        <f t="shared" si="46"/>
        <v>0.64333333333333331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4"/>
        <v>0</v>
      </c>
      <c r="G14" s="18">
        <v>0</v>
      </c>
      <c r="H14" s="19">
        <v>2</v>
      </c>
      <c r="I14" s="134">
        <f t="shared" si="15"/>
        <v>0</v>
      </c>
      <c r="J14" s="34">
        <v>0</v>
      </c>
      <c r="K14" s="34">
        <v>0</v>
      </c>
      <c r="L14" s="32">
        <f t="shared" si="16"/>
        <v>0</v>
      </c>
      <c r="M14" s="22">
        <f t="shared" si="0"/>
        <v>0</v>
      </c>
      <c r="N14" s="19">
        <f t="shared" si="0"/>
        <v>2</v>
      </c>
      <c r="O14" s="137">
        <f t="shared" si="17"/>
        <v>0</v>
      </c>
      <c r="P14" s="20">
        <f t="shared" si="18"/>
        <v>0</v>
      </c>
      <c r="Q14" s="18">
        <v>0</v>
      </c>
      <c r="R14" s="19">
        <v>1</v>
      </c>
      <c r="S14" s="20">
        <f t="shared" si="19"/>
        <v>1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4.83</v>
      </c>
      <c r="AD14" s="11">
        <v>32</v>
      </c>
      <c r="AE14" s="11"/>
      <c r="AF14" s="18"/>
      <c r="AG14" s="19"/>
      <c r="AH14" s="131">
        <f t="shared" si="20"/>
        <v>0</v>
      </c>
      <c r="AI14" s="18"/>
      <c r="AJ14" s="19"/>
      <c r="AK14" s="134">
        <f t="shared" si="21"/>
        <v>0</v>
      </c>
      <c r="AL14" s="34"/>
      <c r="AM14" s="34"/>
      <c r="AN14" s="32">
        <f t="shared" si="22"/>
        <v>0</v>
      </c>
      <c r="AO14" s="22">
        <f t="shared" si="1"/>
        <v>0</v>
      </c>
      <c r="AP14" s="19">
        <f t="shared" si="1"/>
        <v>0</v>
      </c>
      <c r="AQ14" s="137">
        <f t="shared" si="23"/>
        <v>0</v>
      </c>
      <c r="AR14" s="20">
        <f t="shared" si="24"/>
        <v>0</v>
      </c>
      <c r="AS14" s="18"/>
      <c r="AT14" s="19"/>
      <c r="AU14" s="20">
        <f t="shared" si="25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6"/>
        <v>0</v>
      </c>
      <c r="BI14" s="117">
        <f t="shared" si="2"/>
        <v>0</v>
      </c>
      <c r="BJ14" s="118">
        <f t="shared" si="3"/>
        <v>0.23917901802064415</v>
      </c>
      <c r="BK14" s="86">
        <f t="shared" si="4"/>
        <v>0</v>
      </c>
      <c r="BL14" s="117">
        <f t="shared" si="5"/>
        <v>0</v>
      </c>
      <c r="BM14" s="119">
        <f t="shared" si="6"/>
        <v>0</v>
      </c>
      <c r="BN14" s="87">
        <f t="shared" si="7"/>
        <v>0</v>
      </c>
      <c r="BO14" s="86">
        <f t="shared" si="8"/>
        <v>0</v>
      </c>
      <c r="BP14" s="117">
        <f t="shared" si="9"/>
        <v>0.32398955801602308</v>
      </c>
      <c r="BQ14" s="120">
        <f t="shared" si="10"/>
        <v>0.1817502398626471</v>
      </c>
      <c r="BR14" s="88">
        <f t="shared" si="11"/>
        <v>113.05842915035959</v>
      </c>
      <c r="BS14" s="89">
        <f t="shared" si="12"/>
        <v>0</v>
      </c>
      <c r="BT14" s="90">
        <f t="shared" si="27"/>
        <v>-113.05842915035959</v>
      </c>
      <c r="BU14" s="86">
        <f t="shared" si="13"/>
        <v>-7.874015748031496E-3</v>
      </c>
      <c r="BV14" s="85">
        <f>IFERROR((D14*2)-(E14*((homedefinitions!$K$15)*2))+(G14*3)-(H14*((homedefinitions!$L$15)*3))+(J14)-(K14*(homedefinitions!$M$15))+S14+T14+V14+W14-U14, 0)</f>
        <v>-0.68000000000000016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1.1265134663112417</v>
      </c>
      <c r="CA14" s="39">
        <f t="shared" si="47"/>
        <v>0.2608695652173913</v>
      </c>
      <c r="CB14" s="45">
        <f t="shared" si="48"/>
        <v>0.68287526427061318</v>
      </c>
      <c r="CC14" s="45">
        <f t="shared" si="30"/>
        <v>0.99090148997169691</v>
      </c>
      <c r="CD14" s="45">
        <f t="shared" si="31"/>
        <v>0</v>
      </c>
      <c r="CE14" s="36">
        <f t="shared" si="32"/>
        <v>0.17503889753278504</v>
      </c>
      <c r="CF14" s="45">
        <f t="shared" si="49"/>
        <v>1.165940387504482</v>
      </c>
      <c r="CG14" s="45">
        <f t="shared" si="50"/>
        <v>2.292453853815724</v>
      </c>
      <c r="CH14" s="45">
        <f t="shared" si="33"/>
        <v>0.49675025979411364</v>
      </c>
      <c r="CI14" s="51">
        <f t="shared" si="51"/>
        <v>24.2</v>
      </c>
      <c r="CJ14" s="47">
        <f t="shared" si="34"/>
        <v>4.148152461778654</v>
      </c>
      <c r="CK14" s="45">
        <f t="shared" si="35"/>
        <v>0.61728251274044865</v>
      </c>
      <c r="CL14" s="45">
        <f t="shared" si="36"/>
        <v>0</v>
      </c>
      <c r="CM14" s="36">
        <f t="shared" si="37"/>
        <v>0.92584364425519661</v>
      </c>
      <c r="CN14" s="45">
        <f t="shared" si="52"/>
        <v>28.84</v>
      </c>
      <c r="CO14" s="45">
        <f t="shared" si="53"/>
        <v>0.68471035137701808</v>
      </c>
      <c r="CP14" s="45">
        <f t="shared" si="54"/>
        <v>0.33333333333333331</v>
      </c>
      <c r="CQ14" s="45">
        <f t="shared" si="55"/>
        <v>0.52057761732851981</v>
      </c>
      <c r="CR14" s="45">
        <f t="shared" si="38"/>
        <v>0</v>
      </c>
      <c r="CS14" s="45">
        <f t="shared" si="39"/>
        <v>3.8405405921393143</v>
      </c>
      <c r="CT14" s="45">
        <f t="shared" si="40"/>
        <v>1.3827174872595513</v>
      </c>
      <c r="CU14" s="45">
        <f t="shared" si="41"/>
        <v>0</v>
      </c>
      <c r="CV14" s="45">
        <f t="shared" si="42"/>
        <v>0</v>
      </c>
      <c r="CW14" s="45">
        <f t="shared" si="43"/>
        <v>0</v>
      </c>
      <c r="CX14" s="45">
        <f t="shared" si="44"/>
        <v>0.64333333333333331</v>
      </c>
      <c r="CY14" s="45">
        <f t="shared" si="45"/>
        <v>0</v>
      </c>
      <c r="CZ14" s="43">
        <f t="shared" si="46"/>
        <v>1.9235135307131048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4"/>
        <v>0</v>
      </c>
      <c r="G15" s="15">
        <v>0</v>
      </c>
      <c r="H15" s="16">
        <v>0</v>
      </c>
      <c r="I15" s="133">
        <f t="shared" si="15"/>
        <v>0</v>
      </c>
      <c r="J15" s="33">
        <v>0</v>
      </c>
      <c r="K15" s="33">
        <v>0</v>
      </c>
      <c r="L15" s="31">
        <f t="shared" si="16"/>
        <v>0</v>
      </c>
      <c r="M15" s="21">
        <f t="shared" si="0"/>
        <v>0</v>
      </c>
      <c r="N15" s="16">
        <f t="shared" si="0"/>
        <v>0</v>
      </c>
      <c r="O15" s="136">
        <f t="shared" si="17"/>
        <v>0</v>
      </c>
      <c r="P15" s="17">
        <f t="shared" si="18"/>
        <v>0</v>
      </c>
      <c r="Q15" s="15">
        <v>0</v>
      </c>
      <c r="R15" s="16">
        <v>0</v>
      </c>
      <c r="S15" s="17">
        <f t="shared" si="19"/>
        <v>0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0</v>
      </c>
      <c r="AA15" s="151">
        <v>4.83</v>
      </c>
      <c r="AD15" s="12">
        <v>33</v>
      </c>
      <c r="AE15" s="12"/>
      <c r="AF15" s="15"/>
      <c r="AG15" s="16"/>
      <c r="AH15" s="130">
        <f t="shared" si="20"/>
        <v>0</v>
      </c>
      <c r="AI15" s="15"/>
      <c r="AJ15" s="16"/>
      <c r="AK15" s="133">
        <f t="shared" si="21"/>
        <v>0</v>
      </c>
      <c r="AL15" s="33"/>
      <c r="AM15" s="33"/>
      <c r="AN15" s="31">
        <f t="shared" si="22"/>
        <v>0</v>
      </c>
      <c r="AO15" s="21">
        <f t="shared" si="1"/>
        <v>0</v>
      </c>
      <c r="AP15" s="16">
        <f t="shared" si="1"/>
        <v>0</v>
      </c>
      <c r="AQ15" s="136">
        <f t="shared" si="23"/>
        <v>0</v>
      </c>
      <c r="AR15" s="17">
        <f t="shared" si="24"/>
        <v>0</v>
      </c>
      <c r="AS15" s="15"/>
      <c r="AT15" s="16"/>
      <c r="AU15" s="17">
        <f t="shared" si="25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6"/>
        <v>0</v>
      </c>
      <c r="BI15" s="113">
        <f t="shared" si="2"/>
        <v>0</v>
      </c>
      <c r="BJ15" s="114">
        <f t="shared" si="3"/>
        <v>0</v>
      </c>
      <c r="BK15" s="81">
        <f t="shared" si="4"/>
        <v>0</v>
      </c>
      <c r="BL15" s="113">
        <f t="shared" si="5"/>
        <v>0</v>
      </c>
      <c r="BM15" s="115">
        <f t="shared" si="6"/>
        <v>0</v>
      </c>
      <c r="BN15" s="82">
        <f t="shared" si="7"/>
        <v>0</v>
      </c>
      <c r="BO15" s="81">
        <f t="shared" si="8"/>
        <v>0</v>
      </c>
      <c r="BP15" s="113">
        <f t="shared" si="9"/>
        <v>0</v>
      </c>
      <c r="BQ15" s="116">
        <f t="shared" si="10"/>
        <v>0</v>
      </c>
      <c r="BR15" s="83">
        <f t="shared" si="11"/>
        <v>123.79940325622238</v>
      </c>
      <c r="BS15" s="84">
        <f t="shared" si="12"/>
        <v>0</v>
      </c>
      <c r="BT15" s="85">
        <f t="shared" si="27"/>
        <v>-123.79940325622238</v>
      </c>
      <c r="BU15" s="81">
        <f t="shared" si="13"/>
        <v>0</v>
      </c>
      <c r="BV15" s="85">
        <f>IFERROR((D15*2)-(E15*((homedefinitions!$K$15)*2))+(G15*3)-(H15*((homedefinitions!$L$15)*3))+(J15)-(K15*(homedefinitions!$M$15))+S15+T15+V15+W15-U15, 0)</f>
        <v>0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1.9513742071881603</v>
      </c>
      <c r="CA15" s="39">
        <f t="shared" si="47"/>
        <v>0.2608695652173913</v>
      </c>
      <c r="CB15" s="45">
        <f t="shared" si="48"/>
        <v>0.68287526427061318</v>
      </c>
      <c r="CC15" s="45">
        <f t="shared" si="30"/>
        <v>0.94371570473494937</v>
      </c>
      <c r="CD15" s="45">
        <f t="shared" si="31"/>
        <v>0</v>
      </c>
      <c r="CE15" s="36">
        <f t="shared" si="32"/>
        <v>0.16670371193598577</v>
      </c>
      <c r="CF15" s="45">
        <f t="shared" si="49"/>
        <v>1.1104194166709351</v>
      </c>
      <c r="CG15" s="45">
        <f t="shared" si="50"/>
        <v>3.0617936238590957</v>
      </c>
      <c r="CH15" s="45">
        <f t="shared" si="33"/>
        <v>0.69663086754580195</v>
      </c>
      <c r="CI15" s="51">
        <f t="shared" si="51"/>
        <v>24.2</v>
      </c>
      <c r="CJ15" s="47">
        <f t="shared" si="34"/>
        <v>1.8996773264026998</v>
      </c>
      <c r="CK15" s="45">
        <f t="shared" si="35"/>
        <v>0.50161336798650069</v>
      </c>
      <c r="CL15" s="45">
        <f t="shared" si="36"/>
        <v>1.0033783783783783</v>
      </c>
      <c r="CM15" s="36">
        <f t="shared" si="37"/>
        <v>0.92584364425519661</v>
      </c>
      <c r="CN15" s="45">
        <f t="shared" si="52"/>
        <v>28.84</v>
      </c>
      <c r="CO15" s="45">
        <f t="shared" si="53"/>
        <v>0.68471035137701808</v>
      </c>
      <c r="CP15" s="45">
        <f t="shared" si="54"/>
        <v>0.33333333333333331</v>
      </c>
      <c r="CQ15" s="45">
        <f t="shared" si="55"/>
        <v>0.52057761732851981</v>
      </c>
      <c r="CR15" s="45">
        <f t="shared" si="38"/>
        <v>0</v>
      </c>
      <c r="CS15" s="45">
        <f t="shared" si="39"/>
        <v>4.5394629617007451</v>
      </c>
      <c r="CT15" s="45">
        <f t="shared" si="40"/>
        <v>0.94983866320134991</v>
      </c>
      <c r="CU15" s="45">
        <f t="shared" si="41"/>
        <v>0.36486486486486486</v>
      </c>
      <c r="CV15" s="45">
        <f t="shared" si="42"/>
        <v>1.2000000000000002</v>
      </c>
      <c r="CW15" s="45">
        <f t="shared" si="43"/>
        <v>0</v>
      </c>
      <c r="CX15" s="45">
        <f t="shared" si="44"/>
        <v>2.5733333333333333</v>
      </c>
      <c r="CY15" s="45">
        <f t="shared" si="45"/>
        <v>0.4</v>
      </c>
      <c r="CZ15" s="43">
        <f t="shared" si="46"/>
        <v>6.3015556119795573</v>
      </c>
    </row>
    <row r="16" spans="2:104" ht="23.1" x14ac:dyDescent="0.85">
      <c r="B16" s="12">
        <v>34</v>
      </c>
      <c r="C16" s="12" t="s">
        <v>30</v>
      </c>
      <c r="D16" s="18">
        <v>5</v>
      </c>
      <c r="E16" s="19">
        <v>6</v>
      </c>
      <c r="F16" s="131">
        <f t="shared" si="14"/>
        <v>0.83333333333333337</v>
      </c>
      <c r="G16" s="18">
        <v>0</v>
      </c>
      <c r="H16" s="19">
        <v>0</v>
      </c>
      <c r="I16" s="134">
        <f t="shared" si="15"/>
        <v>0</v>
      </c>
      <c r="J16" s="34">
        <v>0</v>
      </c>
      <c r="K16" s="34">
        <v>0</v>
      </c>
      <c r="L16" s="32">
        <f t="shared" si="16"/>
        <v>0</v>
      </c>
      <c r="M16" s="22">
        <f t="shared" si="0"/>
        <v>5</v>
      </c>
      <c r="N16" s="19">
        <f t="shared" si="0"/>
        <v>6</v>
      </c>
      <c r="O16" s="137">
        <f t="shared" si="17"/>
        <v>0.83333333333333337</v>
      </c>
      <c r="P16" s="20">
        <f t="shared" si="18"/>
        <v>10</v>
      </c>
      <c r="Q16" s="18">
        <v>0</v>
      </c>
      <c r="R16" s="19">
        <v>1</v>
      </c>
      <c r="S16" s="20">
        <f t="shared" si="19"/>
        <v>1</v>
      </c>
      <c r="T16" s="18">
        <v>2</v>
      </c>
      <c r="U16" s="19">
        <v>2</v>
      </c>
      <c r="V16" s="19">
        <v>1</v>
      </c>
      <c r="W16" s="19">
        <v>0</v>
      </c>
      <c r="X16" s="19">
        <v>0</v>
      </c>
      <c r="Y16" s="19">
        <v>0</v>
      </c>
      <c r="Z16" s="19">
        <v>3</v>
      </c>
      <c r="AA16" s="152">
        <v>20</v>
      </c>
      <c r="AD16" s="12">
        <v>34</v>
      </c>
      <c r="AE16" s="12"/>
      <c r="AF16" s="18"/>
      <c r="AG16" s="19"/>
      <c r="AH16" s="131">
        <f t="shared" si="20"/>
        <v>0</v>
      </c>
      <c r="AI16" s="18"/>
      <c r="AJ16" s="19"/>
      <c r="AK16" s="134">
        <f t="shared" si="21"/>
        <v>0</v>
      </c>
      <c r="AL16" s="34"/>
      <c r="AM16" s="34"/>
      <c r="AN16" s="32">
        <f t="shared" si="22"/>
        <v>0</v>
      </c>
      <c r="AO16" s="22">
        <f t="shared" si="1"/>
        <v>0</v>
      </c>
      <c r="AP16" s="19">
        <f t="shared" si="1"/>
        <v>0</v>
      </c>
      <c r="AQ16" s="137">
        <f t="shared" si="23"/>
        <v>0</v>
      </c>
      <c r="AR16" s="20">
        <f t="shared" si="24"/>
        <v>0</v>
      </c>
      <c r="AS16" s="18"/>
      <c r="AT16" s="19"/>
      <c r="AU16" s="20">
        <f t="shared" si="25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6"/>
        <v>0.83333333333333337</v>
      </c>
      <c r="BI16" s="117">
        <f t="shared" si="2"/>
        <v>0.83333333333333337</v>
      </c>
      <c r="BJ16" s="118">
        <f t="shared" si="3"/>
        <v>0.23104693140794225</v>
      </c>
      <c r="BK16" s="86">
        <f t="shared" si="4"/>
        <v>0.22492188476440445</v>
      </c>
      <c r="BL16" s="117">
        <f t="shared" si="5"/>
        <v>0.2</v>
      </c>
      <c r="BM16" s="119">
        <f t="shared" si="6"/>
        <v>0.2</v>
      </c>
      <c r="BN16" s="87">
        <f t="shared" si="7"/>
        <v>1</v>
      </c>
      <c r="BO16" s="86">
        <f t="shared" si="8"/>
        <v>0</v>
      </c>
      <c r="BP16" s="117">
        <f t="shared" si="9"/>
        <v>7.8243478260869567E-2</v>
      </c>
      <c r="BQ16" s="120">
        <f t="shared" si="10"/>
        <v>4.3892682926829268E-2</v>
      </c>
      <c r="BR16" s="88">
        <f t="shared" si="11"/>
        <v>117.17894823089011</v>
      </c>
      <c r="BS16" s="89">
        <f t="shared" si="12"/>
        <v>133.78675076700011</v>
      </c>
      <c r="BT16" s="90">
        <f t="shared" si="27"/>
        <v>16.60780253611</v>
      </c>
      <c r="BU16" s="86">
        <f t="shared" si="13"/>
        <v>8.2677165354330714E-2</v>
      </c>
      <c r="BV16" s="85">
        <f>IFERROR((D16*2)-(E16*((homedefinitions!$K$15)*2))+(G16*3)-(H16*((homedefinitions!$L$15)*3))+(J16)-(K16*(homedefinitions!$M$15))+S16+T16+V16+W16-U16, 0)</f>
        <v>7.5</v>
      </c>
      <c r="BW16" s="85">
        <f t="shared" si="28"/>
        <v>0</v>
      </c>
      <c r="BX16" s="26">
        <v>32</v>
      </c>
      <c r="BY16" s="25" t="s">
        <v>28</v>
      </c>
      <c r="BZ16" s="47">
        <f t="shared" si="29"/>
        <v>0.31712473572938682</v>
      </c>
      <c r="CA16" s="39">
        <f t="shared" si="47"/>
        <v>0.2608695652173913</v>
      </c>
      <c r="CB16" s="45">
        <f t="shared" si="48"/>
        <v>0.68287526427061318</v>
      </c>
      <c r="CC16" s="45">
        <f t="shared" si="30"/>
        <v>0.3038764569246537</v>
      </c>
      <c r="CD16" s="45">
        <f t="shared" si="31"/>
        <v>0</v>
      </c>
      <c r="CE16" s="36">
        <f t="shared" si="32"/>
        <v>5.3678595243387417E-2</v>
      </c>
      <c r="CF16" s="45">
        <f t="shared" si="49"/>
        <v>0.35755505216804112</v>
      </c>
      <c r="CG16" s="45">
        <f t="shared" si="50"/>
        <v>0.674679787897428</v>
      </c>
      <c r="CH16" s="45">
        <f t="shared" si="33"/>
        <v>0.47672576876241757</v>
      </c>
      <c r="CI16" s="51">
        <f t="shared" si="51"/>
        <v>24.2</v>
      </c>
      <c r="CJ16" s="47">
        <f t="shared" si="34"/>
        <v>0</v>
      </c>
      <c r="CK16" s="45">
        <f t="shared" si="35"/>
        <v>0.52976950433429659</v>
      </c>
      <c r="CL16" s="45">
        <f t="shared" si="36"/>
        <v>0</v>
      </c>
      <c r="CM16" s="36">
        <f t="shared" si="37"/>
        <v>0.92584364425519661</v>
      </c>
      <c r="CN16" s="45">
        <f t="shared" si="52"/>
        <v>28.84</v>
      </c>
      <c r="CO16" s="45">
        <f t="shared" si="53"/>
        <v>0.68471035137701808</v>
      </c>
      <c r="CP16" s="45">
        <f t="shared" si="54"/>
        <v>0.33333333333333331</v>
      </c>
      <c r="CQ16" s="45">
        <f t="shared" si="55"/>
        <v>0.52057761732851981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1.2866666666666666</v>
      </c>
      <c r="CY16" s="45">
        <f t="shared" si="45"/>
        <v>0</v>
      </c>
      <c r="CZ16" s="43">
        <f t="shared" si="46"/>
        <v>1.2866666666666666</v>
      </c>
    </row>
    <row r="17" spans="2:109" ht="23.4" thickBot="1" x14ac:dyDescent="0.9">
      <c r="B17" s="12">
        <v>55</v>
      </c>
      <c r="C17" s="12" t="s">
        <v>32</v>
      </c>
      <c r="D17" s="18">
        <v>3</v>
      </c>
      <c r="E17" s="19">
        <v>3</v>
      </c>
      <c r="F17" s="131">
        <f t="shared" si="14"/>
        <v>1</v>
      </c>
      <c r="G17" s="18">
        <v>0</v>
      </c>
      <c r="H17" s="19">
        <v>0</v>
      </c>
      <c r="I17" s="134">
        <f t="shared" si="15"/>
        <v>0</v>
      </c>
      <c r="J17" s="34">
        <v>0</v>
      </c>
      <c r="K17" s="34">
        <v>0</v>
      </c>
      <c r="L17" s="32">
        <f t="shared" si="16"/>
        <v>0</v>
      </c>
      <c r="M17" s="22">
        <f t="shared" si="0"/>
        <v>3</v>
      </c>
      <c r="N17" s="19">
        <f t="shared" si="0"/>
        <v>3</v>
      </c>
      <c r="O17" s="137">
        <f t="shared" si="17"/>
        <v>1</v>
      </c>
      <c r="P17" s="20">
        <f t="shared" si="18"/>
        <v>6</v>
      </c>
      <c r="Q17" s="18">
        <v>1</v>
      </c>
      <c r="R17" s="19">
        <v>1</v>
      </c>
      <c r="S17" s="20">
        <f t="shared" si="19"/>
        <v>2</v>
      </c>
      <c r="T17" s="18">
        <v>1</v>
      </c>
      <c r="U17" s="19">
        <v>0</v>
      </c>
      <c r="V17" s="19">
        <v>0</v>
      </c>
      <c r="W17" s="19">
        <v>1</v>
      </c>
      <c r="X17" s="19">
        <v>0</v>
      </c>
      <c r="Y17" s="19">
        <v>2</v>
      </c>
      <c r="Z17" s="19">
        <v>2</v>
      </c>
      <c r="AA17" s="152">
        <v>12.15</v>
      </c>
      <c r="AD17" s="12">
        <v>55</v>
      </c>
      <c r="AE17" s="12"/>
      <c r="AF17" s="18"/>
      <c r="AG17" s="19"/>
      <c r="AH17" s="131">
        <f t="shared" si="20"/>
        <v>0</v>
      </c>
      <c r="AI17" s="18"/>
      <c r="AJ17" s="19"/>
      <c r="AK17" s="134">
        <f t="shared" si="21"/>
        <v>0</v>
      </c>
      <c r="AL17" s="34"/>
      <c r="AM17" s="34"/>
      <c r="AN17" s="32">
        <f t="shared" si="22"/>
        <v>0</v>
      </c>
      <c r="AO17" s="22">
        <f t="shared" si="1"/>
        <v>0</v>
      </c>
      <c r="AP17" s="19">
        <f t="shared" si="1"/>
        <v>0</v>
      </c>
      <c r="AQ17" s="137">
        <f t="shared" si="23"/>
        <v>0</v>
      </c>
      <c r="AR17" s="20">
        <f t="shared" si="24"/>
        <v>0</v>
      </c>
      <c r="AS17" s="18"/>
      <c r="AT17" s="19"/>
      <c r="AU17" s="20">
        <f t="shared" si="25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6"/>
        <v>1</v>
      </c>
      <c r="BI17" s="121">
        <f t="shared" si="2"/>
        <v>1</v>
      </c>
      <c r="BJ17" s="122">
        <f t="shared" si="3"/>
        <v>0.1426215625974952</v>
      </c>
      <c r="BK17" s="95">
        <f t="shared" si="4"/>
        <v>0.1838446371836914</v>
      </c>
      <c r="BL17" s="121">
        <f t="shared" si="5"/>
        <v>0.25</v>
      </c>
      <c r="BM17" s="123">
        <f t="shared" si="6"/>
        <v>0</v>
      </c>
      <c r="BN17" s="96">
        <f t="shared" si="7"/>
        <v>0</v>
      </c>
      <c r="BO17" s="95">
        <f t="shared" si="8"/>
        <v>0.16457247370827621</v>
      </c>
      <c r="BP17" s="121">
        <f t="shared" si="9"/>
        <v>0.12879584898908572</v>
      </c>
      <c r="BQ17" s="124">
        <f t="shared" si="10"/>
        <v>0.14450265984141325</v>
      </c>
      <c r="BR17" s="97">
        <f>IFERROR($BR$18+0.2*(100*($AR$18/CI20)*(1-CH20)-$BR$18), 0)</f>
        <v>106.06521517819182</v>
      </c>
      <c r="BS17" s="98">
        <f>IFERROR((CS20/CZ20)*100, 0)</f>
        <v>214.41145188697996</v>
      </c>
      <c r="BT17" s="99">
        <f t="shared" si="27"/>
        <v>108.34623670878814</v>
      </c>
      <c r="BU17" s="95">
        <f t="shared" si="13"/>
        <v>7.4803149606299218E-2</v>
      </c>
      <c r="BV17" s="85">
        <f>IFERROR((D17*2)-(E17*((homedefinitions!$K$15)*2))+(G17*3)-(H17*((homedefinitions!$L$15)*3))+(J17)-(K17*(homedefinitions!$M$15))+S17+T17+V17+W17-U17, 0)</f>
        <v>7.75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0.2608695652173913</v>
      </c>
      <c r="CB17" s="45">
        <f t="shared" si="48"/>
        <v>0.68287526427061318</v>
      </c>
      <c r="CC17" s="45">
        <f t="shared" si="30"/>
        <v>0.3038764569246537</v>
      </c>
      <c r="CD17" s="45">
        <f t="shared" si="31"/>
        <v>0</v>
      </c>
      <c r="CE17" s="36">
        <f t="shared" si="32"/>
        <v>5.3678595243387417E-2</v>
      </c>
      <c r="CF17" s="45">
        <f t="shared" si="49"/>
        <v>0.35755505216804112</v>
      </c>
      <c r="CG17" s="45">
        <f t="shared" si="50"/>
        <v>0.35755505216804112</v>
      </c>
      <c r="CH17" s="45">
        <f t="shared" si="33"/>
        <v>0.25264682620907303</v>
      </c>
      <c r="CI17" s="51">
        <f t="shared" si="51"/>
        <v>24.2</v>
      </c>
      <c r="CJ17" s="47">
        <f t="shared" si="34"/>
        <v>0</v>
      </c>
      <c r="CK17" s="45">
        <f t="shared" si="35"/>
        <v>0.52976950433429659</v>
      </c>
      <c r="CL17" s="45">
        <f t="shared" si="36"/>
        <v>0</v>
      </c>
      <c r="CM17" s="36">
        <f t="shared" si="37"/>
        <v>0.92584364425519661</v>
      </c>
      <c r="CN17" s="45">
        <f t="shared" si="52"/>
        <v>28.84</v>
      </c>
      <c r="CO17" s="45">
        <f t="shared" si="53"/>
        <v>0.68471035137701808</v>
      </c>
      <c r="CP17" s="45">
        <f t="shared" si="54"/>
        <v>0.33333333333333331</v>
      </c>
      <c r="CQ17" s="45">
        <f t="shared" si="55"/>
        <v>0.52057761732851981</v>
      </c>
      <c r="CR17" s="45">
        <f t="shared" si="38"/>
        <v>0</v>
      </c>
      <c r="CS17" s="45">
        <f t="shared" si="39"/>
        <v>0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0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19</v>
      </c>
      <c r="E18" s="6">
        <f>SUM(E3:E17)</f>
        <v>26</v>
      </c>
      <c r="F18" s="132">
        <f t="shared" si="14"/>
        <v>0.73076923076923073</v>
      </c>
      <c r="G18" s="8">
        <f>SUM(G3:G17)</f>
        <v>6</v>
      </c>
      <c r="H18" s="6">
        <f>SUM(H3:H17)</f>
        <v>16</v>
      </c>
      <c r="I18" s="135">
        <f t="shared" si="15"/>
        <v>0.375</v>
      </c>
      <c r="J18" s="35">
        <f>SUM(J3:J17)</f>
        <v>8</v>
      </c>
      <c r="K18" s="35">
        <f>SUM(K3:K17)</f>
        <v>10</v>
      </c>
      <c r="L18" s="31">
        <f t="shared" si="16"/>
        <v>0.8</v>
      </c>
      <c r="M18" s="30">
        <f>SUM(M3:M17)</f>
        <v>25</v>
      </c>
      <c r="N18" s="6">
        <f>SUM(N3:N17)</f>
        <v>42</v>
      </c>
      <c r="O18" s="138">
        <f t="shared" si="17"/>
        <v>0.59523809523809523</v>
      </c>
      <c r="P18" s="9">
        <f>(D18*2)+(G18*3)+(J18)</f>
        <v>64</v>
      </c>
      <c r="Q18" s="8">
        <f>SUM(Q3:Q17)</f>
        <v>6</v>
      </c>
      <c r="R18" s="6">
        <f>SUM(R3:R17)</f>
        <v>17</v>
      </c>
      <c r="S18" s="9">
        <f t="shared" si="19"/>
        <v>23</v>
      </c>
      <c r="T18" s="8">
        <f t="shared" ref="T18:AA18" si="56">SUM(T3:T17)</f>
        <v>13</v>
      </c>
      <c r="U18" s="6">
        <f t="shared" si="56"/>
        <v>9</v>
      </c>
      <c r="V18" s="6">
        <f t="shared" si="56"/>
        <v>2</v>
      </c>
      <c r="W18" s="6">
        <f t="shared" si="56"/>
        <v>8</v>
      </c>
      <c r="X18" s="6">
        <f t="shared" si="56"/>
        <v>0</v>
      </c>
      <c r="Y18" s="6">
        <f t="shared" si="56"/>
        <v>6</v>
      </c>
      <c r="Z18" s="6">
        <f t="shared" si="56"/>
        <v>19</v>
      </c>
      <c r="AA18" s="153">
        <f>SUM(AA3:AA17)</f>
        <v>179.96</v>
      </c>
      <c r="AD18" s="11"/>
      <c r="AE18" s="11" t="s">
        <v>43</v>
      </c>
      <c r="AF18" s="8">
        <v>12</v>
      </c>
      <c r="AG18" s="6">
        <v>24</v>
      </c>
      <c r="AH18" s="132">
        <f t="shared" si="20"/>
        <v>0.5</v>
      </c>
      <c r="AI18" s="8">
        <v>7</v>
      </c>
      <c r="AJ18" s="6">
        <v>20</v>
      </c>
      <c r="AK18" s="135">
        <f t="shared" si="21"/>
        <v>0.35</v>
      </c>
      <c r="AL18" s="35">
        <v>13</v>
      </c>
      <c r="AM18" s="35">
        <v>13</v>
      </c>
      <c r="AN18" s="31">
        <f t="shared" si="22"/>
        <v>1</v>
      </c>
      <c r="AO18" s="30">
        <v>19</v>
      </c>
      <c r="AP18" s="6">
        <v>44</v>
      </c>
      <c r="AQ18" s="138">
        <f t="shared" si="23"/>
        <v>0.43181818181818182</v>
      </c>
      <c r="AR18" s="9">
        <f>(AF18*2)+(AI18*3)+(AL18)</f>
        <v>58</v>
      </c>
      <c r="AS18" s="8">
        <v>6</v>
      </c>
      <c r="AT18" s="6">
        <v>12</v>
      </c>
      <c r="AU18" s="9">
        <f t="shared" si="25"/>
        <v>18</v>
      </c>
      <c r="AV18" s="8">
        <v>7</v>
      </c>
      <c r="AW18" s="6">
        <v>10</v>
      </c>
      <c r="AX18" s="6">
        <v>0</v>
      </c>
      <c r="AY18" s="6">
        <v>4</v>
      </c>
      <c r="AZ18" s="6">
        <v>2</v>
      </c>
      <c r="BA18" s="6">
        <v>1</v>
      </c>
      <c r="BB18" s="6">
        <v>12</v>
      </c>
      <c r="BC18" s="6">
        <v>180</v>
      </c>
      <c r="BF18" s="100"/>
      <c r="BG18" s="101" t="s">
        <v>43</v>
      </c>
      <c r="BH18" s="102">
        <f t="shared" si="26"/>
        <v>0.66666666666666663</v>
      </c>
      <c r="BI18" s="125">
        <f t="shared" si="2"/>
        <v>0.68965517241379315</v>
      </c>
      <c r="BJ18" s="126">
        <v>0</v>
      </c>
      <c r="BK18" s="102">
        <f>IFERROR(T18/M18, 0)</f>
        <v>0.52</v>
      </c>
      <c r="BL18" s="125">
        <f>IFERROR(T18/(N18+(0.44*K18)+U18), 0)</f>
        <v>0.23465703971119134</v>
      </c>
      <c r="BM18" s="127">
        <f>IFERROR(U18/(N18+(0.44*K18)+U18), 0)</f>
        <v>0.16245487364620939</v>
      </c>
      <c r="BN18" s="103">
        <f t="shared" si="7"/>
        <v>1.4444444444444444</v>
      </c>
      <c r="BO18" s="105">
        <f>IFERROR(Q18/(Q18+AT18), 0)</f>
        <v>0.33333333333333331</v>
      </c>
      <c r="BP18" s="128">
        <f>IFERROR(R18/(R18+AS18), 0)</f>
        <v>0.73913043478260865</v>
      </c>
      <c r="BQ18" s="129">
        <f>IFERROR(S18/(S18+AU18), 0)</f>
        <v>0.56097560975609762</v>
      </c>
      <c r="BR18" s="111">
        <f>IFERROR(($AR$18/$BD$3)*100, 0)</f>
        <v>109.96982836792904</v>
      </c>
      <c r="BS18" s="112">
        <f>IFERROR(($P$18/$AB$3)*100, 0)</f>
        <v>129.7209647996757</v>
      </c>
      <c r="BT18" s="104">
        <f t="shared" si="27"/>
        <v>19.751136431746659</v>
      </c>
      <c r="BU18" s="102">
        <f>IFERROR(SUM(BU3:BU17), 0)</f>
        <v>0.61417322834645671</v>
      </c>
      <c r="BV18" s="85">
        <f>IFERROR((D18*2)-(E18*((homedefinitions!$K$15)*2))+(G18*3)-(H18*((homedefinitions!$L$15)*3))+(J18)-(K18*(homedefinitions!$M$15))+S18+T18+V18+W18-U18, 0)</f>
        <v>61.56</v>
      </c>
      <c r="BW18" s="85">
        <f t="shared" si="28"/>
        <v>0.23809523809523808</v>
      </c>
      <c r="BX18" s="55">
        <v>34</v>
      </c>
      <c r="BY18" s="58" t="s">
        <v>30</v>
      </c>
      <c r="BZ18" s="47">
        <f t="shared" si="29"/>
        <v>0.80938873058185501</v>
      </c>
      <c r="CA18" s="39">
        <f t="shared" si="47"/>
        <v>0.2608695652173913</v>
      </c>
      <c r="CB18" s="45">
        <f t="shared" si="48"/>
        <v>0.68287526427061318</v>
      </c>
      <c r="CC18" s="45">
        <f t="shared" si="30"/>
        <v>1.258287606313266</v>
      </c>
      <c r="CD18" s="45">
        <f t="shared" si="31"/>
        <v>0</v>
      </c>
      <c r="CE18" s="36">
        <f t="shared" si="32"/>
        <v>0.22227161591464767</v>
      </c>
      <c r="CF18" s="45">
        <f t="shared" si="49"/>
        <v>1.4805592222279136</v>
      </c>
      <c r="CG18" s="45">
        <f t="shared" si="50"/>
        <v>2.2899479528097686</v>
      </c>
      <c r="CH18" s="45">
        <f t="shared" si="33"/>
        <v>0.39076321553065979</v>
      </c>
      <c r="CI18" s="51">
        <f t="shared" si="51"/>
        <v>24.2</v>
      </c>
      <c r="CJ18" s="47">
        <f t="shared" si="34"/>
        <v>7.7510135082859035</v>
      </c>
      <c r="CK18" s="45">
        <f t="shared" si="35"/>
        <v>0.53975675801138312</v>
      </c>
      <c r="CL18" s="45">
        <f t="shared" si="36"/>
        <v>2.1083333333333329</v>
      </c>
      <c r="CM18" s="36">
        <f t="shared" si="37"/>
        <v>0.92584364425519661</v>
      </c>
      <c r="CN18" s="45">
        <f t="shared" si="52"/>
        <v>28.84</v>
      </c>
      <c r="CO18" s="45">
        <f t="shared" si="53"/>
        <v>0.68471035137701808</v>
      </c>
      <c r="CP18" s="45">
        <f t="shared" si="54"/>
        <v>0.33333333333333331</v>
      </c>
      <c r="CQ18" s="45">
        <f t="shared" si="55"/>
        <v>0.52057761732851981</v>
      </c>
      <c r="CR18" s="45">
        <f t="shared" si="38"/>
        <v>0</v>
      </c>
      <c r="CS18" s="45">
        <f t="shared" si="39"/>
        <v>9.1282136098207172</v>
      </c>
      <c r="CT18" s="45">
        <f t="shared" si="40"/>
        <v>3.8755067541429518</v>
      </c>
      <c r="CU18" s="45">
        <f t="shared" si="41"/>
        <v>0.63888888888888884</v>
      </c>
      <c r="CV18" s="45">
        <f t="shared" si="42"/>
        <v>0</v>
      </c>
      <c r="CW18" s="45">
        <f t="shared" si="43"/>
        <v>0</v>
      </c>
      <c r="CX18" s="45">
        <f t="shared" si="44"/>
        <v>0.64333333333333331</v>
      </c>
      <c r="CY18" s="45">
        <f t="shared" si="45"/>
        <v>0</v>
      </c>
      <c r="CZ18" s="43">
        <f t="shared" si="46"/>
        <v>6.8229578470877144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0.2608695652173913</v>
      </c>
      <c r="CB19" s="45">
        <f t="shared" si="48"/>
        <v>0.68287526427061318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24.2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0.92584364425519661</v>
      </c>
      <c r="CN19" s="45">
        <f t="shared" si="52"/>
        <v>28.84</v>
      </c>
      <c r="CO19" s="45">
        <f t="shared" si="53"/>
        <v>0.68471035137701808</v>
      </c>
      <c r="CP19" s="45">
        <f t="shared" si="54"/>
        <v>0.33333333333333331</v>
      </c>
      <c r="CQ19" s="45">
        <f t="shared" si="55"/>
        <v>0.52057761732851981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1.3171247357293869</v>
      </c>
      <c r="CA20" s="41">
        <f t="shared" si="47"/>
        <v>0.2608695652173913</v>
      </c>
      <c r="CB20" s="46">
        <f t="shared" si="48"/>
        <v>0.68287526427061318</v>
      </c>
      <c r="CC20" s="46">
        <f>IFERROR(((($AP$18-$AO$18-$V$18)*CB20*(1-1.07*CA20))/$AA$18)*AA17, 0)</f>
        <v>0.764409720835309</v>
      </c>
      <c r="CD20" s="46">
        <f>IFERROR((Z17/$Z$18)*0.4*$AM$18*((1-$AN$18)^2), 0)</f>
        <v>0</v>
      </c>
      <c r="CE20" s="42">
        <f>IFERROR((($AW$18-$W$18)/$AA$18)*AA17, 0)</f>
        <v>0.13503000666814846</v>
      </c>
      <c r="CF20" s="46">
        <f t="shared" si="49"/>
        <v>0.89943972750345746</v>
      </c>
      <c r="CG20" s="46">
        <f t="shared" si="50"/>
        <v>2.2165644632328445</v>
      </c>
      <c r="CH20" s="46">
        <f>IFERROR(CG20/($BD$3*(AA17/$BC$18)),0)</f>
        <v>0.62261868094040018</v>
      </c>
      <c r="CI20" s="52">
        <f t="shared" si="51"/>
        <v>24.2</v>
      </c>
      <c r="CJ20" s="48">
        <f>IFERROR(2*(M17+0.5*G17)*(1-(0.5*((P17-J17)/(2*N17)))*CK20), 0)</f>
        <v>4.2078579670273282</v>
      </c>
      <c r="CK20" s="46">
        <f>IFERROR(((5*AA17/$AA$18)*1.14*(($T$18-T17)/$M$18))+((1-(5*AA17/$AA$18))*(((($T$18/$AA$18)*AA17*5)-T17)/((($M$18/$AA$18)*AA17*5)-M17))), 0)</f>
        <v>0.5973806776575572</v>
      </c>
      <c r="CL20" s="46">
        <f>IFERROR(2*((($M$18)+0.5*($H$18-G17))/($M$18-M17))*0.5*((($P$18-$J$18)-(P17-J17))/(2*($N$18-N17)))*T17, 0)</f>
        <v>0.96153846153846168</v>
      </c>
      <c r="CM20" s="42">
        <f t="shared" si="37"/>
        <v>0.92584364425519661</v>
      </c>
      <c r="CN20" s="46">
        <f t="shared" si="52"/>
        <v>28.84</v>
      </c>
      <c r="CO20" s="46">
        <f t="shared" si="53"/>
        <v>0.68471035137701808</v>
      </c>
      <c r="CP20" s="46">
        <f t="shared" si="54"/>
        <v>0.33333333333333331</v>
      </c>
      <c r="CQ20" s="46">
        <f t="shared" si="55"/>
        <v>0.52057761732851981</v>
      </c>
      <c r="CR20" s="46">
        <f>IFERROR(Q17*CO20*CQ20*($P$18/($M$18+(1-(1-($J$18/$K$18))^2)*0.4*$K$18)), 0)</f>
        <v>0.79100112794456956</v>
      </c>
      <c r="CS20" s="46">
        <f>IFERROR((CJ20+CL20+J17)*CM20+CR20, 0)</f>
        <v>5.5770539559677186</v>
      </c>
      <c r="CT20" s="46">
        <f>IFERROR(M17*(1-(0.5*((P17-J17)/(2*N17)))*CK20), 0)</f>
        <v>2.1039289835136641</v>
      </c>
      <c r="CU20" s="46">
        <f>IFERROR(0.5*((($P$18-$J$18)-(P17-J17))/(2*($N$18-N17)))*T17, 0)</f>
        <v>0.32051282051282054</v>
      </c>
      <c r="CV20" s="46">
        <f>IFERROR((1-(1-(J17/K17))^2)*0.4*K17, 0)</f>
        <v>0</v>
      </c>
      <c r="CW20" s="46">
        <f>IFERROR(Q17*CO20*CQ20, 0)</f>
        <v>0.35644488328002166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2.6010989184045457</v>
      </c>
      <c r="DB20">
        <f>(AF18+(1.5*AI18))/AP18</f>
        <v>0.51136363636363635</v>
      </c>
      <c r="DC20">
        <f>(AW18)/(AP18+(0.44*AM18)+AW18)</f>
        <v>0.16744809109176156</v>
      </c>
      <c r="DD20">
        <f>AS18/(AS18+R18)</f>
        <v>0.2608695652173913</v>
      </c>
      <c r="DE20">
        <f>AM18/AP18</f>
        <v>0.29545454545454547</v>
      </c>
    </row>
    <row r="21" spans="2:109" x14ac:dyDescent="0.55000000000000004">
      <c r="BF21" t="s">
        <v>139</v>
      </c>
      <c r="BG21">
        <f>((0.5*BH18)-(0.3*BM18)+(0.15*BO18)+(0.05*BW18))</f>
        <v>0.34650163314423243</v>
      </c>
    </row>
    <row r="22" spans="2:109" x14ac:dyDescent="0.55000000000000004">
      <c r="BF22" t="s">
        <v>140</v>
      </c>
      <c r="BG22">
        <f>((0.5*DB20)-(0.3*DC20)+(0.15*DD20)+(0.05*DE20))</f>
        <v>0.25935055290962566</v>
      </c>
    </row>
    <row r="23" spans="2:109" x14ac:dyDescent="0.55000000000000004">
      <c r="BF23" t="s">
        <v>145</v>
      </c>
      <c r="BG23" s="150">
        <f>(BG21-BG22)*100</f>
        <v>8.7151080234606777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3F587-EA13-407D-8B34-3F0E99C819EF}">
  <dimension ref="B1:DE114"/>
  <sheetViews>
    <sheetView zoomScale="78" zoomScaleNormal="60" workbookViewId="0">
      <selection activeCell="BR5" sqref="BR5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20703125" bestFit="1" customWidth="1"/>
    <col min="15" max="15" width="10.9453125" bestFit="1" customWidth="1"/>
    <col min="16" max="16" width="4.9453125" bestFit="1" customWidth="1"/>
    <col min="17" max="17" width="3.47265625" bestFit="1" customWidth="1"/>
    <col min="18" max="18" width="3.1015625" bestFit="1" customWidth="1"/>
    <col min="19" max="19" width="3.41796875" bestFit="1" customWidth="1"/>
    <col min="20" max="20" width="2.9453125" bestFit="1" customWidth="1"/>
    <col min="21" max="21" width="3" bestFit="1" customWidth="1"/>
    <col min="22" max="22" width="3.68359375" bestFit="1" customWidth="1"/>
    <col min="23" max="23" width="4.3125" customWidth="1"/>
    <col min="24" max="24" width="3.7890625" bestFit="1" customWidth="1"/>
    <col min="25" max="25" width="3.62890625" bestFit="1" customWidth="1"/>
    <col min="26" max="26" width="2.89453125" bestFit="1" customWidth="1"/>
    <col min="27" max="27" width="5.5234375" bestFit="1" customWidth="1"/>
    <col min="28" max="28" width="10.83984375" bestFit="1" customWidth="1"/>
    <col min="30" max="30" width="10.9453125" bestFit="1" customWidth="1"/>
    <col min="31" max="31" width="7.1015625" customWidth="1"/>
    <col min="32" max="32" width="2.9453125" bestFit="1" customWidth="1"/>
    <col min="33" max="33" width="4.1015625" bestFit="1" customWidth="1"/>
    <col min="34" max="34" width="4.3125" bestFit="1" customWidth="1"/>
    <col min="35" max="35" width="2.89453125" bestFit="1" customWidth="1"/>
    <col min="36" max="36" width="4.1015625" bestFit="1" customWidth="1"/>
    <col min="37" max="37" width="4.3125" bestFit="1" customWidth="1"/>
    <col min="38" max="38" width="2.62890625" bestFit="1" customWidth="1"/>
    <col min="39" max="39" width="3.83984375" bestFit="1" customWidth="1"/>
    <col min="40" max="40" width="4.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1.9453125" bestFit="1" customWidth="1"/>
    <col min="49" max="49" width="3.6835937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1</v>
      </c>
      <c r="S3" s="17">
        <f>Q3+R3</f>
        <v>1</v>
      </c>
      <c r="T3" s="15">
        <v>1</v>
      </c>
      <c r="U3" s="16">
        <v>1</v>
      </c>
      <c r="V3" s="16">
        <v>0</v>
      </c>
      <c r="W3" s="16">
        <v>1</v>
      </c>
      <c r="X3" s="16">
        <v>0</v>
      </c>
      <c r="Y3" s="16">
        <v>0</v>
      </c>
      <c r="Z3" s="16">
        <v>0</v>
      </c>
      <c r="AA3" s="151">
        <v>6.85</v>
      </c>
      <c r="AB3" s="60">
        <f>IFERROR($N$18+0.44*$K$18-(1.07*($Q$18/($Q$18+$AT$18))*($N$18-$M$18))+U18, 0)</f>
        <v>57.734400000000008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56.337241379310349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6.817765392170648E-2</v>
      </c>
      <c r="BK3" s="81">
        <f t="shared" ref="BK3:BK17" si="5">IFERROR(T3/(($M$18*((5*AA3)/$AA$18))-M3), 0)</f>
        <v>0.228486194858775</v>
      </c>
      <c r="BL3" s="113">
        <f t="shared" ref="BL3:BL17" si="6">IFERROR(T3/(N3+(0.44*K3)+T3+U3), 0)</f>
        <v>0.5</v>
      </c>
      <c r="BM3" s="115">
        <f t="shared" ref="BM3:BM17" si="7">IFERROR(U3/(N3+(0.44*K3)+T3+U3), 0)</f>
        <v>0.5</v>
      </c>
      <c r="BN3" s="82">
        <f t="shared" ref="BN3:BN18" si="8">IFERROR(T3/U3, 0)</f>
        <v>1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0.18121318902592501</v>
      </c>
      <c r="BQ3" s="116">
        <f t="shared" ref="BQ3:BQ17" si="11">IFERROR(S3/(($S$18+$AU$18)*((5*AA3)/$AA$18)), 0)</f>
        <v>9.7318194106515279E-2</v>
      </c>
      <c r="BR3" s="83">
        <f t="shared" ref="BR3:BR16" si="12">IFERROR($BR$18+0.2*(100*($AR$18/CI5)*(1-CH5)-$BR$18), 0)</f>
        <v>59.069250255430148</v>
      </c>
      <c r="BS3" s="84">
        <f t="shared" ref="BS3:BS16" si="13">IFERROR((CS5/CZ5)*100, 0)</f>
        <v>52.455560548797244</v>
      </c>
      <c r="BT3" s="85">
        <f>BS3-BR3</f>
        <v>-6.6136897066329041</v>
      </c>
      <c r="BU3" s="81">
        <f>IFERROR((P3+M3+J3-N3-K3+R3+(0.5*Q3)+T3+W3+(0.5*V3)-U3)/(($P$18+$AR$18)+($M$18+$AO$18)+($J$18+$AL$18)-($N$18+$AP$18)-($K$18+$AM$18)+($R$18+$AT$18)+(0.5*($Q$18+$AS$18))+($T$18+$AV$18)+($W$18+$AY$18)+(0.5*($V$18+$AX$18))-($U$18+$AW$18)), 0)</f>
        <v>2.247191011235955E-2</v>
      </c>
      <c r="BV3" s="85">
        <f>IFERROR((D3*2)-(E3*((homedefinitions!$K$15)*2))+(G3*3)-(H3*((homedefinitions!$L$15)*3))+(J3)-(K3*(homedefinitions!$M$15))+S3+T3+V3+W3-U3, 0)</f>
        <v>2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f t="shared" ref="F4:F18" si="14">IFERROR(D4/E4,0)</f>
        <v>0</v>
      </c>
      <c r="G4" s="18">
        <v>0</v>
      </c>
      <c r="H4" s="19">
        <v>0</v>
      </c>
      <c r="I4" s="134">
        <f t="shared" ref="I4:I18" si="15">IFERROR(G4/H4,0)</f>
        <v>0</v>
      </c>
      <c r="J4" s="34">
        <v>0</v>
      </c>
      <c r="K4" s="34">
        <v>0</v>
      </c>
      <c r="L4" s="32">
        <f t="shared" ref="L4:L18" si="16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7">IFERROR(M4/N4,0)</f>
        <v>0</v>
      </c>
      <c r="P4" s="20">
        <f t="shared" ref="P4:P17" si="18">(D4*2)+(G4*3)+(J4)</f>
        <v>0</v>
      </c>
      <c r="Q4" s="18">
        <v>0</v>
      </c>
      <c r="R4" s="19">
        <v>0</v>
      </c>
      <c r="S4" s="20">
        <f t="shared" ref="S4:S18" si="19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0">IFERROR(AF4/AG4,0)</f>
        <v>0</v>
      </c>
      <c r="AI4" s="18"/>
      <c r="AJ4" s="19"/>
      <c r="AK4" s="134">
        <f t="shared" ref="AK4:AK18" si="21">IFERROR(AI4/AJ4,0)</f>
        <v>0</v>
      </c>
      <c r="AL4" s="34"/>
      <c r="AM4" s="34"/>
      <c r="AN4" s="32">
        <f t="shared" ref="AN4:AN18" si="22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3">IFERROR(AO4/AP4,0)</f>
        <v>0</v>
      </c>
      <c r="AR4" s="20">
        <f t="shared" ref="AR4:AR17" si="24">(AF4*2)+(AI4*3)+(AL4)</f>
        <v>0</v>
      </c>
      <c r="AS4" s="18"/>
      <c r="AT4" s="19"/>
      <c r="AU4" s="20">
        <f t="shared" ref="AU4:AU18" si="25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6">BS4-BR4</f>
        <v>0</v>
      </c>
      <c r="BU4" s="86">
        <f>IFERROR((P4+M4+J4-N4-K4+R4+(0.5*Q4)+T4+W4+(0.5*V4)-U4)/(($P$18+$AR$18)+($M$18+$AO$18)+($J$18+$AL$18)-($N$18+$AP$18)-($K$18+$AM$18)+($R$18+$AT$18)+(0.5*($Q$18+$AS$18))+($T$18+$AV$18)+($W$18+$AY$18)+(0.5*($V$18+$AX$18))-($U$18+$AW$18)), 0)</f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7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3</v>
      </c>
      <c r="E5" s="16">
        <v>4</v>
      </c>
      <c r="F5" s="130">
        <f t="shared" si="14"/>
        <v>0.75</v>
      </c>
      <c r="G5" s="15">
        <v>0</v>
      </c>
      <c r="H5" s="16">
        <v>1</v>
      </c>
      <c r="I5" s="133">
        <f t="shared" si="15"/>
        <v>0</v>
      </c>
      <c r="J5" s="33">
        <v>0</v>
      </c>
      <c r="K5" s="33">
        <v>1</v>
      </c>
      <c r="L5" s="31">
        <f t="shared" si="16"/>
        <v>0</v>
      </c>
      <c r="M5" s="21">
        <f t="shared" si="0"/>
        <v>3</v>
      </c>
      <c r="N5" s="16">
        <f t="shared" si="0"/>
        <v>5</v>
      </c>
      <c r="O5" s="136">
        <f t="shared" si="17"/>
        <v>0.6</v>
      </c>
      <c r="P5" s="17">
        <f t="shared" si="18"/>
        <v>6</v>
      </c>
      <c r="Q5" s="15">
        <v>0</v>
      </c>
      <c r="R5" s="16">
        <v>3</v>
      </c>
      <c r="S5" s="17">
        <f t="shared" si="19"/>
        <v>3</v>
      </c>
      <c r="T5" s="15">
        <v>0</v>
      </c>
      <c r="U5" s="16">
        <v>1</v>
      </c>
      <c r="V5" s="16">
        <v>0</v>
      </c>
      <c r="W5" s="16">
        <v>0</v>
      </c>
      <c r="X5" s="16">
        <v>0</v>
      </c>
      <c r="Y5" s="16">
        <v>0</v>
      </c>
      <c r="Z5" s="16">
        <v>0</v>
      </c>
      <c r="AA5" s="151">
        <v>14.75</v>
      </c>
      <c r="AB5" s="38" t="s">
        <v>98</v>
      </c>
      <c r="AD5" s="11">
        <v>2</v>
      </c>
      <c r="AE5" s="11"/>
      <c r="AF5" s="15"/>
      <c r="AG5" s="16"/>
      <c r="AH5" s="130">
        <f t="shared" si="20"/>
        <v>0</v>
      </c>
      <c r="AI5" s="15"/>
      <c r="AJ5" s="16"/>
      <c r="AK5" s="133">
        <f t="shared" si="21"/>
        <v>0</v>
      </c>
      <c r="AL5" s="33"/>
      <c r="AM5" s="33"/>
      <c r="AN5" s="31">
        <f t="shared" si="22"/>
        <v>0</v>
      </c>
      <c r="AO5" s="21">
        <f t="shared" si="1"/>
        <v>0</v>
      </c>
      <c r="AP5" s="16">
        <f t="shared" si="1"/>
        <v>0</v>
      </c>
      <c r="AQ5" s="136">
        <f t="shared" si="23"/>
        <v>0</v>
      </c>
      <c r="AR5" s="17">
        <f t="shared" si="24"/>
        <v>0</v>
      </c>
      <c r="AS5" s="15"/>
      <c r="AT5" s="16"/>
      <c r="AU5" s="17">
        <f t="shared" si="25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0.6</v>
      </c>
      <c r="BI5" s="113">
        <f t="shared" si="3"/>
        <v>0.55147058823529405</v>
      </c>
      <c r="BJ5" s="114">
        <f t="shared" si="4"/>
        <v>0.20390434068489219</v>
      </c>
      <c r="BK5" s="81">
        <f t="shared" si="5"/>
        <v>0</v>
      </c>
      <c r="BL5" s="113">
        <f t="shared" si="6"/>
        <v>0</v>
      </c>
      <c r="BM5" s="115">
        <f t="shared" si="7"/>
        <v>0.15527950310559005</v>
      </c>
      <c r="BN5" s="82">
        <f t="shared" si="8"/>
        <v>0</v>
      </c>
      <c r="BO5" s="81">
        <f t="shared" si="9"/>
        <v>0</v>
      </c>
      <c r="BP5" s="113">
        <f t="shared" si="10"/>
        <v>0.25246990064289893</v>
      </c>
      <c r="BQ5" s="116">
        <f t="shared" si="11"/>
        <v>0.13558568738229757</v>
      </c>
      <c r="BR5" s="83">
        <f t="shared" si="12"/>
        <v>76.448847713282248</v>
      </c>
      <c r="BS5" s="84">
        <f t="shared" si="13"/>
        <v>94.526036474483774</v>
      </c>
      <c r="BT5" s="85">
        <f t="shared" si="26"/>
        <v>18.077188761201526</v>
      </c>
      <c r="BU5" s="81">
        <f>IFERROR((P5+M5+J5-N5-K5+R5+(0.5*Q5)+T5+W5+(0.5*V5)-U5)/(($P$18+$AR$18)+($M$18+$AO$18)+($J$18+$AL$18)-($N$18+$AP$18)-($K$18+$AM$18)+($R$18+$AT$18)+(0.5*($Q$18+$AS$18))+($T$18+$AV$18)+($W$18+$AY$18)+(0.5*($V$18+$AX$18))-($U$18+$AW$18)), 0)</f>
        <v>5.6179775280898875E-2</v>
      </c>
      <c r="BV5" s="85">
        <f>IFERROR((D5*2)-(E5*((homedefinitions!$K$15)*2))+(G5*3)-(H5*((homedefinitions!$L$15)*3))+(J5)-(K5*(homedefinitions!$M$15))+S5+T5+V5+W5-U5, 0)</f>
        <v>3.51</v>
      </c>
      <c r="BW5" s="85">
        <f t="shared" si="27"/>
        <v>0.2</v>
      </c>
      <c r="BX5" s="26">
        <v>0</v>
      </c>
      <c r="BY5" s="25" t="s">
        <v>17</v>
      </c>
      <c r="BZ5" s="47">
        <f t="shared" ref="BZ5:BZ18" si="28">IFERROR(W3+((V3*CB5)*(1-(1.07*CA5)))+(R3*(1-CB5)), 0)</f>
        <v>1.3223570190641247</v>
      </c>
      <c r="CA5" s="39">
        <f>IFERROR(($AS$18/($AS$18+$R$18)), 0)</f>
        <v>0.20689655172413793</v>
      </c>
      <c r="CB5" s="45">
        <f>IFERROR(($AQ$18*(1-CA5))/($AQ$18*(1-CA5)+(CA5*(1-$AQ$18))), 0)</f>
        <v>0.67764298093587516</v>
      </c>
      <c r="CC5" s="45">
        <f t="shared" ref="CC5:CC18" si="29">IFERROR(((($AP$18-$AO$18-$V$18)*CB5*(1-1.07*CA5))/$AA$18)*AA3, 0)</f>
        <v>0.5220864554827106</v>
      </c>
      <c r="CD5" s="45">
        <f t="shared" ref="CD5:CD18" si="30">IFERROR((Z3/$Z$18)*0.4*$AM$18*((1-$AN$18)^2), 0)</f>
        <v>0</v>
      </c>
      <c r="CE5" s="36">
        <f t="shared" ref="CE5:CE18" si="31">IFERROR((($AW$18-$W$18)/$AA$18)*AA3, 0)</f>
        <v>0.11417300961164507</v>
      </c>
      <c r="CF5" s="45">
        <f>IFERROR(CC5+CE5+CD5, 0)</f>
        <v>0.63625946509435571</v>
      </c>
      <c r="CG5" s="45">
        <f>IFERROR(BZ5+CF5, 0)</f>
        <v>1.9586164841584806</v>
      </c>
      <c r="CH5" s="45">
        <f t="shared" ref="CH5:CH18" si="32">IFERROR(CG5/($BD$3*(AA3/$BC$18)),0)</f>
        <v>0.91355723521703414</v>
      </c>
      <c r="CI5" s="51">
        <f>IFERROR($AO$18+(1-((1-$AN$18)^2))*0.4*$AM$18, 0)</f>
        <v>18.28</v>
      </c>
      <c r="CJ5" s="47">
        <f t="shared" ref="CJ5:CJ18" si="33">IFERROR(2*(M3+0.5*G3)*(1-(0.5*((P3-J3)/(2*N3)))*CK5), 0)</f>
        <v>0</v>
      </c>
      <c r="CK5" s="45">
        <f t="shared" ref="CK5:CK18" si="34">IFERROR(((5*AA3/$AA$18)*1.14*(($T$18-T3)/$M$18))+((1-(5*AA3/$AA$18))*(((($T$18/$AA$18)*AA3*5)-T3)/((($M$18/$AA$18)*AA3*5)-M3))), 0)</f>
        <v>0.2072892226161088</v>
      </c>
      <c r="CL5" s="45">
        <f t="shared" ref="CL5:CL18" si="35">IFERROR(2*((($M$18)+0.5*($H$18-G3))/($M$18-M3))*0.5*((($P$18-$J$18)-(P3-J3))/(2*($N$18-N3)))*T3, 0)</f>
        <v>0.6892583120204604</v>
      </c>
      <c r="CM5" s="45">
        <f t="shared" ref="CM5:CM20" si="36">IFERROR(1-($Q$18/CN5)*CO5*CQ5, 0)</f>
        <v>0.93128153606483166</v>
      </c>
      <c r="CN5" s="45">
        <f>IFERROR($M$18+(1-(1-($J$18/$K$18))^2)*$K$18*0.4, 0)</f>
        <v>26.15</v>
      </c>
      <c r="CO5" s="45">
        <f>IFERROR(((1-CP5)*CQ5)/((1-CP5)*CQ5+(1-CQ5)*CP5), 0)</f>
        <v>0.52317657209308133</v>
      </c>
      <c r="CP5" s="45">
        <f>IFERROR($Q$18/($Q$18+$AT$18), 0)</f>
        <v>0.36</v>
      </c>
      <c r="CQ5" s="45">
        <f>IFERROR(CN5/($N$18+0.44*$K$18+$U$18), 0)</f>
        <v>0.38164039696438989</v>
      </c>
      <c r="CR5" s="45">
        <f t="shared" ref="CR5:CR18" si="37">IFERROR(Q3*CO5*CQ5*($P$18/($M$18+(1-(1-($J$18/$K$18))^2)*0.4*$K$18)), 0)</f>
        <v>0</v>
      </c>
      <c r="CS5" s="45">
        <f t="shared" ref="CS5:CS18" si="38">IFERROR((CJ5+CL5+J3)*CM5+CR5, 0)</f>
        <v>0.64189353956386741</v>
      </c>
      <c r="CT5" s="45">
        <f t="shared" ref="CT5:CT18" si="39">IFERROR(M3*(1-(0.5*((P3-J3)/(2*N3)))*CK5), 0)</f>
        <v>0</v>
      </c>
      <c r="CU5" s="45">
        <f t="shared" ref="CU5:CU18" si="40">IFERROR(0.5*((($P$18-$J$18)-(P3-J3))/(2*($N$18-N3)))*T3, 0)</f>
        <v>0.24019607843137256</v>
      </c>
      <c r="CV5" s="45">
        <f t="shared" ref="CV5:CV18" si="41">IFERROR((1-(1-(J3/K3))^2)*0.4*K3, 0)</f>
        <v>0</v>
      </c>
      <c r="CW5" s="45">
        <f t="shared" ref="CW5:CW18" si="42">IFERROR(Q3*CO5*CQ5, 0)</f>
        <v>0</v>
      </c>
      <c r="CX5" s="45">
        <f t="shared" ref="CX5:CX18" si="43">IFERROR((N3-M3)*(1-(1.07*CP5)), 0)</f>
        <v>0</v>
      </c>
      <c r="CY5" s="45">
        <f t="shared" ref="CY5:CY18" si="44">IFERROR(((1-(J3/K3))^2)*0.4*K3, 0)</f>
        <v>0</v>
      </c>
      <c r="CZ5" s="43">
        <f t="shared" ref="CZ5:CZ18" si="45">IFERROR(((CT5+CU5+CV5)*CM5)+CW5+CX5+CY5+U3, 0)</f>
        <v>1.2236901728783174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4"/>
        <v>0</v>
      </c>
      <c r="G6" s="18">
        <v>0</v>
      </c>
      <c r="H6" s="19">
        <v>2</v>
      </c>
      <c r="I6" s="134">
        <f t="shared" si="15"/>
        <v>0</v>
      </c>
      <c r="J6" s="34">
        <v>0</v>
      </c>
      <c r="K6" s="34">
        <v>0</v>
      </c>
      <c r="L6" s="32">
        <f t="shared" si="16"/>
        <v>0</v>
      </c>
      <c r="M6" s="22">
        <f t="shared" si="0"/>
        <v>0</v>
      </c>
      <c r="N6" s="19">
        <f t="shared" si="0"/>
        <v>2</v>
      </c>
      <c r="O6" s="137">
        <f t="shared" si="17"/>
        <v>0</v>
      </c>
      <c r="P6" s="20">
        <f t="shared" si="18"/>
        <v>0</v>
      </c>
      <c r="Q6" s="18">
        <v>0</v>
      </c>
      <c r="R6" s="19">
        <v>2</v>
      </c>
      <c r="S6" s="20">
        <f t="shared" si="19"/>
        <v>2</v>
      </c>
      <c r="T6" s="18">
        <v>0</v>
      </c>
      <c r="U6" s="19">
        <v>0</v>
      </c>
      <c r="V6" s="19">
        <v>1</v>
      </c>
      <c r="W6" s="19">
        <v>0</v>
      </c>
      <c r="X6" s="19">
        <v>0</v>
      </c>
      <c r="Y6" s="19">
        <v>0</v>
      </c>
      <c r="Z6" s="19">
        <v>1</v>
      </c>
      <c r="AA6" s="152">
        <v>17</v>
      </c>
      <c r="AB6" s="60">
        <f>IFERROR((AB3/36)*40, 0)</f>
        <v>64.149333333333345</v>
      </c>
      <c r="AD6" s="11">
        <v>3</v>
      </c>
      <c r="AE6" s="11"/>
      <c r="AF6" s="18"/>
      <c r="AG6" s="19"/>
      <c r="AH6" s="131">
        <f t="shared" si="20"/>
        <v>0</v>
      </c>
      <c r="AI6" s="18"/>
      <c r="AJ6" s="19"/>
      <c r="AK6" s="134">
        <f t="shared" si="21"/>
        <v>0</v>
      </c>
      <c r="AL6" s="34"/>
      <c r="AM6" s="34"/>
      <c r="AN6" s="32">
        <f t="shared" si="22"/>
        <v>0</v>
      </c>
      <c r="AO6" s="22">
        <f t="shared" si="1"/>
        <v>0</v>
      </c>
      <c r="AP6" s="19">
        <f t="shared" si="1"/>
        <v>0</v>
      </c>
      <c r="AQ6" s="137">
        <f t="shared" si="23"/>
        <v>0</v>
      </c>
      <c r="AR6" s="20">
        <f t="shared" si="24"/>
        <v>0</v>
      </c>
      <c r="AS6" s="18"/>
      <c r="AT6" s="19"/>
      <c r="AU6" s="20">
        <f t="shared" si="25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62.596934865900387</v>
      </c>
      <c r="BF6" s="67">
        <v>3</v>
      </c>
      <c r="BG6" s="68" t="s">
        <v>20</v>
      </c>
      <c r="BH6" s="86">
        <f t="shared" si="2"/>
        <v>0</v>
      </c>
      <c r="BI6" s="117">
        <f t="shared" si="3"/>
        <v>0</v>
      </c>
      <c r="BJ6" s="118">
        <f t="shared" si="4"/>
        <v>5.4943168160434042E-2</v>
      </c>
      <c r="BK6" s="86">
        <f t="shared" si="5"/>
        <v>0</v>
      </c>
      <c r="BL6" s="117">
        <f t="shared" si="6"/>
        <v>0</v>
      </c>
      <c r="BM6" s="119">
        <f t="shared" si="7"/>
        <v>0</v>
      </c>
      <c r="BN6" s="87">
        <f t="shared" si="8"/>
        <v>0</v>
      </c>
      <c r="BO6" s="86">
        <f t="shared" si="9"/>
        <v>0</v>
      </c>
      <c r="BP6" s="117">
        <f t="shared" si="10"/>
        <v>0.1460365111561866</v>
      </c>
      <c r="BQ6" s="120">
        <f t="shared" si="11"/>
        <v>7.8427015250544657E-2</v>
      </c>
      <c r="BR6" s="88">
        <f t="shared" si="12"/>
        <v>75.160857215289695</v>
      </c>
      <c r="BS6" s="89">
        <f t="shared" si="13"/>
        <v>0</v>
      </c>
      <c r="BT6" s="90">
        <f t="shared" si="26"/>
        <v>-75.160857215289695</v>
      </c>
      <c r="BU6" s="86">
        <f>IFERROR((P6+M6+J6-N6-K6+R6+(0.5*Q6)+T6+W6+(0.5*V6)-U6)/(($P$18+$AR$18)+($M$18+$AO$18)+($J$18+$AL$18)-($N$18+$AP$18)-($K$18+$AM$18)+($R$18+$AT$18)+(0.5*($Q$18+$AS$18))+($T$18+$AV$18)+($W$18+$AY$18)+(0.5*($V$18+$AX$18))-($U$18+$AW$18)), 0)</f>
        <v>5.6179775280898875E-3</v>
      </c>
      <c r="BV6" s="85">
        <f>IFERROR((D6*2)-(E6*((homedefinitions!$K$15)*2))+(G6*3)-(H6*((homedefinitions!$L$15)*3))+(J6)-(K6*(homedefinitions!$M$15))+S6+T6+V6+W6-U6, 0)</f>
        <v>1.3199999999999998</v>
      </c>
      <c r="BW6" s="85">
        <f t="shared" si="27"/>
        <v>0</v>
      </c>
      <c r="BX6" s="26">
        <v>1</v>
      </c>
      <c r="BY6" s="25" t="s">
        <v>18</v>
      </c>
      <c r="BZ6" s="47">
        <f t="shared" si="28"/>
        <v>0</v>
      </c>
      <c r="CA6" s="39">
        <f t="shared" ref="CA6:CA20" si="46">IFERROR(($AS$18/($AS$18+$R$18)), 0)</f>
        <v>0.20689655172413793</v>
      </c>
      <c r="CB6" s="45">
        <f t="shared" ref="CB6:CB20" si="47">IFERROR(($AQ$18*(1-CA6))/($AQ$18*(1-CA6)+(CA6*(1-$AQ$18))), 0)</f>
        <v>0.67764298093587516</v>
      </c>
      <c r="CC6" s="45">
        <f t="shared" si="29"/>
        <v>0</v>
      </c>
      <c r="CD6" s="45">
        <f t="shared" si="30"/>
        <v>0</v>
      </c>
      <c r="CE6" s="36">
        <f t="shared" si="31"/>
        <v>0</v>
      </c>
      <c r="CF6" s="45">
        <f t="shared" ref="CF6:CF20" si="48">IFERROR(CC6+CE6+CD6, 0)</f>
        <v>0</v>
      </c>
      <c r="CG6" s="45">
        <f t="shared" ref="CG6:CG20" si="49">IFERROR(BZ6+CF6, 0)</f>
        <v>0</v>
      </c>
      <c r="CH6" s="45">
        <f t="shared" si="32"/>
        <v>0</v>
      </c>
      <c r="CI6" s="51">
        <f t="shared" ref="CI6:CI20" si="50">IFERROR($AO$18+(1-((1-$AN$18)^2))*0.4*$AM$18, 0)</f>
        <v>18.28</v>
      </c>
      <c r="CJ6" s="47">
        <f t="shared" si="33"/>
        <v>0</v>
      </c>
      <c r="CK6" s="45">
        <f t="shared" si="34"/>
        <v>0</v>
      </c>
      <c r="CL6" s="45">
        <f t="shared" si="35"/>
        <v>0</v>
      </c>
      <c r="CM6" s="36">
        <f t="shared" si="36"/>
        <v>0.93128153606483166</v>
      </c>
      <c r="CN6" s="45">
        <f t="shared" ref="CN6:CN20" si="51">IFERROR($M$18+(1-(1-($J$18/$K$18))^2)*$K$18*0.4, 0)</f>
        <v>26.15</v>
      </c>
      <c r="CO6" s="45">
        <f t="shared" ref="CO6:CO20" si="52">IFERROR(((1-CP6)*CQ6)/((1-CP6)*CQ6+(1-CQ6)*CP6), 0)</f>
        <v>0.52317657209308133</v>
      </c>
      <c r="CP6" s="45">
        <f t="shared" ref="CP6:CP20" si="53">IFERROR($Q$18/($Q$18+$AT$18), 0)</f>
        <v>0.36</v>
      </c>
      <c r="CQ6" s="45">
        <f t="shared" ref="CQ6:CQ20" si="54">IFERROR(CN6/($N$18+0.44*$K$18+$U$18), 0)</f>
        <v>0.38164039696438989</v>
      </c>
      <c r="CR6" s="45">
        <f t="shared" si="37"/>
        <v>0</v>
      </c>
      <c r="CS6" s="45">
        <f t="shared" si="38"/>
        <v>0</v>
      </c>
      <c r="CT6" s="45">
        <f t="shared" si="39"/>
        <v>0</v>
      </c>
      <c r="CU6" s="45">
        <f t="shared" si="40"/>
        <v>0</v>
      </c>
      <c r="CV6" s="45">
        <f t="shared" si="41"/>
        <v>0</v>
      </c>
      <c r="CW6" s="45">
        <f t="shared" si="42"/>
        <v>0</v>
      </c>
      <c r="CX6" s="45">
        <f t="shared" si="43"/>
        <v>0</v>
      </c>
      <c r="CY6" s="45">
        <f t="shared" si="44"/>
        <v>0</v>
      </c>
      <c r="CZ6" s="43">
        <f t="shared" si="45"/>
        <v>0</v>
      </c>
    </row>
    <row r="7" spans="2:104" ht="23.1" x14ac:dyDescent="0.85">
      <c r="B7" s="11">
        <v>4</v>
      </c>
      <c r="C7" s="11" t="s">
        <v>21</v>
      </c>
      <c r="D7" s="15">
        <v>3</v>
      </c>
      <c r="E7" s="16">
        <v>3</v>
      </c>
      <c r="F7" s="130">
        <f t="shared" si="14"/>
        <v>1</v>
      </c>
      <c r="G7" s="15">
        <v>1</v>
      </c>
      <c r="H7" s="16">
        <v>2</v>
      </c>
      <c r="I7" s="133">
        <f t="shared" si="15"/>
        <v>0.5</v>
      </c>
      <c r="J7" s="33">
        <v>0</v>
      </c>
      <c r="K7" s="33">
        <v>0</v>
      </c>
      <c r="L7" s="31">
        <f t="shared" si="16"/>
        <v>0</v>
      </c>
      <c r="M7" s="21">
        <f t="shared" si="0"/>
        <v>4</v>
      </c>
      <c r="N7" s="16">
        <f t="shared" si="0"/>
        <v>5</v>
      </c>
      <c r="O7" s="136">
        <f t="shared" si="17"/>
        <v>0.8</v>
      </c>
      <c r="P7" s="17">
        <f t="shared" si="18"/>
        <v>9</v>
      </c>
      <c r="Q7" s="15">
        <v>1</v>
      </c>
      <c r="R7" s="16">
        <v>2</v>
      </c>
      <c r="S7" s="17">
        <f t="shared" si="19"/>
        <v>3</v>
      </c>
      <c r="T7" s="15">
        <v>3</v>
      </c>
      <c r="U7" s="16">
        <v>2</v>
      </c>
      <c r="V7" s="16">
        <v>0</v>
      </c>
      <c r="W7" s="16">
        <v>0</v>
      </c>
      <c r="X7" s="16">
        <v>0</v>
      </c>
      <c r="Y7" s="16">
        <v>0</v>
      </c>
      <c r="Z7" s="16">
        <v>0</v>
      </c>
      <c r="AA7" s="151">
        <v>23.5</v>
      </c>
      <c r="AD7" s="11">
        <v>4</v>
      </c>
      <c r="AE7" s="11"/>
      <c r="AF7" s="15"/>
      <c r="AG7" s="16"/>
      <c r="AH7" s="130">
        <f t="shared" si="20"/>
        <v>0</v>
      </c>
      <c r="AI7" s="15"/>
      <c r="AJ7" s="16"/>
      <c r="AK7" s="133">
        <f t="shared" si="21"/>
        <v>0</v>
      </c>
      <c r="AL7" s="33"/>
      <c r="AM7" s="33"/>
      <c r="AN7" s="31">
        <f t="shared" si="22"/>
        <v>0</v>
      </c>
      <c r="AO7" s="21">
        <f t="shared" si="1"/>
        <v>0</v>
      </c>
      <c r="AP7" s="16">
        <f t="shared" si="1"/>
        <v>0</v>
      </c>
      <c r="AQ7" s="136">
        <f t="shared" si="23"/>
        <v>0</v>
      </c>
      <c r="AR7" s="17">
        <f t="shared" si="24"/>
        <v>0</v>
      </c>
      <c r="AS7" s="15"/>
      <c r="AT7" s="16"/>
      <c r="AU7" s="17">
        <f t="shared" si="25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0.9</v>
      </c>
      <c r="BI7" s="113">
        <f t="shared" si="3"/>
        <v>0.9</v>
      </c>
      <c r="BJ7" s="114">
        <f t="shared" si="4"/>
        <v>0.13911142576790747</v>
      </c>
      <c r="BK7" s="81">
        <f t="shared" si="5"/>
        <v>0.2723627266032464</v>
      </c>
      <c r="BL7" s="113">
        <f t="shared" si="6"/>
        <v>0.3</v>
      </c>
      <c r="BM7" s="115">
        <f t="shared" si="7"/>
        <v>0.2</v>
      </c>
      <c r="BN7" s="82">
        <f t="shared" si="8"/>
        <v>1.5</v>
      </c>
      <c r="BO7" s="81">
        <f t="shared" si="9"/>
        <v>6.1273191489361709E-2</v>
      </c>
      <c r="BP7" s="113">
        <f t="shared" si="10"/>
        <v>0.10564343360234778</v>
      </c>
      <c r="BQ7" s="116">
        <f t="shared" si="11"/>
        <v>8.5101654846335709E-2</v>
      </c>
      <c r="BR7" s="83">
        <f t="shared" si="12"/>
        <v>81.647089118457544</v>
      </c>
      <c r="BS7" s="84">
        <f t="shared" si="13"/>
        <v>147.12830707098459</v>
      </c>
      <c r="BT7" s="85">
        <f t="shared" si="26"/>
        <v>65.481217952527047</v>
      </c>
      <c r="BU7" s="81">
        <f>IFERROR((P7+M7+J7-N7-K7+R7+(0.5*Q7)+T7+W7+(0.5*V7)-U7)/(($P$18+$AR$18)+($M$18+$AO$18)+($J$18+$AL$18)-($N$18+$AP$18)-($K$18+$AM$18)+($R$18+$AT$18)+(0.5*($Q$18+$AS$18))+($T$18+$AV$18)+($W$18+$AY$18)+(0.5*($V$18+$AX$18))-($U$18+$AW$18)), 0)</f>
        <v>0.12921348314606743</v>
      </c>
      <c r="BV7" s="85">
        <f>IFERROR((D7*2)-(E7*((homedefinitions!$K$15)*2))+(G7*3)-(H7*((homedefinitions!$L$15)*3))+(J7)-(K7*(homedefinitions!$M$15))+S7+T7+V7+W7-U7, 0)</f>
        <v>9.07</v>
      </c>
      <c r="BW7" s="85">
        <f t="shared" si="27"/>
        <v>0</v>
      </c>
      <c r="BX7" s="26">
        <v>2</v>
      </c>
      <c r="BY7" s="25" t="s">
        <v>19</v>
      </c>
      <c r="BZ7" s="47">
        <f t="shared" si="28"/>
        <v>0.96707105719237452</v>
      </c>
      <c r="CA7" s="39">
        <f t="shared" si="46"/>
        <v>0.20689655172413793</v>
      </c>
      <c r="CB7" s="45">
        <f t="shared" si="47"/>
        <v>0.67764298093587516</v>
      </c>
      <c r="CC7" s="45">
        <f t="shared" si="29"/>
        <v>1.1242007618058367</v>
      </c>
      <c r="CD7" s="45">
        <f t="shared" si="30"/>
        <v>0</v>
      </c>
      <c r="CE7" s="36">
        <f t="shared" si="31"/>
        <v>0.24584699149952771</v>
      </c>
      <c r="CF7" s="45">
        <f t="shared" si="48"/>
        <v>1.3700477533053643</v>
      </c>
      <c r="CG7" s="45">
        <f t="shared" si="49"/>
        <v>2.337118810497739</v>
      </c>
      <c r="CH7" s="45">
        <f t="shared" si="32"/>
        <v>0.50625077171762833</v>
      </c>
      <c r="CI7" s="51">
        <f t="shared" si="50"/>
        <v>18.28</v>
      </c>
      <c r="CJ7" s="47">
        <f t="shared" si="33"/>
        <v>5.0610995047734999</v>
      </c>
      <c r="CK7" s="45">
        <f t="shared" si="34"/>
        <v>0.5216113862369447</v>
      </c>
      <c r="CL7" s="45">
        <f t="shared" si="35"/>
        <v>0</v>
      </c>
      <c r="CM7" s="36">
        <f t="shared" si="36"/>
        <v>0.93128153606483166</v>
      </c>
      <c r="CN7" s="45">
        <f t="shared" si="51"/>
        <v>26.15</v>
      </c>
      <c r="CO7" s="45">
        <f t="shared" si="52"/>
        <v>0.52317657209308133</v>
      </c>
      <c r="CP7" s="45">
        <f t="shared" si="53"/>
        <v>0.36</v>
      </c>
      <c r="CQ7" s="45">
        <f t="shared" si="54"/>
        <v>0.38164039696438989</v>
      </c>
      <c r="CR7" s="45">
        <f t="shared" si="37"/>
        <v>0</v>
      </c>
      <c r="CS7" s="45">
        <f t="shared" si="38"/>
        <v>4.7133085209824239</v>
      </c>
      <c r="CT7" s="45">
        <f t="shared" si="39"/>
        <v>2.53054975238675</v>
      </c>
      <c r="CU7" s="45">
        <f t="shared" si="40"/>
        <v>0</v>
      </c>
      <c r="CV7" s="45">
        <f t="shared" si="41"/>
        <v>0</v>
      </c>
      <c r="CW7" s="45">
        <f t="shared" si="42"/>
        <v>0</v>
      </c>
      <c r="CX7" s="45">
        <f t="shared" si="43"/>
        <v>1.2296</v>
      </c>
      <c r="CY7" s="45">
        <f t="shared" si="44"/>
        <v>0.4</v>
      </c>
      <c r="CZ7" s="43">
        <f t="shared" si="45"/>
        <v>4.9862542604912115</v>
      </c>
    </row>
    <row r="8" spans="2:104" ht="23.1" x14ac:dyDescent="0.85">
      <c r="B8" s="11">
        <v>5</v>
      </c>
      <c r="C8" s="11" t="s">
        <v>22</v>
      </c>
      <c r="D8" s="18">
        <v>5</v>
      </c>
      <c r="E8" s="19">
        <v>7</v>
      </c>
      <c r="F8" s="131">
        <f t="shared" si="14"/>
        <v>0.7142857142857143</v>
      </c>
      <c r="G8" s="18">
        <v>0</v>
      </c>
      <c r="H8" s="19">
        <v>1</v>
      </c>
      <c r="I8" s="134">
        <f t="shared" si="15"/>
        <v>0</v>
      </c>
      <c r="J8" s="34">
        <v>2</v>
      </c>
      <c r="K8" s="34">
        <v>2</v>
      </c>
      <c r="L8" s="32">
        <f t="shared" si="16"/>
        <v>1</v>
      </c>
      <c r="M8" s="22">
        <f t="shared" si="0"/>
        <v>5</v>
      </c>
      <c r="N8" s="19">
        <f t="shared" si="0"/>
        <v>8</v>
      </c>
      <c r="O8" s="137">
        <f t="shared" si="17"/>
        <v>0.625</v>
      </c>
      <c r="P8" s="20">
        <f t="shared" si="18"/>
        <v>12</v>
      </c>
      <c r="Q8" s="18">
        <v>1</v>
      </c>
      <c r="R8" s="19">
        <v>2</v>
      </c>
      <c r="S8" s="20">
        <f t="shared" si="19"/>
        <v>3</v>
      </c>
      <c r="T8" s="18">
        <v>0</v>
      </c>
      <c r="U8" s="19">
        <v>1</v>
      </c>
      <c r="V8" s="19">
        <v>1</v>
      </c>
      <c r="W8" s="19">
        <v>2</v>
      </c>
      <c r="X8" s="19">
        <v>0</v>
      </c>
      <c r="Y8" s="19">
        <v>1</v>
      </c>
      <c r="Z8" s="19">
        <v>0</v>
      </c>
      <c r="AA8" s="152">
        <v>18.55</v>
      </c>
      <c r="AD8" s="11">
        <v>5</v>
      </c>
      <c r="AE8" s="11"/>
      <c r="AF8" s="18"/>
      <c r="AG8" s="19"/>
      <c r="AH8" s="131">
        <f t="shared" si="20"/>
        <v>0</v>
      </c>
      <c r="AI8" s="18"/>
      <c r="AJ8" s="19"/>
      <c r="AK8" s="134">
        <f t="shared" si="21"/>
        <v>0</v>
      </c>
      <c r="AL8" s="34"/>
      <c r="AM8" s="34"/>
      <c r="AN8" s="32">
        <f t="shared" si="22"/>
        <v>0</v>
      </c>
      <c r="AO8" s="22">
        <f t="shared" si="1"/>
        <v>0</v>
      </c>
      <c r="AP8" s="19">
        <f t="shared" si="1"/>
        <v>0</v>
      </c>
      <c r="AQ8" s="137">
        <f t="shared" si="23"/>
        <v>0</v>
      </c>
      <c r="AR8" s="20">
        <f t="shared" si="24"/>
        <v>0</v>
      </c>
      <c r="AS8" s="18"/>
      <c r="AT8" s="19"/>
      <c r="AU8" s="20">
        <f t="shared" si="25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0.625</v>
      </c>
      <c r="BI8" s="117">
        <f t="shared" si="3"/>
        <v>0.67567567567567566</v>
      </c>
      <c r="BJ8" s="118">
        <f t="shared" si="4"/>
        <v>0.24874001413009439</v>
      </c>
      <c r="BK8" s="86">
        <f t="shared" si="5"/>
        <v>0</v>
      </c>
      <c r="BL8" s="117">
        <f t="shared" si="6"/>
        <v>0</v>
      </c>
      <c r="BM8" s="119">
        <f t="shared" si="7"/>
        <v>0.10121457489878542</v>
      </c>
      <c r="BN8" s="87">
        <f t="shared" si="8"/>
        <v>0</v>
      </c>
      <c r="BO8" s="86">
        <f t="shared" si="9"/>
        <v>7.7623719676549865E-2</v>
      </c>
      <c r="BP8" s="117">
        <f t="shared" si="10"/>
        <v>0.13383399944232738</v>
      </c>
      <c r="BQ8" s="120">
        <f t="shared" si="11"/>
        <v>0.10781072177298594</v>
      </c>
      <c r="BR8" s="88">
        <f t="shared" si="12"/>
        <v>62.072509809875754</v>
      </c>
      <c r="BS8" s="89">
        <f t="shared" si="13"/>
        <v>130.72715077105099</v>
      </c>
      <c r="BT8" s="90">
        <f t="shared" si="26"/>
        <v>68.654640961175232</v>
      </c>
      <c r="BU8" s="86">
        <f>IFERROR((P8+M8+J8-N8-K8+R8+(0.5*Q8)+T8+W8+(0.5*V8)-U8)/(($P$18+$AR$18)+($M$18+$AO$18)+($J$18+$AL$18)-($N$18+$AP$18)-($K$18+$AM$18)+($R$18+$AT$18)+(0.5*($Q$18+$AS$18))+($T$18+$AV$18)+($W$18+$AY$18)+(0.5*($V$18+$AX$18))-($U$18+$AW$18)), 0)</f>
        <v>0.14606741573033707</v>
      </c>
      <c r="BV8" s="85">
        <f>IFERROR((D8*2)-(E8*((homedefinitions!$K$15)*2))+(G8*3)-(H8*((homedefinitions!$L$15)*3))+(J8)-(K8*(homedefinitions!$M$15))+S8+T8+V8+W8-U8, 0)</f>
        <v>9.61</v>
      </c>
      <c r="BW8" s="85">
        <f t="shared" si="27"/>
        <v>0.25</v>
      </c>
      <c r="BX8" s="26">
        <v>3</v>
      </c>
      <c r="BY8" s="25" t="s">
        <v>20</v>
      </c>
      <c r="BZ8" s="47">
        <f t="shared" si="28"/>
        <v>1.1723408832845277</v>
      </c>
      <c r="CA8" s="39">
        <f t="shared" si="46"/>
        <v>0.20689655172413793</v>
      </c>
      <c r="CB8" s="45">
        <f t="shared" si="47"/>
        <v>0.67764298093587516</v>
      </c>
      <c r="CC8" s="45">
        <f t="shared" si="29"/>
        <v>1.2956890136067272</v>
      </c>
      <c r="CD8" s="45">
        <f t="shared" si="30"/>
        <v>0.10285714285714284</v>
      </c>
      <c r="CE8" s="36">
        <f t="shared" si="31"/>
        <v>0.28334907494860823</v>
      </c>
      <c r="CF8" s="45">
        <f t="shared" si="48"/>
        <v>1.6818952314124782</v>
      </c>
      <c r="CG8" s="45">
        <f t="shared" si="49"/>
        <v>2.8542361146970059</v>
      </c>
      <c r="CH8" s="45">
        <f t="shared" si="32"/>
        <v>0.53643598492699252</v>
      </c>
      <c r="CI8" s="51">
        <f t="shared" si="50"/>
        <v>18.28</v>
      </c>
      <c r="CJ8" s="47">
        <f t="shared" si="33"/>
        <v>0</v>
      </c>
      <c r="CK8" s="45">
        <f t="shared" si="34"/>
        <v>0.41717535032139463</v>
      </c>
      <c r="CL8" s="45">
        <f t="shared" si="35"/>
        <v>0</v>
      </c>
      <c r="CM8" s="36">
        <f t="shared" si="36"/>
        <v>0.93128153606483166</v>
      </c>
      <c r="CN8" s="45">
        <f t="shared" si="51"/>
        <v>26.15</v>
      </c>
      <c r="CO8" s="45">
        <f t="shared" si="52"/>
        <v>0.52317657209308133</v>
      </c>
      <c r="CP8" s="45">
        <f t="shared" si="53"/>
        <v>0.36</v>
      </c>
      <c r="CQ8" s="45">
        <f t="shared" si="54"/>
        <v>0.38164039696438989</v>
      </c>
      <c r="CR8" s="45">
        <f t="shared" si="37"/>
        <v>0</v>
      </c>
      <c r="CS8" s="45">
        <f t="shared" si="38"/>
        <v>0</v>
      </c>
      <c r="CT8" s="45">
        <f t="shared" si="39"/>
        <v>0</v>
      </c>
      <c r="CU8" s="45">
        <f t="shared" si="40"/>
        <v>0</v>
      </c>
      <c r="CV8" s="45">
        <f t="shared" si="41"/>
        <v>0</v>
      </c>
      <c r="CW8" s="45">
        <f t="shared" si="42"/>
        <v>0</v>
      </c>
      <c r="CX8" s="45">
        <f t="shared" si="43"/>
        <v>1.2296</v>
      </c>
      <c r="CY8" s="45">
        <f t="shared" si="44"/>
        <v>0</v>
      </c>
      <c r="CZ8" s="43">
        <f t="shared" si="45"/>
        <v>1.2296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1</v>
      </c>
      <c r="F9" s="130">
        <f t="shared" si="14"/>
        <v>0</v>
      </c>
      <c r="G9" s="15">
        <v>0</v>
      </c>
      <c r="H9" s="16">
        <v>3</v>
      </c>
      <c r="I9" s="133">
        <f t="shared" si="15"/>
        <v>0</v>
      </c>
      <c r="J9" s="33">
        <v>0</v>
      </c>
      <c r="K9" s="33">
        <v>0</v>
      </c>
      <c r="L9" s="31">
        <f t="shared" si="16"/>
        <v>0</v>
      </c>
      <c r="M9" s="21">
        <f t="shared" si="0"/>
        <v>0</v>
      </c>
      <c r="N9" s="16">
        <f t="shared" si="0"/>
        <v>4</v>
      </c>
      <c r="O9" s="136">
        <f t="shared" si="17"/>
        <v>0</v>
      </c>
      <c r="P9" s="17">
        <f t="shared" si="18"/>
        <v>0</v>
      </c>
      <c r="Q9" s="15">
        <v>1</v>
      </c>
      <c r="R9" s="16">
        <v>1</v>
      </c>
      <c r="S9" s="17">
        <f t="shared" si="19"/>
        <v>2</v>
      </c>
      <c r="T9" s="15">
        <v>1</v>
      </c>
      <c r="U9" s="16">
        <v>3</v>
      </c>
      <c r="V9" s="16">
        <v>0</v>
      </c>
      <c r="W9" s="16">
        <v>2</v>
      </c>
      <c r="X9" s="16">
        <v>0</v>
      </c>
      <c r="Y9" s="16">
        <v>0</v>
      </c>
      <c r="Z9" s="16">
        <v>0</v>
      </c>
      <c r="AA9" s="151">
        <v>10.25</v>
      </c>
      <c r="AD9" s="11">
        <v>10</v>
      </c>
      <c r="AE9" s="11"/>
      <c r="AF9" s="15"/>
      <c r="AG9" s="16"/>
      <c r="AH9" s="130">
        <f t="shared" si="20"/>
        <v>0</v>
      </c>
      <c r="AI9" s="15"/>
      <c r="AJ9" s="16"/>
      <c r="AK9" s="133">
        <f t="shared" si="21"/>
        <v>0</v>
      </c>
      <c r="AL9" s="33"/>
      <c r="AM9" s="33"/>
      <c r="AN9" s="31">
        <f t="shared" si="22"/>
        <v>0</v>
      </c>
      <c r="AO9" s="21">
        <f t="shared" si="1"/>
        <v>0</v>
      </c>
      <c r="AP9" s="16">
        <f t="shared" si="1"/>
        <v>0</v>
      </c>
      <c r="AQ9" s="136">
        <f t="shared" si="23"/>
        <v>0</v>
      </c>
      <c r="AR9" s="17">
        <f t="shared" si="24"/>
        <v>0</v>
      </c>
      <c r="AS9" s="15"/>
      <c r="AT9" s="16"/>
      <c r="AU9" s="17">
        <f t="shared" si="25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0.31893839078495856</v>
      </c>
      <c r="BK9" s="81">
        <f t="shared" si="5"/>
        <v>0.15269565217391304</v>
      </c>
      <c r="BL9" s="113">
        <f t="shared" si="6"/>
        <v>0.125</v>
      </c>
      <c r="BM9" s="115">
        <f t="shared" si="7"/>
        <v>0.375</v>
      </c>
      <c r="BN9" s="82">
        <f t="shared" si="8"/>
        <v>0.33333333333333331</v>
      </c>
      <c r="BO9" s="81">
        <f t="shared" si="9"/>
        <v>0.14048000000000002</v>
      </c>
      <c r="BP9" s="113">
        <f t="shared" si="10"/>
        <v>0.12110344827586207</v>
      </c>
      <c r="BQ9" s="116">
        <f t="shared" si="11"/>
        <v>0.13007407407407409</v>
      </c>
      <c r="BR9" s="83">
        <f t="shared" si="12"/>
        <v>54.498528306309261</v>
      </c>
      <c r="BS9" s="84">
        <f t="shared" si="13"/>
        <v>19.047473115335016</v>
      </c>
      <c r="BT9" s="85">
        <f t="shared" si="26"/>
        <v>-35.451055190974245</v>
      </c>
      <c r="BU9" s="81">
        <f>IFERROR((P9+M9+J9-N9-K9+R9+(0.5*Q9)+T9+W9+(0.5*V9)-U9)/(($P$18+$AR$18)+($M$18+$AO$18)+($J$18+$AL$18)-($N$18+$AP$18)-($K$18+$AM$18)+($R$18+$AT$18)+(0.5*($Q$18+$AS$18))+($T$18+$AV$18)+($W$18+$AY$18)+(0.5*($V$18+$AX$18))-($U$18+$AW$18)), 0)</f>
        <v>-2.8089887640449437E-2</v>
      </c>
      <c r="BV9" s="85">
        <f>IFERROR((D9*2)-(E9*((homedefinitions!$K$15)*2))+(G9*3)-(H9*((homedefinitions!$L$15)*3))+(J9)-(K9*(homedefinitions!$M$15))+S9+T9+V9+W9-U9, 0)</f>
        <v>-1.2700000000000005</v>
      </c>
      <c r="BW9" s="85">
        <f t="shared" si="27"/>
        <v>0</v>
      </c>
      <c r="BX9" s="26">
        <v>4</v>
      </c>
      <c r="BY9" s="25" t="s">
        <v>21</v>
      </c>
      <c r="BZ9" s="47">
        <f t="shared" si="28"/>
        <v>0.64471403812824968</v>
      </c>
      <c r="CA9" s="39">
        <f t="shared" si="46"/>
        <v>0.20689655172413793</v>
      </c>
      <c r="CB9" s="45">
        <f t="shared" si="47"/>
        <v>0.67764298093587516</v>
      </c>
      <c r="CC9" s="45">
        <f t="shared" si="29"/>
        <v>1.7910995188092993</v>
      </c>
      <c r="CD9" s="45">
        <f t="shared" si="30"/>
        <v>0</v>
      </c>
      <c r="CE9" s="36">
        <f t="shared" si="31"/>
        <v>0.39168842713484076</v>
      </c>
      <c r="CF9" s="45">
        <f t="shared" si="48"/>
        <v>2.1827879459441402</v>
      </c>
      <c r="CG9" s="45">
        <f t="shared" si="49"/>
        <v>2.8275019840723896</v>
      </c>
      <c r="CH9" s="45">
        <f t="shared" si="32"/>
        <v>0.38442531929890483</v>
      </c>
      <c r="CI9" s="51">
        <f t="shared" si="50"/>
        <v>18.28</v>
      </c>
      <c r="CJ9" s="47">
        <f t="shared" si="33"/>
        <v>7.8466733971431291</v>
      </c>
      <c r="CK9" s="45">
        <f t="shared" si="34"/>
        <v>0.28477200070540015</v>
      </c>
      <c r="CL9" s="45">
        <f t="shared" si="35"/>
        <v>2.2311212814645307</v>
      </c>
      <c r="CM9" s="36">
        <f t="shared" si="36"/>
        <v>0.93128153606483166</v>
      </c>
      <c r="CN9" s="45">
        <f t="shared" si="51"/>
        <v>26.15</v>
      </c>
      <c r="CO9" s="45">
        <f t="shared" si="52"/>
        <v>0.52317657209308133</v>
      </c>
      <c r="CP9" s="45">
        <f t="shared" si="53"/>
        <v>0.36</v>
      </c>
      <c r="CQ9" s="45">
        <f t="shared" si="54"/>
        <v>0.38164039696438989</v>
      </c>
      <c r="CR9" s="45">
        <f t="shared" si="37"/>
        <v>0.42758155337438053</v>
      </c>
      <c r="CS9" s="45">
        <f t="shared" si="38"/>
        <v>9.8128456618141087</v>
      </c>
      <c r="CT9" s="45">
        <f t="shared" si="39"/>
        <v>3.4874103987302796</v>
      </c>
      <c r="CU9" s="45">
        <f t="shared" si="40"/>
        <v>0.65217391304347827</v>
      </c>
      <c r="CV9" s="45">
        <f t="shared" si="41"/>
        <v>0</v>
      </c>
      <c r="CW9" s="45">
        <f t="shared" si="42"/>
        <v>0.19966531465607232</v>
      </c>
      <c r="CX9" s="45">
        <f t="shared" si="43"/>
        <v>0.61480000000000001</v>
      </c>
      <c r="CY9" s="45">
        <f t="shared" si="44"/>
        <v>0</v>
      </c>
      <c r="CZ9" s="43">
        <f t="shared" si="45"/>
        <v>6.669583751194617</v>
      </c>
    </row>
    <row r="10" spans="2:104" ht="23.1" x14ac:dyDescent="0.85">
      <c r="B10" s="11">
        <v>11</v>
      </c>
      <c r="C10" s="11" t="s">
        <v>24</v>
      </c>
      <c r="D10" s="18">
        <v>0</v>
      </c>
      <c r="E10" s="19">
        <v>0</v>
      </c>
      <c r="F10" s="131">
        <f t="shared" si="14"/>
        <v>0</v>
      </c>
      <c r="G10" s="18">
        <v>0</v>
      </c>
      <c r="H10" s="19">
        <v>0</v>
      </c>
      <c r="I10" s="134">
        <f t="shared" si="15"/>
        <v>0</v>
      </c>
      <c r="J10" s="34">
        <v>0</v>
      </c>
      <c r="K10" s="34">
        <v>0</v>
      </c>
      <c r="L10" s="32">
        <f t="shared" si="16"/>
        <v>0</v>
      </c>
      <c r="M10" s="22">
        <f t="shared" si="0"/>
        <v>0</v>
      </c>
      <c r="N10" s="19">
        <f t="shared" si="0"/>
        <v>0</v>
      </c>
      <c r="O10" s="137">
        <f t="shared" si="17"/>
        <v>0</v>
      </c>
      <c r="P10" s="20">
        <f t="shared" si="18"/>
        <v>0</v>
      </c>
      <c r="Q10" s="18">
        <v>0</v>
      </c>
      <c r="R10" s="19">
        <v>2</v>
      </c>
      <c r="S10" s="20">
        <f t="shared" si="19"/>
        <v>2</v>
      </c>
      <c r="T10" s="18">
        <v>0</v>
      </c>
      <c r="U10" s="19">
        <v>1</v>
      </c>
      <c r="V10" s="19">
        <v>0</v>
      </c>
      <c r="W10" s="19">
        <v>1</v>
      </c>
      <c r="X10" s="19">
        <v>0</v>
      </c>
      <c r="Y10" s="19">
        <v>0</v>
      </c>
      <c r="Z10" s="19">
        <v>0</v>
      </c>
      <c r="AA10" s="152">
        <v>9.25</v>
      </c>
      <c r="AD10" s="11">
        <v>11</v>
      </c>
      <c r="AE10" s="11"/>
      <c r="AF10" s="18"/>
      <c r="AG10" s="19"/>
      <c r="AH10" s="131">
        <f t="shared" si="20"/>
        <v>0</v>
      </c>
      <c r="AI10" s="18"/>
      <c r="AJ10" s="19"/>
      <c r="AK10" s="134">
        <f t="shared" si="21"/>
        <v>0</v>
      </c>
      <c r="AL10" s="34"/>
      <c r="AM10" s="34"/>
      <c r="AN10" s="32">
        <f t="shared" si="22"/>
        <v>0</v>
      </c>
      <c r="AO10" s="22">
        <f t="shared" si="1"/>
        <v>0</v>
      </c>
      <c r="AP10" s="19">
        <f t="shared" si="1"/>
        <v>0</v>
      </c>
      <c r="AQ10" s="137">
        <f t="shared" si="23"/>
        <v>0</v>
      </c>
      <c r="AR10" s="20">
        <f t="shared" si="24"/>
        <v>0</v>
      </c>
      <c r="AS10" s="18"/>
      <c r="AT10" s="19"/>
      <c r="AU10" s="20">
        <f t="shared" si="25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</v>
      </c>
      <c r="BI10" s="117">
        <f t="shared" si="3"/>
        <v>0</v>
      </c>
      <c r="BJ10" s="118">
        <f t="shared" si="4"/>
        <v>5.0488316687966418E-2</v>
      </c>
      <c r="BK10" s="86">
        <f t="shared" si="5"/>
        <v>0</v>
      </c>
      <c r="BL10" s="117">
        <f t="shared" si="6"/>
        <v>0</v>
      </c>
      <c r="BM10" s="119">
        <f t="shared" si="7"/>
        <v>1</v>
      </c>
      <c r="BN10" s="87">
        <f t="shared" si="8"/>
        <v>0</v>
      </c>
      <c r="BO10" s="86">
        <f t="shared" si="9"/>
        <v>0</v>
      </c>
      <c r="BP10" s="117">
        <f t="shared" si="10"/>
        <v>0.26839142590866732</v>
      </c>
      <c r="BQ10" s="120">
        <f t="shared" si="11"/>
        <v>0.14413613613613616</v>
      </c>
      <c r="BR10" s="88">
        <f t="shared" si="12"/>
        <v>61.146651464499165</v>
      </c>
      <c r="BS10" s="89">
        <f t="shared" si="13"/>
        <v>0</v>
      </c>
      <c r="BT10" s="90">
        <f t="shared" si="26"/>
        <v>-61.146651464499165</v>
      </c>
      <c r="BU10" s="86">
        <f>IFERROR((P10+M10+J10-N10-K10+R10+(0.5*Q10)+T10+W10+(0.5*V10)-U10)/(($P$18+$AR$18)+($M$18+$AO$18)+($J$18+$AL$18)-($N$18+$AP$18)-($K$18+$AM$18)+($R$18+$AT$18)+(0.5*($Q$18+$AS$18))+($T$18+$AV$18)+($W$18+$AY$18)+(0.5*($V$18+$AX$18))-($U$18+$AW$18)), 0)</f>
        <v>2.247191011235955E-2</v>
      </c>
      <c r="BV10" s="85">
        <f>IFERROR((D10*2)-(E10*((homedefinitions!$K$15)*2))+(G10*3)-(H10*((homedefinitions!$L$15)*3))+(J10)-(K10*(homedefinitions!$M$15))+S10+T10+V10+W10-U10, 0)</f>
        <v>2</v>
      </c>
      <c r="BW10" s="85">
        <f t="shared" si="27"/>
        <v>0</v>
      </c>
      <c r="BX10" s="26">
        <v>5</v>
      </c>
      <c r="BY10" s="25" t="s">
        <v>22</v>
      </c>
      <c r="BZ10" s="47">
        <f t="shared" si="28"/>
        <v>3.1723408832845275</v>
      </c>
      <c r="CA10" s="39">
        <f t="shared" si="46"/>
        <v>0.20689655172413793</v>
      </c>
      <c r="CB10" s="45">
        <f t="shared" si="47"/>
        <v>0.67764298093587516</v>
      </c>
      <c r="CC10" s="45">
        <f t="shared" si="29"/>
        <v>1.4138253648473407</v>
      </c>
      <c r="CD10" s="45">
        <f t="shared" si="30"/>
        <v>0</v>
      </c>
      <c r="CE10" s="36">
        <f t="shared" si="31"/>
        <v>0.30918384354686368</v>
      </c>
      <c r="CF10" s="45">
        <f t="shared" si="48"/>
        <v>1.7230092083942044</v>
      </c>
      <c r="CG10" s="45">
        <f t="shared" si="49"/>
        <v>4.8953500916787318</v>
      </c>
      <c r="CH10" s="45">
        <f t="shared" si="32"/>
        <v>0.84317315232566781</v>
      </c>
      <c r="CI10" s="51">
        <f t="shared" si="50"/>
        <v>18.28</v>
      </c>
      <c r="CJ10" s="47">
        <f t="shared" si="33"/>
        <v>8.2564601652074625</v>
      </c>
      <c r="CK10" s="45">
        <f t="shared" si="34"/>
        <v>0.55793274713361207</v>
      </c>
      <c r="CL10" s="45">
        <f t="shared" si="35"/>
        <v>0</v>
      </c>
      <c r="CM10" s="36">
        <f t="shared" si="36"/>
        <v>0.93128153606483166</v>
      </c>
      <c r="CN10" s="45">
        <f t="shared" si="51"/>
        <v>26.15</v>
      </c>
      <c r="CO10" s="45">
        <f t="shared" si="52"/>
        <v>0.52317657209308133</v>
      </c>
      <c r="CP10" s="45">
        <f t="shared" si="53"/>
        <v>0.36</v>
      </c>
      <c r="CQ10" s="45">
        <f t="shared" si="54"/>
        <v>0.38164039696438989</v>
      </c>
      <c r="CR10" s="45">
        <f t="shared" si="37"/>
        <v>0.42758155337438053</v>
      </c>
      <c r="CS10" s="45">
        <f t="shared" si="38"/>
        <v>9.9792335306165434</v>
      </c>
      <c r="CT10" s="45">
        <f t="shared" si="39"/>
        <v>4.1282300826037313</v>
      </c>
      <c r="CU10" s="45">
        <f t="shared" si="40"/>
        <v>0</v>
      </c>
      <c r="CV10" s="45">
        <f t="shared" si="41"/>
        <v>0.8</v>
      </c>
      <c r="CW10" s="45">
        <f t="shared" si="42"/>
        <v>0.19966531465607232</v>
      </c>
      <c r="CX10" s="45">
        <f t="shared" si="43"/>
        <v>1.8444</v>
      </c>
      <c r="CY10" s="45">
        <f t="shared" si="44"/>
        <v>0</v>
      </c>
      <c r="CZ10" s="43">
        <f t="shared" si="45"/>
        <v>7.6336349960641874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1</v>
      </c>
      <c r="F11" s="130">
        <f t="shared" si="14"/>
        <v>0</v>
      </c>
      <c r="G11" s="15">
        <v>1</v>
      </c>
      <c r="H11" s="16">
        <v>3</v>
      </c>
      <c r="I11" s="133">
        <f t="shared" si="15"/>
        <v>0.33333333333333331</v>
      </c>
      <c r="J11" s="33">
        <v>0</v>
      </c>
      <c r="K11" s="33">
        <v>0</v>
      </c>
      <c r="L11" s="31">
        <f t="shared" si="16"/>
        <v>0</v>
      </c>
      <c r="M11" s="21">
        <f t="shared" si="0"/>
        <v>1</v>
      </c>
      <c r="N11" s="16">
        <f t="shared" si="0"/>
        <v>4</v>
      </c>
      <c r="O11" s="136">
        <f t="shared" si="17"/>
        <v>0.25</v>
      </c>
      <c r="P11" s="17">
        <f t="shared" si="18"/>
        <v>3</v>
      </c>
      <c r="Q11" s="15">
        <v>0</v>
      </c>
      <c r="R11" s="16">
        <v>0</v>
      </c>
      <c r="S11" s="17">
        <f t="shared" si="19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7</v>
      </c>
      <c r="AD11" s="11">
        <v>12</v>
      </c>
      <c r="AE11" s="11"/>
      <c r="AF11" s="15"/>
      <c r="AG11" s="16"/>
      <c r="AH11" s="130">
        <f t="shared" si="20"/>
        <v>0</v>
      </c>
      <c r="AI11" s="15"/>
      <c r="AJ11" s="16"/>
      <c r="AK11" s="133">
        <f t="shared" si="21"/>
        <v>0</v>
      </c>
      <c r="AL11" s="33"/>
      <c r="AM11" s="33"/>
      <c r="AN11" s="31">
        <f t="shared" si="22"/>
        <v>0</v>
      </c>
      <c r="AO11" s="21">
        <f t="shared" si="1"/>
        <v>0</v>
      </c>
      <c r="AP11" s="16">
        <f t="shared" si="1"/>
        <v>0</v>
      </c>
      <c r="AQ11" s="136">
        <f t="shared" si="23"/>
        <v>0</v>
      </c>
      <c r="AR11" s="17">
        <f t="shared" si="24"/>
        <v>0</v>
      </c>
      <c r="AS11" s="15"/>
      <c r="AT11" s="16"/>
      <c r="AU11" s="17">
        <f t="shared" si="25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0.375</v>
      </c>
      <c r="BI11" s="113">
        <f t="shared" si="3"/>
        <v>0.375</v>
      </c>
      <c r="BJ11" s="114">
        <f t="shared" si="4"/>
        <v>0.26686681677925106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85.387287202669029</v>
      </c>
      <c r="BS11" s="84">
        <f t="shared" si="13"/>
        <v>94.277530084295265</v>
      </c>
      <c r="BT11" s="85">
        <f t="shared" si="26"/>
        <v>8.8902428816262358</v>
      </c>
      <c r="BU11" s="81">
        <f>IFERROR((P11+M11+J11-N11-K11+R11+(0.5*Q11)+T11+W11+(0.5*V11)-U11)/(($P$18+$AR$18)+($M$18+$AO$18)+($J$18+$AL$18)-($N$18+$AP$18)-($K$18+$AM$18)+($R$18+$AT$18)+(0.5*($Q$18+$AS$18))+($T$18+$AV$18)+($W$18+$AY$18)+(0.5*($V$18+$AX$18))-($U$18+$AW$18)), 0)</f>
        <v>0</v>
      </c>
      <c r="BV11" s="85">
        <f>IFERROR((D11*2)-(E11*((homedefinitions!$K$15)*2))+(G11*3)-(H11*((homedefinitions!$L$15)*3))+(J11)-(K11*(homedefinitions!$M$15))+S11+T11+V11+W11-U11, 0)</f>
        <v>-0.27000000000000046</v>
      </c>
      <c r="BW11" s="85">
        <f t="shared" si="27"/>
        <v>0</v>
      </c>
      <c r="BX11" s="26">
        <v>10</v>
      </c>
      <c r="BY11" s="25" t="s">
        <v>23</v>
      </c>
      <c r="BZ11" s="47">
        <f t="shared" si="28"/>
        <v>2.3223570190641247</v>
      </c>
      <c r="CA11" s="39">
        <f t="shared" si="46"/>
        <v>0.20689655172413793</v>
      </c>
      <c r="CB11" s="45">
        <f t="shared" si="47"/>
        <v>0.67764298093587516</v>
      </c>
      <c r="CC11" s="45">
        <f t="shared" si="29"/>
        <v>0.78122425820405605</v>
      </c>
      <c r="CD11" s="45">
        <f t="shared" si="30"/>
        <v>0</v>
      </c>
      <c r="CE11" s="36">
        <f t="shared" si="31"/>
        <v>0.17084282460136674</v>
      </c>
      <c r="CF11" s="45">
        <f t="shared" si="48"/>
        <v>0.95206708280542274</v>
      </c>
      <c r="CG11" s="45">
        <f t="shared" si="49"/>
        <v>3.2744241018695472</v>
      </c>
      <c r="CH11" s="45">
        <f t="shared" si="32"/>
        <v>1.0206762060246364</v>
      </c>
      <c r="CI11" s="51">
        <f t="shared" si="50"/>
        <v>18.28</v>
      </c>
      <c r="CJ11" s="47">
        <f t="shared" si="33"/>
        <v>0</v>
      </c>
      <c r="CK11" s="45">
        <f t="shared" si="34"/>
        <v>0.28357254630088136</v>
      </c>
      <c r="CL11" s="45">
        <f t="shared" si="35"/>
        <v>0.74791859389454207</v>
      </c>
      <c r="CM11" s="36">
        <f t="shared" si="36"/>
        <v>0.93128153606483166</v>
      </c>
      <c r="CN11" s="45">
        <f t="shared" si="51"/>
        <v>26.15</v>
      </c>
      <c r="CO11" s="45">
        <f t="shared" si="52"/>
        <v>0.52317657209308133</v>
      </c>
      <c r="CP11" s="45">
        <f t="shared" si="53"/>
        <v>0.36</v>
      </c>
      <c r="CQ11" s="45">
        <f t="shared" si="54"/>
        <v>0.38164039696438989</v>
      </c>
      <c r="CR11" s="45">
        <f t="shared" si="37"/>
        <v>0.42758155337438053</v>
      </c>
      <c r="CS11" s="45">
        <f t="shared" si="38"/>
        <v>1.1241043303479388</v>
      </c>
      <c r="CT11" s="45">
        <f t="shared" si="39"/>
        <v>0</v>
      </c>
      <c r="CU11" s="45">
        <f t="shared" si="40"/>
        <v>0.26063829787234044</v>
      </c>
      <c r="CV11" s="45">
        <f t="shared" si="41"/>
        <v>0</v>
      </c>
      <c r="CW11" s="45">
        <f t="shared" si="42"/>
        <v>0.19966531465607232</v>
      </c>
      <c r="CX11" s="45">
        <f t="shared" si="43"/>
        <v>2.4592000000000001</v>
      </c>
      <c r="CY11" s="45">
        <f t="shared" si="44"/>
        <v>0</v>
      </c>
      <c r="CZ11" s="43">
        <f t="shared" si="45"/>
        <v>5.9015929490559493</v>
      </c>
    </row>
    <row r="12" spans="2:104" ht="23.1" x14ac:dyDescent="0.85">
      <c r="B12" s="11">
        <v>24</v>
      </c>
      <c r="C12" s="11" t="s">
        <v>26</v>
      </c>
      <c r="D12" s="18">
        <v>2</v>
      </c>
      <c r="E12" s="19">
        <v>2</v>
      </c>
      <c r="F12" s="131">
        <f t="shared" si="14"/>
        <v>1</v>
      </c>
      <c r="G12" s="18">
        <v>0</v>
      </c>
      <c r="H12" s="19">
        <v>2</v>
      </c>
      <c r="I12" s="134">
        <f t="shared" si="15"/>
        <v>0</v>
      </c>
      <c r="J12" s="34">
        <v>1</v>
      </c>
      <c r="K12" s="34">
        <v>1</v>
      </c>
      <c r="L12" s="32">
        <f t="shared" si="16"/>
        <v>1</v>
      </c>
      <c r="M12" s="22">
        <f t="shared" si="0"/>
        <v>2</v>
      </c>
      <c r="N12" s="19">
        <f t="shared" si="0"/>
        <v>4</v>
      </c>
      <c r="O12" s="137">
        <f t="shared" si="17"/>
        <v>0.5</v>
      </c>
      <c r="P12" s="20">
        <f t="shared" si="18"/>
        <v>5</v>
      </c>
      <c r="Q12" s="18">
        <v>0</v>
      </c>
      <c r="R12" s="19">
        <v>2</v>
      </c>
      <c r="S12" s="20">
        <f t="shared" si="19"/>
        <v>2</v>
      </c>
      <c r="T12" s="18">
        <v>0</v>
      </c>
      <c r="U12" s="19">
        <v>1</v>
      </c>
      <c r="V12" s="19">
        <v>0</v>
      </c>
      <c r="W12" s="19">
        <v>2</v>
      </c>
      <c r="X12" s="19">
        <v>0</v>
      </c>
      <c r="Y12" s="19">
        <v>1</v>
      </c>
      <c r="Z12" s="19">
        <v>0</v>
      </c>
      <c r="AA12" s="152">
        <v>10.88</v>
      </c>
      <c r="AD12" s="11">
        <v>24</v>
      </c>
      <c r="AE12" s="11"/>
      <c r="AF12" s="18"/>
      <c r="AG12" s="19"/>
      <c r="AH12" s="131">
        <f t="shared" si="20"/>
        <v>0</v>
      </c>
      <c r="AI12" s="18"/>
      <c r="AJ12" s="19"/>
      <c r="AK12" s="134">
        <f t="shared" si="21"/>
        <v>0</v>
      </c>
      <c r="AL12" s="34"/>
      <c r="AM12" s="34"/>
      <c r="AN12" s="32">
        <f t="shared" si="22"/>
        <v>0</v>
      </c>
      <c r="AO12" s="22">
        <f t="shared" si="1"/>
        <v>0</v>
      </c>
      <c r="AP12" s="19">
        <f t="shared" si="1"/>
        <v>0</v>
      </c>
      <c r="AQ12" s="137">
        <f t="shared" si="23"/>
        <v>0</v>
      </c>
      <c r="AR12" s="20">
        <f t="shared" si="24"/>
        <v>0</v>
      </c>
      <c r="AS12" s="18"/>
      <c r="AT12" s="19"/>
      <c r="AU12" s="20">
        <f t="shared" si="25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0.5</v>
      </c>
      <c r="BI12" s="117">
        <f t="shared" si="3"/>
        <v>0.56306306306306297</v>
      </c>
      <c r="BJ12" s="118">
        <f t="shared" si="4"/>
        <v>0.23350846468184469</v>
      </c>
      <c r="BK12" s="86">
        <f t="shared" si="5"/>
        <v>0</v>
      </c>
      <c r="BL12" s="117">
        <f t="shared" si="6"/>
        <v>0</v>
      </c>
      <c r="BM12" s="119">
        <f t="shared" si="7"/>
        <v>0.18382352941176469</v>
      </c>
      <c r="BN12" s="87">
        <f t="shared" si="8"/>
        <v>0</v>
      </c>
      <c r="BO12" s="86">
        <f t="shared" si="9"/>
        <v>0</v>
      </c>
      <c r="BP12" s="117">
        <f t="shared" si="10"/>
        <v>0.22818204868154157</v>
      </c>
      <c r="BQ12" s="120">
        <f t="shared" si="11"/>
        <v>0.12254221132897603</v>
      </c>
      <c r="BR12" s="88">
        <f t="shared" si="12"/>
        <v>52.247847296678898</v>
      </c>
      <c r="BS12" s="89">
        <f t="shared" si="13"/>
        <v>98.827058407188588</v>
      </c>
      <c r="BT12" s="90">
        <f t="shared" si="26"/>
        <v>46.579211110509689</v>
      </c>
      <c r="BU12" s="86">
        <f>IFERROR((P12+M12+J12-N12-K12+R12+(0.5*Q12)+T12+W12+(0.5*V12)-U12)/(($P$18+$AR$18)+($M$18+$AO$18)+($J$18+$AL$18)-($N$18+$AP$18)-($K$18+$AM$18)+($R$18+$AT$18)+(0.5*($Q$18+$AS$18))+($T$18+$AV$18)+($W$18+$AY$18)+(0.5*($V$18+$AX$18))-($U$18+$AW$18)), 0)</f>
        <v>6.741573033707865E-2</v>
      </c>
      <c r="BV12" s="85">
        <f>IFERROR((D12*2)-(E12*((homedefinitions!$K$15)*2))+(G12*3)-(H12*((homedefinitions!$L$15)*3))+(J12)-(K12*(homedefinitions!$M$15))+S12+T12+V12+W12-U12, 0)</f>
        <v>4.17</v>
      </c>
      <c r="BW12" s="85">
        <f t="shared" si="27"/>
        <v>0.25</v>
      </c>
      <c r="BX12" s="26">
        <v>11</v>
      </c>
      <c r="BY12" s="25" t="s">
        <v>24</v>
      </c>
      <c r="BZ12" s="47">
        <f t="shared" si="28"/>
        <v>1.6447140381282497</v>
      </c>
      <c r="CA12" s="39">
        <f t="shared" si="46"/>
        <v>0.20689655172413793</v>
      </c>
      <c r="CB12" s="45">
        <f t="shared" si="47"/>
        <v>0.67764298093587516</v>
      </c>
      <c r="CC12" s="45">
        <f t="shared" si="29"/>
        <v>0.70500725740366033</v>
      </c>
      <c r="CD12" s="45">
        <f t="shared" si="30"/>
        <v>0</v>
      </c>
      <c r="CE12" s="36">
        <f t="shared" si="31"/>
        <v>0.15417523195733096</v>
      </c>
      <c r="CF12" s="45">
        <f t="shared" si="48"/>
        <v>0.85918248936099129</v>
      </c>
      <c r="CG12" s="45">
        <f t="shared" si="49"/>
        <v>2.5038965274892409</v>
      </c>
      <c r="CH12" s="45">
        <f t="shared" si="32"/>
        <v>0.86487147354808336</v>
      </c>
      <c r="CI12" s="51">
        <f t="shared" si="50"/>
        <v>18.28</v>
      </c>
      <c r="CJ12" s="47">
        <f t="shared" si="33"/>
        <v>0</v>
      </c>
      <c r="CK12" s="45">
        <f t="shared" si="34"/>
        <v>0.40538121683088668</v>
      </c>
      <c r="CL12" s="45">
        <f t="shared" si="35"/>
        <v>0</v>
      </c>
      <c r="CM12" s="36">
        <f t="shared" si="36"/>
        <v>0.93128153606483166</v>
      </c>
      <c r="CN12" s="45">
        <f t="shared" si="51"/>
        <v>26.15</v>
      </c>
      <c r="CO12" s="45">
        <f t="shared" si="52"/>
        <v>0.52317657209308133</v>
      </c>
      <c r="CP12" s="45">
        <f t="shared" si="53"/>
        <v>0.36</v>
      </c>
      <c r="CQ12" s="45">
        <f t="shared" si="54"/>
        <v>0.38164039696438989</v>
      </c>
      <c r="CR12" s="45">
        <f t="shared" si="37"/>
        <v>0</v>
      </c>
      <c r="CS12" s="45">
        <f t="shared" si="38"/>
        <v>0</v>
      </c>
      <c r="CT12" s="45">
        <f t="shared" si="39"/>
        <v>0</v>
      </c>
      <c r="CU12" s="45">
        <f t="shared" si="40"/>
        <v>0</v>
      </c>
      <c r="CV12" s="45">
        <f t="shared" si="41"/>
        <v>0</v>
      </c>
      <c r="CW12" s="45">
        <f t="shared" si="42"/>
        <v>0</v>
      </c>
      <c r="CX12" s="45">
        <f t="shared" si="43"/>
        <v>0</v>
      </c>
      <c r="CY12" s="45">
        <f t="shared" si="44"/>
        <v>0</v>
      </c>
      <c r="CZ12" s="43">
        <f t="shared" si="45"/>
        <v>1</v>
      </c>
    </row>
    <row r="13" spans="2:104" ht="23.1" x14ac:dyDescent="0.85">
      <c r="B13" s="11">
        <v>30</v>
      </c>
      <c r="C13" s="11" t="s">
        <v>27</v>
      </c>
      <c r="D13" s="15">
        <v>3</v>
      </c>
      <c r="E13" s="16">
        <v>5</v>
      </c>
      <c r="F13" s="130">
        <f t="shared" si="14"/>
        <v>0.6</v>
      </c>
      <c r="G13" s="15">
        <v>0</v>
      </c>
      <c r="H13" s="16">
        <v>4</v>
      </c>
      <c r="I13" s="133">
        <f t="shared" si="15"/>
        <v>0</v>
      </c>
      <c r="J13" s="33">
        <v>0</v>
      </c>
      <c r="K13" s="33">
        <v>0</v>
      </c>
      <c r="L13" s="31">
        <f t="shared" si="16"/>
        <v>0</v>
      </c>
      <c r="M13" s="21">
        <f t="shared" si="0"/>
        <v>3</v>
      </c>
      <c r="N13" s="16">
        <f t="shared" si="0"/>
        <v>9</v>
      </c>
      <c r="O13" s="136">
        <f t="shared" si="17"/>
        <v>0.33333333333333331</v>
      </c>
      <c r="P13" s="17">
        <f t="shared" si="18"/>
        <v>6</v>
      </c>
      <c r="Q13" s="15">
        <v>0</v>
      </c>
      <c r="R13" s="16">
        <v>1</v>
      </c>
      <c r="S13" s="17">
        <f t="shared" si="19"/>
        <v>1</v>
      </c>
      <c r="T13" s="15">
        <v>1</v>
      </c>
      <c r="U13" s="16">
        <v>1</v>
      </c>
      <c r="V13" s="16">
        <v>1</v>
      </c>
      <c r="W13" s="16">
        <v>0</v>
      </c>
      <c r="X13" s="16">
        <v>0</v>
      </c>
      <c r="Y13" s="16">
        <v>0</v>
      </c>
      <c r="Z13" s="16">
        <v>1</v>
      </c>
      <c r="AA13" s="151">
        <v>16.5</v>
      </c>
      <c r="AD13" s="11">
        <v>30</v>
      </c>
      <c r="AE13" s="11"/>
      <c r="AF13" s="15"/>
      <c r="AG13" s="16"/>
      <c r="AH13" s="130">
        <f t="shared" si="20"/>
        <v>0</v>
      </c>
      <c r="AI13" s="15"/>
      <c r="AJ13" s="16"/>
      <c r="AK13" s="133">
        <f t="shared" si="21"/>
        <v>0</v>
      </c>
      <c r="AL13" s="33"/>
      <c r="AM13" s="33"/>
      <c r="AN13" s="31">
        <f t="shared" si="22"/>
        <v>0</v>
      </c>
      <c r="AO13" s="21">
        <f t="shared" si="1"/>
        <v>0</v>
      </c>
      <c r="AP13" s="16">
        <f t="shared" si="1"/>
        <v>0</v>
      </c>
      <c r="AQ13" s="136">
        <f t="shared" si="23"/>
        <v>0</v>
      </c>
      <c r="AR13" s="17">
        <f t="shared" si="24"/>
        <v>0</v>
      </c>
      <c r="AS13" s="15"/>
      <c r="AT13" s="16"/>
      <c r="AU13" s="17">
        <f t="shared" si="25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0.33333333333333331</v>
      </c>
      <c r="BI13" s="113">
        <f t="shared" si="3"/>
        <v>0.33333333333333331</v>
      </c>
      <c r="BJ13" s="114">
        <f t="shared" si="4"/>
        <v>0.28304056325072086</v>
      </c>
      <c r="BK13" s="81">
        <f t="shared" si="5"/>
        <v>0.13258638851443433</v>
      </c>
      <c r="BL13" s="113">
        <f t="shared" si="6"/>
        <v>9.0909090909090912E-2</v>
      </c>
      <c r="BM13" s="115">
        <f t="shared" si="7"/>
        <v>9.0909090909090912E-2</v>
      </c>
      <c r="BN13" s="82">
        <f t="shared" si="8"/>
        <v>1</v>
      </c>
      <c r="BO13" s="81">
        <f t="shared" si="9"/>
        <v>0</v>
      </c>
      <c r="BP13" s="113">
        <f t="shared" si="10"/>
        <v>7.5230929989550679E-2</v>
      </c>
      <c r="BQ13" s="116">
        <f t="shared" si="11"/>
        <v>4.0401795735129073E-2</v>
      </c>
      <c r="BR13" s="83">
        <f t="shared" si="12"/>
        <v>77.514439790792437</v>
      </c>
      <c r="BS13" s="84">
        <f t="shared" si="13"/>
        <v>79.608585600916143</v>
      </c>
      <c r="BT13" s="85">
        <f t="shared" si="26"/>
        <v>2.094145810123706</v>
      </c>
      <c r="BU13" s="81">
        <f>IFERROR((P13+M13+J13-N13-K13+R13+(0.5*Q13)+T13+W13+(0.5*V13)-U13)/(($P$18+$AR$18)+($M$18+$AO$18)+($J$18+$AL$18)-($N$18+$AP$18)-($K$18+$AM$18)+($R$18+$AT$18)+(0.5*($Q$18+$AS$18))+($T$18+$AV$18)+($W$18+$AY$18)+(0.5*($V$18+$AX$18))-($U$18+$AW$18)), 0)</f>
        <v>1.6853932584269662E-2</v>
      </c>
      <c r="BV13" s="85">
        <f>IFERROR((D13*2)-(E13*((homedefinitions!$K$15)*2))+(G13*3)-(H13*((homedefinitions!$L$15)*3))+(J13)-(K13*(homedefinitions!$M$15))+S13+T13+V13+W13-U13, 0)</f>
        <v>0.88999999999999968</v>
      </c>
      <c r="BW13" s="85">
        <f t="shared" si="27"/>
        <v>0</v>
      </c>
      <c r="BX13" s="26">
        <v>12</v>
      </c>
      <c r="BY13" s="25" t="s">
        <v>25</v>
      </c>
      <c r="BZ13" s="47">
        <f t="shared" si="28"/>
        <v>0</v>
      </c>
      <c r="CA13" s="39">
        <f t="shared" si="46"/>
        <v>0.20689655172413793</v>
      </c>
      <c r="CB13" s="45">
        <f t="shared" si="47"/>
        <v>0.67764298093587516</v>
      </c>
      <c r="CC13" s="45">
        <f t="shared" si="29"/>
        <v>0.53351900560276999</v>
      </c>
      <c r="CD13" s="45">
        <f t="shared" si="30"/>
        <v>0</v>
      </c>
      <c r="CE13" s="36">
        <f t="shared" si="31"/>
        <v>0.11667314850825045</v>
      </c>
      <c r="CF13" s="45">
        <f t="shared" si="48"/>
        <v>0.65019215411102049</v>
      </c>
      <c r="CG13" s="45">
        <f t="shared" si="49"/>
        <v>0.65019215411102049</v>
      </c>
      <c r="CH13" s="45">
        <f t="shared" si="32"/>
        <v>0.29677042060738429</v>
      </c>
      <c r="CI13" s="51">
        <f t="shared" si="50"/>
        <v>18.28</v>
      </c>
      <c r="CJ13" s="47">
        <f t="shared" si="33"/>
        <v>2.7228382449446951</v>
      </c>
      <c r="CK13" s="45">
        <f t="shared" si="34"/>
        <v>0.49273200898720898</v>
      </c>
      <c r="CL13" s="45">
        <f t="shared" si="35"/>
        <v>0</v>
      </c>
      <c r="CM13" s="36">
        <f t="shared" si="36"/>
        <v>0.93128153606483166</v>
      </c>
      <c r="CN13" s="45">
        <f t="shared" si="51"/>
        <v>26.15</v>
      </c>
      <c r="CO13" s="45">
        <f t="shared" si="52"/>
        <v>0.52317657209308133</v>
      </c>
      <c r="CP13" s="45">
        <f t="shared" si="53"/>
        <v>0.36</v>
      </c>
      <c r="CQ13" s="45">
        <f t="shared" si="54"/>
        <v>0.38164039696438989</v>
      </c>
      <c r="CR13" s="45">
        <f t="shared" si="37"/>
        <v>0</v>
      </c>
      <c r="CS13" s="45">
        <f t="shared" si="38"/>
        <v>2.5357289832081662</v>
      </c>
      <c r="CT13" s="45">
        <f t="shared" si="39"/>
        <v>0.90761274831489835</v>
      </c>
      <c r="CU13" s="45">
        <f t="shared" si="40"/>
        <v>0</v>
      </c>
      <c r="CV13" s="45">
        <f t="shared" si="41"/>
        <v>0</v>
      </c>
      <c r="CW13" s="45">
        <f t="shared" si="42"/>
        <v>0</v>
      </c>
      <c r="CX13" s="45">
        <f t="shared" si="43"/>
        <v>1.8444</v>
      </c>
      <c r="CY13" s="45">
        <f t="shared" si="44"/>
        <v>0</v>
      </c>
      <c r="CZ13" s="43">
        <f t="shared" si="45"/>
        <v>2.689642994402722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1</v>
      </c>
      <c r="F14" s="131">
        <f t="shared" si="14"/>
        <v>0</v>
      </c>
      <c r="G14" s="18">
        <v>1</v>
      </c>
      <c r="H14" s="19">
        <v>1</v>
      </c>
      <c r="I14" s="134">
        <f t="shared" si="15"/>
        <v>1</v>
      </c>
      <c r="J14" s="34">
        <v>0</v>
      </c>
      <c r="K14" s="34">
        <v>0</v>
      </c>
      <c r="L14" s="32">
        <f t="shared" si="16"/>
        <v>0</v>
      </c>
      <c r="M14" s="22">
        <f t="shared" si="0"/>
        <v>1</v>
      </c>
      <c r="N14" s="19">
        <f t="shared" si="0"/>
        <v>2</v>
      </c>
      <c r="O14" s="137">
        <f t="shared" si="17"/>
        <v>0.5</v>
      </c>
      <c r="P14" s="20">
        <f t="shared" si="18"/>
        <v>3</v>
      </c>
      <c r="Q14" s="18">
        <v>0</v>
      </c>
      <c r="R14" s="19">
        <v>2</v>
      </c>
      <c r="S14" s="20">
        <f t="shared" si="19"/>
        <v>2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1</v>
      </c>
      <c r="AA14" s="152">
        <v>6.66</v>
      </c>
      <c r="AD14" s="11">
        <v>32</v>
      </c>
      <c r="AE14" s="11"/>
      <c r="AF14" s="18"/>
      <c r="AG14" s="19"/>
      <c r="AH14" s="131">
        <f t="shared" si="20"/>
        <v>0</v>
      </c>
      <c r="AI14" s="18"/>
      <c r="AJ14" s="19"/>
      <c r="AK14" s="134">
        <f t="shared" si="21"/>
        <v>0</v>
      </c>
      <c r="AL14" s="34"/>
      <c r="AM14" s="34"/>
      <c r="AN14" s="32">
        <f t="shared" si="22"/>
        <v>0</v>
      </c>
      <c r="AO14" s="22">
        <f t="shared" si="1"/>
        <v>0</v>
      </c>
      <c r="AP14" s="19">
        <f t="shared" si="1"/>
        <v>0</v>
      </c>
      <c r="AQ14" s="137">
        <f t="shared" si="23"/>
        <v>0</v>
      </c>
      <c r="AR14" s="20">
        <f t="shared" si="24"/>
        <v>0</v>
      </c>
      <c r="AS14" s="18"/>
      <c r="AT14" s="19"/>
      <c r="AU14" s="20">
        <f t="shared" si="25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0.75</v>
      </c>
      <c r="BI14" s="117">
        <f t="shared" si="3"/>
        <v>0.75</v>
      </c>
      <c r="BJ14" s="118">
        <f t="shared" si="4"/>
        <v>0.14024532413324006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0.37276586931759353</v>
      </c>
      <c r="BQ14" s="120">
        <f t="shared" si="11"/>
        <v>0.20018907796685576</v>
      </c>
      <c r="BR14" s="88">
        <f t="shared" si="12"/>
        <v>70.084390006526974</v>
      </c>
      <c r="BS14" s="89">
        <f t="shared" si="13"/>
        <v>165.53647485834941</v>
      </c>
      <c r="BT14" s="90">
        <f t="shared" si="26"/>
        <v>95.452084851822434</v>
      </c>
      <c r="BU14" s="86">
        <f>IFERROR((P14+M14+J14-N14-K14+R14+(0.5*Q14)+T14+W14+(0.5*V14)-U14)/(($P$18+$AR$18)+($M$18+$AO$18)+($J$18+$AL$18)-($N$18+$AP$18)-($K$18+$AM$18)+($R$18+$AT$18)+(0.5*($Q$18+$AS$18))+($T$18+$AV$18)+($W$18+$AY$18)+(0.5*($V$18+$AX$18))-($U$18+$AW$18)), 0)</f>
        <v>4.49438202247191E-2</v>
      </c>
      <c r="BV14" s="85">
        <f>IFERROR((D14*2)-(E14*((homedefinitions!$K$15)*2))+(G14*3)-(H14*((homedefinitions!$L$15)*3))+(J14)-(K14*(homedefinitions!$M$15))+S14+T14+V14+W14-U14, 0)</f>
        <v>3.41</v>
      </c>
      <c r="BW14" s="85">
        <f t="shared" si="27"/>
        <v>0</v>
      </c>
      <c r="BX14" s="26">
        <v>24</v>
      </c>
      <c r="BY14" s="25" t="s">
        <v>26</v>
      </c>
      <c r="BZ14" s="47">
        <f t="shared" si="28"/>
        <v>2.6447140381282495</v>
      </c>
      <c r="CA14" s="39">
        <f t="shared" si="46"/>
        <v>0.20689655172413793</v>
      </c>
      <c r="CB14" s="45">
        <f t="shared" si="47"/>
        <v>0.67764298093587516</v>
      </c>
      <c r="CC14" s="45">
        <f t="shared" si="29"/>
        <v>0.82924096870830544</v>
      </c>
      <c r="CD14" s="45">
        <f t="shared" si="30"/>
        <v>0</v>
      </c>
      <c r="CE14" s="36">
        <f t="shared" si="31"/>
        <v>0.18134340796710927</v>
      </c>
      <c r="CF14" s="45">
        <f t="shared" si="48"/>
        <v>1.0105843766754148</v>
      </c>
      <c r="CG14" s="45">
        <f t="shared" si="49"/>
        <v>3.6552984148036645</v>
      </c>
      <c r="CH14" s="45">
        <f t="shared" si="32"/>
        <v>1.0734229353272557</v>
      </c>
      <c r="CI14" s="51">
        <f t="shared" si="50"/>
        <v>18.28</v>
      </c>
      <c r="CJ14" s="47">
        <f t="shared" si="33"/>
        <v>3.4818536275480834</v>
      </c>
      <c r="CK14" s="45">
        <f t="shared" si="34"/>
        <v>0.51814637245191675</v>
      </c>
      <c r="CL14" s="45">
        <f t="shared" si="35"/>
        <v>0</v>
      </c>
      <c r="CM14" s="36">
        <f t="shared" si="36"/>
        <v>0.93128153606483166</v>
      </c>
      <c r="CN14" s="45">
        <f t="shared" si="51"/>
        <v>26.15</v>
      </c>
      <c r="CO14" s="45">
        <f t="shared" si="52"/>
        <v>0.52317657209308133</v>
      </c>
      <c r="CP14" s="45">
        <f t="shared" si="53"/>
        <v>0.36</v>
      </c>
      <c r="CQ14" s="45">
        <f t="shared" si="54"/>
        <v>0.38164039696438989</v>
      </c>
      <c r="CR14" s="45">
        <f t="shared" si="37"/>
        <v>0</v>
      </c>
      <c r="CS14" s="45">
        <f t="shared" si="38"/>
        <v>4.1738675306807176</v>
      </c>
      <c r="CT14" s="45">
        <f t="shared" si="39"/>
        <v>1.7409268137740417</v>
      </c>
      <c r="CU14" s="45">
        <f t="shared" si="40"/>
        <v>0</v>
      </c>
      <c r="CV14" s="45">
        <f t="shared" si="41"/>
        <v>0.4</v>
      </c>
      <c r="CW14" s="45">
        <f t="shared" si="42"/>
        <v>0</v>
      </c>
      <c r="CX14" s="45">
        <f t="shared" si="43"/>
        <v>1.2296</v>
      </c>
      <c r="CY14" s="45">
        <f t="shared" si="44"/>
        <v>0</v>
      </c>
      <c r="CZ14" s="43">
        <f t="shared" si="45"/>
        <v>4.2234056117338756</v>
      </c>
    </row>
    <row r="15" spans="2:104" ht="23.1" x14ac:dyDescent="0.85">
      <c r="B15" s="12">
        <v>33</v>
      </c>
      <c r="C15" s="12" t="s">
        <v>29</v>
      </c>
      <c r="D15" s="15">
        <v>1</v>
      </c>
      <c r="E15" s="16">
        <v>1</v>
      </c>
      <c r="F15" s="130">
        <f t="shared" si="14"/>
        <v>1</v>
      </c>
      <c r="G15" s="15">
        <v>0</v>
      </c>
      <c r="H15" s="16">
        <v>1</v>
      </c>
      <c r="I15" s="133">
        <f t="shared" si="15"/>
        <v>0</v>
      </c>
      <c r="J15" s="33">
        <v>0</v>
      </c>
      <c r="K15" s="33">
        <v>0</v>
      </c>
      <c r="L15" s="31">
        <f t="shared" si="16"/>
        <v>0</v>
      </c>
      <c r="M15" s="21">
        <f t="shared" si="0"/>
        <v>1</v>
      </c>
      <c r="N15" s="16">
        <f t="shared" si="0"/>
        <v>2</v>
      </c>
      <c r="O15" s="136">
        <f t="shared" si="17"/>
        <v>0.5</v>
      </c>
      <c r="P15" s="17">
        <f t="shared" si="18"/>
        <v>2</v>
      </c>
      <c r="Q15" s="15">
        <v>4</v>
      </c>
      <c r="R15" s="16">
        <v>2</v>
      </c>
      <c r="S15" s="17">
        <f t="shared" si="19"/>
        <v>6</v>
      </c>
      <c r="T15" s="15">
        <v>2</v>
      </c>
      <c r="U15" s="16">
        <v>1</v>
      </c>
      <c r="V15" s="16">
        <v>0</v>
      </c>
      <c r="W15" s="16">
        <v>1</v>
      </c>
      <c r="X15" s="16">
        <v>0</v>
      </c>
      <c r="Y15" s="16">
        <v>0</v>
      </c>
      <c r="Z15" s="16">
        <v>2</v>
      </c>
      <c r="AA15" s="151">
        <v>11</v>
      </c>
      <c r="AD15" s="12">
        <v>33</v>
      </c>
      <c r="AE15" s="12"/>
      <c r="AF15" s="15"/>
      <c r="AG15" s="16"/>
      <c r="AH15" s="130">
        <f t="shared" si="20"/>
        <v>0</v>
      </c>
      <c r="AI15" s="15"/>
      <c r="AJ15" s="16"/>
      <c r="AK15" s="133">
        <f t="shared" si="21"/>
        <v>0</v>
      </c>
      <c r="AL15" s="33"/>
      <c r="AM15" s="33"/>
      <c r="AN15" s="31">
        <f t="shared" si="22"/>
        <v>0</v>
      </c>
      <c r="AO15" s="21">
        <f t="shared" si="1"/>
        <v>0</v>
      </c>
      <c r="AP15" s="16">
        <f t="shared" si="1"/>
        <v>0</v>
      </c>
      <c r="AQ15" s="136">
        <f t="shared" si="23"/>
        <v>0</v>
      </c>
      <c r="AR15" s="17">
        <f t="shared" si="24"/>
        <v>0</v>
      </c>
      <c r="AS15" s="15"/>
      <c r="AT15" s="16"/>
      <c r="AU15" s="17">
        <f t="shared" si="25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0.5</v>
      </c>
      <c r="BI15" s="113">
        <f t="shared" si="3"/>
        <v>0.5</v>
      </c>
      <c r="BJ15" s="114">
        <f t="shared" si="4"/>
        <v>0.12736825346282438</v>
      </c>
      <c r="BK15" s="81">
        <f t="shared" si="5"/>
        <v>0.33177574400235943</v>
      </c>
      <c r="BL15" s="113">
        <f t="shared" si="6"/>
        <v>0.4</v>
      </c>
      <c r="BM15" s="115">
        <f t="shared" si="7"/>
        <v>0.2</v>
      </c>
      <c r="BN15" s="82">
        <f t="shared" si="8"/>
        <v>2</v>
      </c>
      <c r="BO15" s="81">
        <f t="shared" si="9"/>
        <v>0.5236072727272727</v>
      </c>
      <c r="BP15" s="113">
        <f t="shared" si="10"/>
        <v>0.22569278996865202</v>
      </c>
      <c r="BQ15" s="116">
        <f t="shared" si="11"/>
        <v>0.36361616161616162</v>
      </c>
      <c r="BR15" s="83">
        <f t="shared" si="12"/>
        <v>62.453545268783252</v>
      </c>
      <c r="BS15" s="84">
        <f t="shared" si="13"/>
        <v>128.73594160105904</v>
      </c>
      <c r="BT15" s="85">
        <f t="shared" si="26"/>
        <v>66.282396332275795</v>
      </c>
      <c r="BU15" s="81">
        <f>IFERROR((P15+M15+J15-N15-K15+R15+(0.5*Q15)+T15+W15+(0.5*V15)-U15)/(($P$18+$AR$18)+($M$18+$AO$18)+($J$18+$AL$18)-($N$18+$AP$18)-($K$18+$AM$18)+($R$18+$AT$18)+(0.5*($Q$18+$AS$18))+($T$18+$AV$18)+($W$18+$AY$18)+(0.5*($V$18+$AX$18))-($U$18+$AW$18)), 0)</f>
        <v>7.8651685393258425E-2</v>
      </c>
      <c r="BV15" s="85">
        <f>IFERROR((D15*2)-(E15*((homedefinitions!$K$15)*2))+(G15*3)-(H15*((homedefinitions!$L$15)*3))+(J15)-(K15*(homedefinitions!$M$15))+S15+T15+V15+W15-U15, 0)</f>
        <v>8.41</v>
      </c>
      <c r="BW15" s="85">
        <f t="shared" si="27"/>
        <v>0</v>
      </c>
      <c r="BX15" s="26">
        <v>30</v>
      </c>
      <c r="BY15" s="25" t="s">
        <v>27</v>
      </c>
      <c r="BZ15" s="47">
        <f t="shared" si="28"/>
        <v>0.84998386422040284</v>
      </c>
      <c r="CA15" s="39">
        <f t="shared" si="46"/>
        <v>0.20689655172413793</v>
      </c>
      <c r="CB15" s="45">
        <f t="shared" si="47"/>
        <v>0.67764298093587516</v>
      </c>
      <c r="CC15" s="45">
        <f t="shared" si="29"/>
        <v>1.2575805132065292</v>
      </c>
      <c r="CD15" s="45">
        <f t="shared" si="30"/>
        <v>0.10285714285714284</v>
      </c>
      <c r="CE15" s="36">
        <f t="shared" si="31"/>
        <v>0.27501527862659036</v>
      </c>
      <c r="CF15" s="45">
        <f t="shared" si="48"/>
        <v>1.6354529346902624</v>
      </c>
      <c r="CG15" s="45">
        <f t="shared" si="49"/>
        <v>2.4854367989106652</v>
      </c>
      <c r="CH15" s="45">
        <f t="shared" si="32"/>
        <v>0.48127766508059472</v>
      </c>
      <c r="CI15" s="51">
        <f t="shared" si="50"/>
        <v>18.28</v>
      </c>
      <c r="CJ15" s="47">
        <f t="shared" si="33"/>
        <v>5.593814780032444</v>
      </c>
      <c r="CK15" s="45">
        <f t="shared" si="34"/>
        <v>0.40618521996755574</v>
      </c>
      <c r="CL15" s="45">
        <f t="shared" si="35"/>
        <v>0.84464285714285703</v>
      </c>
      <c r="CM15" s="36">
        <f t="shared" si="36"/>
        <v>0.93128153606483166</v>
      </c>
      <c r="CN15" s="45">
        <f t="shared" si="51"/>
        <v>26.15</v>
      </c>
      <c r="CO15" s="45">
        <f t="shared" si="52"/>
        <v>0.52317657209308133</v>
      </c>
      <c r="CP15" s="45">
        <f t="shared" si="53"/>
        <v>0.36</v>
      </c>
      <c r="CQ15" s="45">
        <f t="shared" si="54"/>
        <v>0.38164039696438989</v>
      </c>
      <c r="CR15" s="45">
        <f t="shared" si="37"/>
        <v>0</v>
      </c>
      <c r="CS15" s="45">
        <f t="shared" si="38"/>
        <v>5.9960167182369606</v>
      </c>
      <c r="CT15" s="45">
        <f t="shared" si="39"/>
        <v>2.796907390016222</v>
      </c>
      <c r="CU15" s="45">
        <f t="shared" si="40"/>
        <v>0.25595238095238093</v>
      </c>
      <c r="CV15" s="45">
        <f t="shared" si="41"/>
        <v>0</v>
      </c>
      <c r="CW15" s="45">
        <f t="shared" si="42"/>
        <v>0</v>
      </c>
      <c r="CX15" s="45">
        <f t="shared" si="43"/>
        <v>3.6888000000000001</v>
      </c>
      <c r="CY15" s="45">
        <f t="shared" si="44"/>
        <v>0</v>
      </c>
      <c r="CZ15" s="43">
        <f t="shared" si="45"/>
        <v>7.5318719368981704</v>
      </c>
    </row>
    <row r="16" spans="2:104" ht="23.1" x14ac:dyDescent="0.85">
      <c r="B16" s="12">
        <v>34</v>
      </c>
      <c r="C16" s="12" t="s">
        <v>30</v>
      </c>
      <c r="D16" s="18">
        <v>3</v>
      </c>
      <c r="E16" s="19">
        <v>5</v>
      </c>
      <c r="F16" s="131">
        <f t="shared" si="14"/>
        <v>0.6</v>
      </c>
      <c r="G16" s="18">
        <v>0</v>
      </c>
      <c r="H16" s="19">
        <v>0</v>
      </c>
      <c r="I16" s="134">
        <f t="shared" si="15"/>
        <v>0</v>
      </c>
      <c r="J16" s="34">
        <v>4</v>
      </c>
      <c r="K16" s="34">
        <v>4</v>
      </c>
      <c r="L16" s="32">
        <f t="shared" si="16"/>
        <v>1</v>
      </c>
      <c r="M16" s="22">
        <f t="shared" si="0"/>
        <v>3</v>
      </c>
      <c r="N16" s="19">
        <f t="shared" si="0"/>
        <v>5</v>
      </c>
      <c r="O16" s="137">
        <f t="shared" si="17"/>
        <v>0.6</v>
      </c>
      <c r="P16" s="20">
        <f t="shared" si="18"/>
        <v>10</v>
      </c>
      <c r="Q16" s="18">
        <v>2</v>
      </c>
      <c r="R16" s="19">
        <v>3</v>
      </c>
      <c r="S16" s="20">
        <f t="shared" si="19"/>
        <v>5</v>
      </c>
      <c r="T16" s="18">
        <v>0</v>
      </c>
      <c r="U16" s="19">
        <v>1</v>
      </c>
      <c r="V16" s="19">
        <v>2</v>
      </c>
      <c r="W16" s="19">
        <v>0</v>
      </c>
      <c r="X16" s="19">
        <v>0</v>
      </c>
      <c r="Y16" s="19">
        <v>0</v>
      </c>
      <c r="Z16" s="19">
        <v>0</v>
      </c>
      <c r="AA16" s="152">
        <v>17.8</v>
      </c>
      <c r="AD16" s="12">
        <v>34</v>
      </c>
      <c r="AE16" s="12"/>
      <c r="AF16" s="18"/>
      <c r="AG16" s="19"/>
      <c r="AH16" s="131">
        <f t="shared" si="20"/>
        <v>0</v>
      </c>
      <c r="AI16" s="18"/>
      <c r="AJ16" s="19"/>
      <c r="AK16" s="134">
        <f t="shared" si="21"/>
        <v>0</v>
      </c>
      <c r="AL16" s="34"/>
      <c r="AM16" s="34"/>
      <c r="AN16" s="32">
        <f t="shared" si="22"/>
        <v>0</v>
      </c>
      <c r="AO16" s="22">
        <f t="shared" si="1"/>
        <v>0</v>
      </c>
      <c r="AP16" s="19">
        <f t="shared" si="1"/>
        <v>0</v>
      </c>
      <c r="AQ16" s="137">
        <f t="shared" si="23"/>
        <v>0</v>
      </c>
      <c r="AR16" s="20">
        <f t="shared" si="24"/>
        <v>0</v>
      </c>
      <c r="AS16" s="18"/>
      <c r="AT16" s="19"/>
      <c r="AU16" s="20">
        <f t="shared" si="25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0.6</v>
      </c>
      <c r="BI16" s="117">
        <f t="shared" si="3"/>
        <v>0.73964497041420119</v>
      </c>
      <c r="BJ16" s="118">
        <f t="shared" si="4"/>
        <v>0.20359839167765334</v>
      </c>
      <c r="BK16" s="86">
        <f t="shared" si="5"/>
        <v>0</v>
      </c>
      <c r="BL16" s="117">
        <f t="shared" si="6"/>
        <v>0</v>
      </c>
      <c r="BM16" s="119">
        <f t="shared" si="7"/>
        <v>0.12886597938144331</v>
      </c>
      <c r="BN16" s="87">
        <f t="shared" si="8"/>
        <v>0</v>
      </c>
      <c r="BO16" s="86">
        <f t="shared" si="9"/>
        <v>0.16178876404494383</v>
      </c>
      <c r="BP16" s="117">
        <f t="shared" si="10"/>
        <v>0.2092096086788067</v>
      </c>
      <c r="BQ16" s="120">
        <f t="shared" si="11"/>
        <v>0.1872555139409072</v>
      </c>
      <c r="BR16" s="88">
        <f t="shared" si="12"/>
        <v>69.898185439369016</v>
      </c>
      <c r="BS16" s="89">
        <f t="shared" si="13"/>
        <v>143.75183889981977</v>
      </c>
      <c r="BT16" s="90">
        <f t="shared" si="26"/>
        <v>73.853653460450758</v>
      </c>
      <c r="BU16" s="86">
        <f>IFERROR((P16+M16+J16-N16-K16+R16+(0.5*Q16)+T16+W16+(0.5*V16)-U16)/(($P$18+$AR$18)+($M$18+$AO$18)+($J$18+$AL$18)-($N$18+$AP$18)-($K$18+$AM$18)+($R$18+$AT$18)+(0.5*($Q$18+$AS$18))+($T$18+$AV$18)+($W$18+$AY$18)+(0.5*($V$18+$AX$18))-($U$18+$AW$18)), 0)</f>
        <v>0.1348314606741573</v>
      </c>
      <c r="BV16" s="85">
        <f>IFERROR((D16*2)-(E16*((homedefinitions!$K$15)*2))+(G16*3)-(H16*((homedefinitions!$L$15)*3))+(J16)-(K16*(homedefinitions!$M$15))+S16+T16+V16+W16-U16, 0)</f>
        <v>9.65</v>
      </c>
      <c r="BW16" s="85">
        <f t="shared" si="27"/>
        <v>0.8</v>
      </c>
      <c r="BX16" s="26">
        <v>32</v>
      </c>
      <c r="BY16" s="25" t="s">
        <v>28</v>
      </c>
      <c r="BZ16" s="47">
        <f t="shared" si="28"/>
        <v>0.64471403812824968</v>
      </c>
      <c r="CA16" s="39">
        <f t="shared" si="46"/>
        <v>0.20689655172413793</v>
      </c>
      <c r="CB16" s="45">
        <f t="shared" si="47"/>
        <v>0.67764298093587516</v>
      </c>
      <c r="CC16" s="45">
        <f t="shared" si="29"/>
        <v>0.50760522533063546</v>
      </c>
      <c r="CD16" s="45">
        <f t="shared" si="30"/>
        <v>0.10285714285714284</v>
      </c>
      <c r="CE16" s="36">
        <f t="shared" si="31"/>
        <v>0.11100616700927829</v>
      </c>
      <c r="CF16" s="45">
        <f t="shared" si="48"/>
        <v>0.72146853519705656</v>
      </c>
      <c r="CG16" s="45">
        <f t="shared" si="49"/>
        <v>1.3661825733253061</v>
      </c>
      <c r="CH16" s="45">
        <f t="shared" si="32"/>
        <v>0.65540754976825211</v>
      </c>
      <c r="CI16" s="51">
        <f t="shared" si="50"/>
        <v>18.28</v>
      </c>
      <c r="CJ16" s="47">
        <f t="shared" si="33"/>
        <v>2.4381663373084042</v>
      </c>
      <c r="CK16" s="45">
        <f t="shared" si="34"/>
        <v>0.49940770017030761</v>
      </c>
      <c r="CL16" s="45">
        <f t="shared" si="35"/>
        <v>0</v>
      </c>
      <c r="CM16" s="36">
        <f t="shared" si="36"/>
        <v>0.93128153606483166</v>
      </c>
      <c r="CN16" s="45">
        <f t="shared" si="51"/>
        <v>26.15</v>
      </c>
      <c r="CO16" s="45">
        <f t="shared" si="52"/>
        <v>0.52317657209308133</v>
      </c>
      <c r="CP16" s="45">
        <f t="shared" si="53"/>
        <v>0.36</v>
      </c>
      <c r="CQ16" s="45">
        <f t="shared" si="54"/>
        <v>0.38164039696438989</v>
      </c>
      <c r="CR16" s="45">
        <f t="shared" si="37"/>
        <v>0</v>
      </c>
      <c r="CS16" s="45">
        <f t="shared" si="38"/>
        <v>2.2706192917901351</v>
      </c>
      <c r="CT16" s="45">
        <f t="shared" si="39"/>
        <v>0.81272211243613468</v>
      </c>
      <c r="CU16" s="45">
        <f t="shared" si="40"/>
        <v>0</v>
      </c>
      <c r="CV16" s="45">
        <f t="shared" si="41"/>
        <v>0</v>
      </c>
      <c r="CW16" s="45">
        <f t="shared" si="42"/>
        <v>0</v>
      </c>
      <c r="CX16" s="45">
        <f t="shared" si="43"/>
        <v>0.61480000000000001</v>
      </c>
      <c r="CY16" s="45">
        <f t="shared" si="44"/>
        <v>0</v>
      </c>
      <c r="CZ16" s="43">
        <f t="shared" si="45"/>
        <v>1.3716730972633784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1</v>
      </c>
      <c r="F17" s="131">
        <f t="shared" si="14"/>
        <v>0</v>
      </c>
      <c r="G17" s="18">
        <v>0</v>
      </c>
      <c r="H17" s="19">
        <v>0</v>
      </c>
      <c r="I17" s="134">
        <f t="shared" si="15"/>
        <v>0</v>
      </c>
      <c r="J17" s="34">
        <v>0</v>
      </c>
      <c r="K17" s="34">
        <v>0</v>
      </c>
      <c r="L17" s="32">
        <f t="shared" si="16"/>
        <v>0</v>
      </c>
      <c r="M17" s="22">
        <f t="shared" si="0"/>
        <v>0</v>
      </c>
      <c r="N17" s="19">
        <f t="shared" si="0"/>
        <v>1</v>
      </c>
      <c r="O17" s="137">
        <f t="shared" si="17"/>
        <v>0</v>
      </c>
      <c r="P17" s="20">
        <f t="shared" si="18"/>
        <v>0</v>
      </c>
      <c r="Q17" s="18">
        <v>0</v>
      </c>
      <c r="R17" s="19">
        <v>0</v>
      </c>
      <c r="S17" s="20">
        <f t="shared" si="19"/>
        <v>0</v>
      </c>
      <c r="T17" s="18">
        <v>1</v>
      </c>
      <c r="U17" s="19">
        <v>1</v>
      </c>
      <c r="V17" s="19">
        <v>0</v>
      </c>
      <c r="W17" s="19">
        <v>1</v>
      </c>
      <c r="X17" s="19">
        <v>0</v>
      </c>
      <c r="Y17" s="19">
        <v>0</v>
      </c>
      <c r="Z17" s="19">
        <v>2</v>
      </c>
      <c r="AA17" s="152">
        <v>10</v>
      </c>
      <c r="AD17" s="12">
        <v>55</v>
      </c>
      <c r="AE17" s="12"/>
      <c r="AF17" s="18"/>
      <c r="AG17" s="19"/>
      <c r="AH17" s="131">
        <f t="shared" si="20"/>
        <v>0</v>
      </c>
      <c r="AI17" s="18"/>
      <c r="AJ17" s="19"/>
      <c r="AK17" s="134">
        <f t="shared" si="21"/>
        <v>0</v>
      </c>
      <c r="AL17" s="34"/>
      <c r="AM17" s="34"/>
      <c r="AN17" s="32">
        <f t="shared" si="22"/>
        <v>0</v>
      </c>
      <c r="AO17" s="22">
        <f t="shared" si="1"/>
        <v>0</v>
      </c>
      <c r="AP17" s="19">
        <f t="shared" si="1"/>
        <v>0</v>
      </c>
      <c r="AQ17" s="137">
        <f t="shared" si="23"/>
        <v>0</v>
      </c>
      <c r="AR17" s="20">
        <f t="shared" si="24"/>
        <v>0</v>
      </c>
      <c r="AS17" s="18"/>
      <c r="AT17" s="19"/>
      <c r="AU17" s="20">
        <f t="shared" si="25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9.3403385872737887E-2</v>
      </c>
      <c r="BK17" s="95">
        <f t="shared" si="5"/>
        <v>0.15651304347826087</v>
      </c>
      <c r="BL17" s="121">
        <f t="shared" si="6"/>
        <v>0.33333333333333331</v>
      </c>
      <c r="BM17" s="123">
        <f t="shared" si="7"/>
        <v>0.33333333333333331</v>
      </c>
      <c r="BN17" s="96">
        <f t="shared" si="8"/>
        <v>1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f>IFERROR($BR$18+0.2*(100*($AR$18/CI20)*(1-CH20)-$BR$18), 0)</f>
        <v>68.94963657329167</v>
      </c>
      <c r="BS17" s="98">
        <f>IFERROR((CS20/CZ20)*100, 0)</f>
        <v>35.526001525914722</v>
      </c>
      <c r="BT17" s="99">
        <f t="shared" si="26"/>
        <v>-33.423635047376948</v>
      </c>
      <c r="BU17" s="95">
        <f>IFERROR((P17+M17+J17-N17-K17+R17+(0.5*Q17)+T17+W17+(0.5*V17)-U17)/(($P$18+$AR$18)+($M$18+$AO$18)+($J$18+$AL$18)-($N$18+$AP$18)-($K$18+$AM$18)+($R$18+$AT$18)+(0.5*($Q$18+$AS$18))+($T$18+$AV$18)+($W$18+$AY$18)+(0.5*($V$18+$AX$18))-($U$18+$AW$18)), 0)</f>
        <v>0</v>
      </c>
      <c r="BV17" s="85">
        <f>IFERROR((D17*2)-(E17*((homedefinitions!$K$15)*2))+(G17*3)-(H17*((homedefinitions!$L$15)*3))+(J17)-(K17*(homedefinitions!$M$15))+S17+T17+V17+W17-U17, 0)</f>
        <v>0.25</v>
      </c>
      <c r="BW17" s="85">
        <f t="shared" si="27"/>
        <v>0</v>
      </c>
      <c r="BX17" s="55">
        <v>33</v>
      </c>
      <c r="BY17" s="58" t="s">
        <v>29</v>
      </c>
      <c r="BZ17" s="47">
        <f t="shared" si="28"/>
        <v>1.6447140381282497</v>
      </c>
      <c r="CA17" s="39">
        <f t="shared" si="46"/>
        <v>0.20689655172413793</v>
      </c>
      <c r="CB17" s="45">
        <f t="shared" si="47"/>
        <v>0.67764298093587516</v>
      </c>
      <c r="CC17" s="45">
        <f t="shared" si="29"/>
        <v>0.83838700880435291</v>
      </c>
      <c r="CD17" s="45">
        <f t="shared" si="30"/>
        <v>0.20571428571428568</v>
      </c>
      <c r="CE17" s="36">
        <f t="shared" si="31"/>
        <v>0.18334351908439356</v>
      </c>
      <c r="CF17" s="45">
        <f t="shared" si="48"/>
        <v>1.2274448136030323</v>
      </c>
      <c r="CG17" s="45">
        <f t="shared" si="49"/>
        <v>2.8721588517312817</v>
      </c>
      <c r="CH17" s="45">
        <f t="shared" si="32"/>
        <v>0.83424324439127162</v>
      </c>
      <c r="CI17" s="51">
        <f t="shared" si="50"/>
        <v>18.28</v>
      </c>
      <c r="CJ17" s="47">
        <f t="shared" si="33"/>
        <v>1.9037820977364461</v>
      </c>
      <c r="CK17" s="45">
        <f t="shared" si="34"/>
        <v>0.19243580452710762</v>
      </c>
      <c r="CL17" s="45">
        <f t="shared" si="35"/>
        <v>1.4387755102040816</v>
      </c>
      <c r="CM17" s="36">
        <f t="shared" si="36"/>
        <v>0.93128153606483166</v>
      </c>
      <c r="CN17" s="45">
        <f t="shared" si="51"/>
        <v>26.15</v>
      </c>
      <c r="CO17" s="45">
        <f t="shared" si="52"/>
        <v>0.52317657209308133</v>
      </c>
      <c r="CP17" s="45">
        <f t="shared" si="53"/>
        <v>0.36</v>
      </c>
      <c r="CQ17" s="45">
        <f t="shared" si="54"/>
        <v>0.38164039696438989</v>
      </c>
      <c r="CR17" s="45">
        <f t="shared" si="37"/>
        <v>1.7103262134975221</v>
      </c>
      <c r="CS17" s="45">
        <f t="shared" si="38"/>
        <v>4.8231883970055662</v>
      </c>
      <c r="CT17" s="45">
        <f t="shared" si="39"/>
        <v>0.95189104886822307</v>
      </c>
      <c r="CU17" s="45">
        <f t="shared" si="40"/>
        <v>0.47959183673469385</v>
      </c>
      <c r="CV17" s="45">
        <f t="shared" si="41"/>
        <v>0</v>
      </c>
      <c r="CW17" s="45">
        <f t="shared" si="42"/>
        <v>0.79866125862428927</v>
      </c>
      <c r="CX17" s="45">
        <f t="shared" si="43"/>
        <v>0.61480000000000001</v>
      </c>
      <c r="CY17" s="45">
        <f t="shared" si="44"/>
        <v>0</v>
      </c>
      <c r="CZ17" s="43">
        <f t="shared" si="45"/>
        <v>3.7465748391790914</v>
      </c>
    </row>
    <row r="18" spans="2:109" ht="23.4" thickBot="1" x14ac:dyDescent="0.9">
      <c r="B18" s="11">
        <v>99</v>
      </c>
      <c r="C18" s="11" t="s">
        <v>43</v>
      </c>
      <c r="D18" s="8">
        <f>SUM(D3:D17)</f>
        <v>20</v>
      </c>
      <c r="E18" s="6">
        <f>SUM(E3:E17)</f>
        <v>31</v>
      </c>
      <c r="F18" s="132">
        <f t="shared" si="14"/>
        <v>0.64516129032258063</v>
      </c>
      <c r="G18" s="8">
        <f>SUM(G3:G17)</f>
        <v>3</v>
      </c>
      <c r="H18" s="6">
        <f>SUM(H3:H17)</f>
        <v>20</v>
      </c>
      <c r="I18" s="135">
        <f t="shared" si="15"/>
        <v>0.15</v>
      </c>
      <c r="J18" s="35">
        <f>SUM(J3:J17)</f>
        <v>7</v>
      </c>
      <c r="K18" s="35">
        <f>SUM(K3:K17)</f>
        <v>8</v>
      </c>
      <c r="L18" s="31">
        <f t="shared" si="16"/>
        <v>0.875</v>
      </c>
      <c r="M18" s="30">
        <f>SUM(M3:M17)</f>
        <v>23</v>
      </c>
      <c r="N18" s="6">
        <f>SUM(N3:N17)</f>
        <v>51</v>
      </c>
      <c r="O18" s="138">
        <f t="shared" si="17"/>
        <v>0.45098039215686275</v>
      </c>
      <c r="P18" s="9">
        <f>(D18*2)+(G18*3)+(J18)</f>
        <v>56</v>
      </c>
      <c r="Q18" s="8">
        <f>SUM(Q3:Q17)</f>
        <v>9</v>
      </c>
      <c r="R18" s="6">
        <f>SUM(R3:R17)</f>
        <v>23</v>
      </c>
      <c r="S18" s="9">
        <f t="shared" si="19"/>
        <v>32</v>
      </c>
      <c r="T18" s="8">
        <f t="shared" ref="T18:AA18" si="55">SUM(T3:T17)</f>
        <v>9</v>
      </c>
      <c r="U18" s="6">
        <f t="shared" si="55"/>
        <v>14</v>
      </c>
      <c r="V18" s="6">
        <f t="shared" si="55"/>
        <v>5</v>
      </c>
      <c r="W18" s="6">
        <f t="shared" si="55"/>
        <v>10</v>
      </c>
      <c r="X18" s="6">
        <f t="shared" si="55"/>
        <v>0</v>
      </c>
      <c r="Y18" s="6">
        <f t="shared" si="55"/>
        <v>2</v>
      </c>
      <c r="Z18" s="6">
        <f t="shared" si="55"/>
        <v>7</v>
      </c>
      <c r="AA18" s="153">
        <f t="shared" si="55"/>
        <v>179.99</v>
      </c>
      <c r="AD18" s="11"/>
      <c r="AE18" s="11" t="s">
        <v>43</v>
      </c>
      <c r="AF18" s="8">
        <v>14</v>
      </c>
      <c r="AG18" s="6">
        <v>32</v>
      </c>
      <c r="AH18" s="132">
        <f t="shared" si="20"/>
        <v>0.4375</v>
      </c>
      <c r="AI18" s="8">
        <v>3</v>
      </c>
      <c r="AJ18" s="6">
        <v>16</v>
      </c>
      <c r="AK18" s="135">
        <f t="shared" si="21"/>
        <v>0.1875</v>
      </c>
      <c r="AL18" s="35">
        <v>2</v>
      </c>
      <c r="AM18" s="35">
        <v>5</v>
      </c>
      <c r="AN18" s="31">
        <f t="shared" si="22"/>
        <v>0.4</v>
      </c>
      <c r="AO18" s="30">
        <v>17</v>
      </c>
      <c r="AP18" s="6">
        <v>48</v>
      </c>
      <c r="AQ18" s="138">
        <f t="shared" si="23"/>
        <v>0.35416666666666669</v>
      </c>
      <c r="AR18" s="9">
        <f>(AF18*2)+(AI18*3)+(AL18)</f>
        <v>39</v>
      </c>
      <c r="AS18" s="8">
        <v>6</v>
      </c>
      <c r="AT18" s="6">
        <v>16</v>
      </c>
      <c r="AU18" s="9">
        <f t="shared" si="25"/>
        <v>22</v>
      </c>
      <c r="AV18" s="8">
        <v>9</v>
      </c>
      <c r="AW18" s="6">
        <v>13</v>
      </c>
      <c r="AX18" s="6">
        <f>SUM(AX3:AX17)</f>
        <v>0</v>
      </c>
      <c r="AY18" s="6">
        <v>7</v>
      </c>
      <c r="AZ18" s="6">
        <v>1</v>
      </c>
      <c r="BA18" s="6">
        <v>2</v>
      </c>
      <c r="BB18" s="6">
        <v>13</v>
      </c>
      <c r="BC18" s="6">
        <v>180</v>
      </c>
      <c r="BF18" s="100"/>
      <c r="BG18" s="101" t="s">
        <v>43</v>
      </c>
      <c r="BH18" s="102">
        <f t="shared" si="2"/>
        <v>0.48039215686274511</v>
      </c>
      <c r="BI18" s="125">
        <f t="shared" si="3"/>
        <v>0.51357300073367573</v>
      </c>
      <c r="BJ18" s="126">
        <v>0</v>
      </c>
      <c r="BK18" s="102">
        <f>IFERROR(T18/M18, 0)</f>
        <v>0.39130434782608697</v>
      </c>
      <c r="BL18" s="125">
        <f>IFERROR(T18/(N18+(0.44*K18)+U18), 0)</f>
        <v>0.13134851138353765</v>
      </c>
      <c r="BM18" s="127">
        <f>IFERROR(U18/(N18+(0.44*K18)+U18), 0)</f>
        <v>0.20431990659661409</v>
      </c>
      <c r="BN18" s="103">
        <f t="shared" si="8"/>
        <v>0.6428571428571429</v>
      </c>
      <c r="BO18" s="105">
        <f>IFERROR(Q18/(Q18+AT18), 0)</f>
        <v>0.36</v>
      </c>
      <c r="BP18" s="128">
        <f>IFERROR(R18/(R18+AS18), 0)</f>
        <v>0.7931034482758621</v>
      </c>
      <c r="BQ18" s="129">
        <f>IFERROR(S18/(S18+AU18), 0)</f>
        <v>0.59259259259259256</v>
      </c>
      <c r="BR18" s="111">
        <f>IFERROR(($AR$18/$BD$3)*100, 0)</f>
        <v>69.225966776432557</v>
      </c>
      <c r="BS18" s="112">
        <f>IFERROR(($P$18/$AB$3)*100, 0)</f>
        <v>96.995898459150851</v>
      </c>
      <c r="BT18" s="104">
        <f t="shared" si="26"/>
        <v>27.769931682718294</v>
      </c>
      <c r="BU18" s="102">
        <f>IFERROR(SUM(BU3:BU17), 0)</f>
        <v>0.69662921348314599</v>
      </c>
      <c r="BV18" s="85">
        <f>IFERROR((D18*2)-(E18*((homedefinitions!$K$15)*2))+(G18*3)-(H18*((homedefinitions!$L$15)*3))+(J18)-(K18*(homedefinitions!$M$15))+S18+T18+V18+W18-U18, 0)</f>
        <v>52.75</v>
      </c>
      <c r="BW18" s="85">
        <f t="shared" si="27"/>
        <v>0.15686274509803921</v>
      </c>
      <c r="BX18" s="55">
        <v>34</v>
      </c>
      <c r="BY18" s="58" t="s">
        <v>30</v>
      </c>
      <c r="BZ18" s="47">
        <f t="shared" si="28"/>
        <v>2.0223247475049306</v>
      </c>
      <c r="CA18" s="39">
        <f t="shared" si="46"/>
        <v>0.20689655172413793</v>
      </c>
      <c r="CB18" s="45">
        <f t="shared" si="47"/>
        <v>0.67764298093587516</v>
      </c>
      <c r="CC18" s="45">
        <f t="shared" si="29"/>
        <v>1.3566626142470437</v>
      </c>
      <c r="CD18" s="45">
        <f t="shared" si="30"/>
        <v>0</v>
      </c>
      <c r="CE18" s="36">
        <f t="shared" si="31"/>
        <v>0.29668314906383686</v>
      </c>
      <c r="CF18" s="45">
        <f t="shared" si="48"/>
        <v>1.6533457633108806</v>
      </c>
      <c r="CG18" s="45">
        <f t="shared" si="49"/>
        <v>3.6756705108158112</v>
      </c>
      <c r="CH18" s="45">
        <f t="shared" si="32"/>
        <v>0.65977142090626173</v>
      </c>
      <c r="CI18" s="51">
        <f t="shared" si="50"/>
        <v>18.28</v>
      </c>
      <c r="CJ18" s="47">
        <f t="shared" si="33"/>
        <v>5.1193136475692533</v>
      </c>
      <c r="CK18" s="45">
        <f t="shared" si="34"/>
        <v>0.4892701957948592</v>
      </c>
      <c r="CL18" s="45">
        <f t="shared" si="35"/>
        <v>0</v>
      </c>
      <c r="CM18" s="36">
        <f t="shared" si="36"/>
        <v>0.93128153606483166</v>
      </c>
      <c r="CN18" s="45">
        <f t="shared" si="51"/>
        <v>26.15</v>
      </c>
      <c r="CO18" s="45">
        <f t="shared" si="52"/>
        <v>0.52317657209308133</v>
      </c>
      <c r="CP18" s="45">
        <f t="shared" si="53"/>
        <v>0.36</v>
      </c>
      <c r="CQ18" s="45">
        <f t="shared" si="54"/>
        <v>0.38164039696438989</v>
      </c>
      <c r="CR18" s="45">
        <f t="shared" si="37"/>
        <v>0.85516310674876106</v>
      </c>
      <c r="CS18" s="45">
        <f t="shared" si="38"/>
        <v>9.3478115283140397</v>
      </c>
      <c r="CT18" s="45">
        <f t="shared" si="39"/>
        <v>2.5596568237846267</v>
      </c>
      <c r="CU18" s="45">
        <f t="shared" si="40"/>
        <v>0</v>
      </c>
      <c r="CV18" s="45">
        <f t="shared" si="41"/>
        <v>1.6</v>
      </c>
      <c r="CW18" s="45">
        <f t="shared" si="42"/>
        <v>0.39933062931214464</v>
      </c>
      <c r="CX18" s="45">
        <f t="shared" si="43"/>
        <v>1.2296</v>
      </c>
      <c r="CY18" s="45">
        <f t="shared" si="44"/>
        <v>0</v>
      </c>
      <c r="CZ18" s="43">
        <f t="shared" si="45"/>
        <v>6.5027422256688503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6"/>
        <v>0.20689655172413793</v>
      </c>
      <c r="CB19" s="45">
        <f t="shared" si="47"/>
        <v>0.67764298093587516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8"/>
        <v>0</v>
      </c>
      <c r="CG19" s="45">
        <f t="shared" si="49"/>
        <v>0</v>
      </c>
      <c r="CH19" s="45">
        <f>IFERROR(CG19/($BD$3*(#REF!/$BC$18)),0)</f>
        <v>0</v>
      </c>
      <c r="CI19" s="51">
        <f t="shared" si="50"/>
        <v>18.28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6"/>
        <v>0.93128153606483166</v>
      </c>
      <c r="CN19" s="45">
        <f t="shared" si="51"/>
        <v>26.15</v>
      </c>
      <c r="CO19" s="45">
        <f t="shared" si="52"/>
        <v>0.52317657209308133</v>
      </c>
      <c r="CP19" s="45">
        <f t="shared" si="53"/>
        <v>0.36</v>
      </c>
      <c r="CQ19" s="45">
        <f t="shared" si="54"/>
        <v>0.38164039696438989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1</v>
      </c>
      <c r="CA20" s="41">
        <f t="shared" si="46"/>
        <v>0.20689655172413793</v>
      </c>
      <c r="CB20" s="46">
        <f t="shared" si="47"/>
        <v>0.67764298093587516</v>
      </c>
      <c r="CC20" s="46">
        <f>IFERROR(((($AP$18-$AO$18-$V$18)*CB20*(1-1.07*CA20))/$AA$18)*AA17, 0)</f>
        <v>0.76217000800395718</v>
      </c>
      <c r="CD20" s="46">
        <f>IFERROR((Z17/$Z$18)*0.4*$AM$18*((1-$AN$18)^2), 0)</f>
        <v>0.20571428571428568</v>
      </c>
      <c r="CE20" s="42">
        <f>IFERROR((($AW$18-$W$18)/$AA$18)*AA17, 0)</f>
        <v>0.16667592644035778</v>
      </c>
      <c r="CF20" s="46">
        <f t="shared" si="48"/>
        <v>1.1345602201586007</v>
      </c>
      <c r="CG20" s="46">
        <f t="shared" si="49"/>
        <v>2.1345602201586007</v>
      </c>
      <c r="CH20" s="46">
        <f>IFERROR(CG20/($BD$3*(AA17/$BC$18)),0)</f>
        <v>0.68200151484458715</v>
      </c>
      <c r="CI20" s="52">
        <f t="shared" si="50"/>
        <v>18.28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0.27971892109948132</v>
      </c>
      <c r="CL20" s="46">
        <f>IFERROR(2*((($M$18)+0.5*($H$18-G17))/($M$18-M17))*0.5*((($P$18-$J$18)-(P17-J17))/(2*($N$18-N17)))*T17, 0)</f>
        <v>0.70304347826086955</v>
      </c>
      <c r="CM20" s="42">
        <f t="shared" si="36"/>
        <v>0.93128153606483166</v>
      </c>
      <c r="CN20" s="46">
        <f t="shared" si="51"/>
        <v>26.15</v>
      </c>
      <c r="CO20" s="46">
        <f t="shared" si="52"/>
        <v>0.52317657209308133</v>
      </c>
      <c r="CP20" s="46">
        <f t="shared" si="53"/>
        <v>0.36</v>
      </c>
      <c r="CQ20" s="46">
        <f t="shared" si="54"/>
        <v>0.38164039696438989</v>
      </c>
      <c r="CR20" s="46">
        <f>IFERROR(Q17*CO20*CQ20*($P$18/($M$18+(1-(1-($J$18/$K$18))^2)*0.4*$K$18)), 0)</f>
        <v>0</v>
      </c>
      <c r="CS20" s="46">
        <f>IFERROR((CJ20+CL20+J17)*CM20+CR20, 0)</f>
        <v>0.65473141035514471</v>
      </c>
      <c r="CT20" s="46">
        <f>IFERROR(M17*(1-(0.5*((P17-J17)/(2*N17)))*CK20), 0)</f>
        <v>0</v>
      </c>
      <c r="CU20" s="46">
        <f>IFERROR(0.5*((($P$18-$J$18)-(P17-J17))/(2*($N$18-N17)))*T17, 0)</f>
        <v>0.245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0.61480000000000001</v>
      </c>
      <c r="CY20" s="46">
        <f>IFERROR(((1-(J17/K17))^2)*0.4*K17, 0)</f>
        <v>0</v>
      </c>
      <c r="CZ20" s="44">
        <f>IFERROR(((CT20+CU20+CV20)*CM20)+CW20+CX20+CY20+U17, 0)</f>
        <v>1.8429639763358838</v>
      </c>
      <c r="DB20">
        <f>(AF18+(1.5*AI18))/AP18</f>
        <v>0.38541666666666669</v>
      </c>
      <c r="DC20">
        <f>(AW18)/(AP18+(0.44*AM18)+AW18)</f>
        <v>0.20569620253164556</v>
      </c>
      <c r="DD20">
        <f>AS18/(AS18+R18)</f>
        <v>0.20689655172413793</v>
      </c>
      <c r="DE20">
        <f>AM18/AP18</f>
        <v>0.10416666666666667</v>
      </c>
    </row>
    <row r="21" spans="2:109" x14ac:dyDescent="0.55000000000000004">
      <c r="BF21" t="s">
        <v>139</v>
      </c>
      <c r="BG21">
        <f>((0.5*BH18)-(0.3*BM18)+(0.15*BO18)+(0.05*BW18))</f>
        <v>0.24074324370729028</v>
      </c>
    </row>
    <row r="22" spans="2:109" x14ac:dyDescent="0.55000000000000004">
      <c r="BF22" t="s">
        <v>140</v>
      </c>
      <c r="BG22">
        <f>((0.5*DB20)-(0.3*DC20)+(0.15*DD20)+(0.05*DE20))</f>
        <v>0.16724228866579371</v>
      </c>
    </row>
    <row r="23" spans="2:109" x14ac:dyDescent="0.55000000000000004">
      <c r="BF23" t="s">
        <v>145</v>
      </c>
      <c r="BG23" s="150">
        <f>(BG21-BG22)*100</f>
        <v>7.3500955041496567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63DC8A-4C4A-42AC-82EB-31D6C7AA24B3}">
  <dimension ref="B1:DE114"/>
  <sheetViews>
    <sheetView topLeftCell="AZ1" zoomScale="73" zoomScaleNormal="60" workbookViewId="0">
      <selection activeCell="BR5" sqref="BR5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3" bestFit="1" customWidth="1"/>
    <col min="5" max="5" width="6.26171875" bestFit="1" customWidth="1"/>
    <col min="6" max="6" width="5.7890625" bestFit="1" customWidth="1"/>
    <col min="7" max="7" width="3" bestFit="1" customWidth="1"/>
    <col min="8" max="8" width="6.20703125" bestFit="1" customWidth="1"/>
    <col min="9" max="9" width="5.7890625" bestFit="1" customWidth="1"/>
    <col min="10" max="10" width="3" bestFit="1" customWidth="1"/>
    <col min="11" max="11" width="6.20703125" bestFit="1" customWidth="1"/>
    <col min="12" max="12" width="5.7890625" bestFit="1" customWidth="1"/>
    <col min="13" max="13" width="2.83984375" bestFit="1" customWidth="1"/>
    <col min="14" max="14" width="6.20703125" bestFit="1" customWidth="1"/>
    <col min="15" max="15" width="10.9453125" bestFit="1" customWidth="1"/>
    <col min="16" max="16" width="4.9453125" bestFit="1" customWidth="1"/>
    <col min="17" max="17" width="3.47265625" bestFit="1" customWidth="1"/>
    <col min="18" max="18" width="3.1015625" bestFit="1" customWidth="1"/>
    <col min="19" max="19" width="3.41796875" bestFit="1" customWidth="1"/>
    <col min="20" max="20" width="2.9453125" bestFit="1" customWidth="1"/>
    <col min="21" max="21" width="3" bestFit="1" customWidth="1"/>
    <col min="22" max="22" width="3.68359375" bestFit="1" customWidth="1"/>
    <col min="23" max="23" width="4.3125" customWidth="1"/>
    <col min="24" max="24" width="3.7890625" bestFit="1" customWidth="1"/>
    <col min="25" max="25" width="3.62890625" bestFit="1" customWidth="1"/>
    <col min="26" max="26" width="2.89453125" bestFit="1" customWidth="1"/>
    <col min="27" max="27" width="5.5234375" bestFit="1" customWidth="1"/>
    <col min="28" max="28" width="10.83984375" bestFit="1" customWidth="1"/>
    <col min="30" max="30" width="10.9453125" bestFit="1" customWidth="1"/>
    <col min="31" max="31" width="7.1015625" customWidth="1"/>
    <col min="32" max="32" width="2.89453125" bestFit="1" customWidth="1"/>
    <col min="33" max="33" width="4.1015625" bestFit="1" customWidth="1"/>
    <col min="34" max="34" width="4.20703125" bestFit="1" customWidth="1"/>
    <col min="35" max="35" width="2.89453125" bestFit="1" customWidth="1"/>
    <col min="36" max="36" width="4.1015625" bestFit="1" customWidth="1"/>
    <col min="37" max="37" width="4.20703125" bestFit="1" customWidth="1"/>
    <col min="38" max="38" width="2.7890625" bestFit="1" customWidth="1"/>
    <col min="39" max="39" width="3.89453125" bestFit="1" customWidth="1"/>
    <col min="40" max="40" width="4.20703125" bestFit="1" customWidth="1"/>
    <col min="41" max="41" width="2.9453125" bestFit="1" customWidth="1"/>
    <col min="42" max="42" width="4.15625" bestFit="1" customWidth="1"/>
    <col min="43" max="43" width="4.1015625" bestFit="1" customWidth="1"/>
    <col min="44" max="44" width="2.73437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734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0</v>
      </c>
      <c r="S3" s="17">
        <f>Q3+R3</f>
        <v>0</v>
      </c>
      <c r="T3" s="15">
        <v>0</v>
      </c>
      <c r="U3" s="16">
        <v>0</v>
      </c>
      <c r="V3" s="16">
        <v>0</v>
      </c>
      <c r="W3" s="16">
        <v>0</v>
      </c>
      <c r="X3" s="16">
        <v>0</v>
      </c>
      <c r="Y3" s="16">
        <v>0</v>
      </c>
      <c r="Z3" s="16">
        <v>0</v>
      </c>
      <c r="AA3" s="151">
        <v>1.66</v>
      </c>
      <c r="AB3" s="60">
        <f>IFERROR($N$18+0.44*$K$18-(1.07*($Q$18/($Q$18+$AT$18))*($N$18-$M$18))+U18, 0)</f>
        <v>40.536470588235296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41.41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</v>
      </c>
      <c r="BR3" s="83">
        <f t="shared" ref="BR3:BR16" si="12">IFERROR($BR$18+0.2*(100*($AR$18/CI5)*(1-CH5)-$BR$18), 0)</f>
        <v>119.61591761630834</v>
      </c>
      <c r="BS3" s="84">
        <f t="shared" ref="BS3:BS16" si="13">IFERROR((CS5/CZ5)*100, 0)</f>
        <v>0</v>
      </c>
      <c r="BT3" s="85">
        <f>BS3-BR3</f>
        <v>-119.61591761630834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0</v>
      </c>
      <c r="BV3" s="85">
        <f>IFERROR((D3*2)-(E3*((homedefinitions!$K$15)*2))+(G3*3)-(H3*((homedefinitions!$L$15)*3))+(J3)-(K3*(homedefinitions!$M$15))+S3+T3+V3+W3-U3, 0)</f>
        <v>0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0</v>
      </c>
      <c r="F4" s="131">
        <v>0</v>
      </c>
      <c r="G4" s="18">
        <v>0</v>
      </c>
      <c r="H4" s="19">
        <v>0</v>
      </c>
      <c r="I4" s="134">
        <f t="shared" ref="I4:I18" si="15">IFERROR(G4/H4,0)</f>
        <v>0</v>
      </c>
      <c r="J4" s="34">
        <v>0</v>
      </c>
      <c r="K4" s="34">
        <v>0</v>
      </c>
      <c r="L4" s="32">
        <f t="shared" ref="L4:L18" si="16">IFERROR(J4/K4, 0)</f>
        <v>0</v>
      </c>
      <c r="M4" s="22">
        <f t="shared" si="0"/>
        <v>0</v>
      </c>
      <c r="N4" s="19">
        <f t="shared" si="0"/>
        <v>0</v>
      </c>
      <c r="O4" s="137">
        <f t="shared" ref="O4:O18" si="17">IFERROR(M4/N4,0)</f>
        <v>0</v>
      </c>
      <c r="P4" s="20">
        <f t="shared" ref="P4:P17" si="18">(D4*2)+(G4*3)+(J4)</f>
        <v>0</v>
      </c>
      <c r="Q4" s="18">
        <v>0</v>
      </c>
      <c r="R4" s="19">
        <v>0</v>
      </c>
      <c r="S4" s="20">
        <f t="shared" ref="S4:S18" si="19">Q4+R4</f>
        <v>0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0</v>
      </c>
      <c r="AD4" s="11">
        <v>1</v>
      </c>
      <c r="AE4" s="11"/>
      <c r="AF4" s="18"/>
      <c r="AG4" s="19"/>
      <c r="AH4" s="131">
        <f t="shared" ref="AH4:AH18" si="20">IFERROR(AF4/AG4,0)</f>
        <v>0</v>
      </c>
      <c r="AI4" s="18"/>
      <c r="AJ4" s="19"/>
      <c r="AK4" s="134">
        <f t="shared" ref="AK4:AK18" si="21">IFERROR(AI4/AJ4,0)</f>
        <v>0</v>
      </c>
      <c r="AL4" s="34"/>
      <c r="AM4" s="34"/>
      <c r="AN4" s="32">
        <f t="shared" ref="AN4:AN18" si="22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3">IFERROR(AO4/AP4,0)</f>
        <v>0</v>
      </c>
      <c r="AR4" s="20">
        <f t="shared" ref="AR4:AR17" si="24">(AF4*2)+(AI4*3)+(AL4)</f>
        <v>0</v>
      </c>
      <c r="AS4" s="18"/>
      <c r="AT4" s="19"/>
      <c r="AU4" s="20">
        <f t="shared" ref="AU4:AU18" si="25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</v>
      </c>
      <c r="BI4" s="117">
        <f t="shared" si="3"/>
        <v>0</v>
      </c>
      <c r="BJ4" s="118">
        <f t="shared" si="4"/>
        <v>0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v>0</v>
      </c>
      <c r="BS4" s="89">
        <f t="shared" si="13"/>
        <v>0</v>
      </c>
      <c r="BT4" s="90">
        <f t="shared" ref="BT4:BT18" si="26">BS4-BR4</f>
        <v>0</v>
      </c>
      <c r="BU4" s="86">
        <f t="shared" si="14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27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1</v>
      </c>
      <c r="E5" s="16">
        <v>1</v>
      </c>
      <c r="F5" s="130">
        <f t="shared" ref="F4:F18" si="28">IFERROR(D5/E5,0)</f>
        <v>1</v>
      </c>
      <c r="G5" s="15">
        <v>0</v>
      </c>
      <c r="H5" s="16">
        <v>0</v>
      </c>
      <c r="I5" s="133">
        <f t="shared" si="15"/>
        <v>0</v>
      </c>
      <c r="J5" s="33">
        <v>6</v>
      </c>
      <c r="K5" s="33">
        <v>7</v>
      </c>
      <c r="L5" s="31">
        <f t="shared" si="16"/>
        <v>0.8571428571428571</v>
      </c>
      <c r="M5" s="21">
        <f t="shared" si="0"/>
        <v>1</v>
      </c>
      <c r="N5" s="16">
        <f t="shared" si="0"/>
        <v>1</v>
      </c>
      <c r="O5" s="136">
        <f t="shared" si="17"/>
        <v>1</v>
      </c>
      <c r="P5" s="17">
        <f t="shared" si="18"/>
        <v>8</v>
      </c>
      <c r="Q5" s="15">
        <v>2</v>
      </c>
      <c r="R5" s="16">
        <v>2</v>
      </c>
      <c r="S5" s="17">
        <f t="shared" si="19"/>
        <v>4</v>
      </c>
      <c r="T5" s="15">
        <v>1</v>
      </c>
      <c r="U5" s="16">
        <v>3</v>
      </c>
      <c r="V5" s="16">
        <v>0</v>
      </c>
      <c r="W5" s="16">
        <v>0</v>
      </c>
      <c r="X5" s="16">
        <v>0</v>
      </c>
      <c r="Y5" s="16">
        <v>0</v>
      </c>
      <c r="Z5" s="16">
        <v>0</v>
      </c>
      <c r="AA5" s="151">
        <v>23.15</v>
      </c>
      <c r="AB5" s="38" t="s">
        <v>98</v>
      </c>
      <c r="AD5" s="11">
        <v>2</v>
      </c>
      <c r="AE5" s="11"/>
      <c r="AF5" s="15"/>
      <c r="AG5" s="16"/>
      <c r="AH5" s="130">
        <f t="shared" si="20"/>
        <v>0</v>
      </c>
      <c r="AI5" s="15"/>
      <c r="AJ5" s="16"/>
      <c r="AK5" s="133">
        <f t="shared" si="21"/>
        <v>0</v>
      </c>
      <c r="AL5" s="33"/>
      <c r="AM5" s="33"/>
      <c r="AN5" s="31">
        <f t="shared" si="22"/>
        <v>0</v>
      </c>
      <c r="AO5" s="21">
        <f t="shared" si="1"/>
        <v>0</v>
      </c>
      <c r="AP5" s="16">
        <f t="shared" si="1"/>
        <v>0</v>
      </c>
      <c r="AQ5" s="136">
        <f t="shared" si="23"/>
        <v>0</v>
      </c>
      <c r="AR5" s="17">
        <f t="shared" si="24"/>
        <v>0</v>
      </c>
      <c r="AS5" s="15"/>
      <c r="AT5" s="16"/>
      <c r="AU5" s="17">
        <f t="shared" si="25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1</v>
      </c>
      <c r="BI5" s="113">
        <f t="shared" si="3"/>
        <v>0.98039215686274506</v>
      </c>
      <c r="BJ5" s="114">
        <f t="shared" si="4"/>
        <v>0.19731066675956246</v>
      </c>
      <c r="BK5" s="81">
        <f t="shared" si="5"/>
        <v>0.10068521885051041</v>
      </c>
      <c r="BL5" s="113">
        <f t="shared" si="6"/>
        <v>0.12376237623762376</v>
      </c>
      <c r="BM5" s="115">
        <f t="shared" si="7"/>
        <v>0.37128712871287128</v>
      </c>
      <c r="BN5" s="82">
        <f t="shared" si="8"/>
        <v>0.33333333333333331</v>
      </c>
      <c r="BO5" s="81">
        <f t="shared" si="9"/>
        <v>0.18295006987676279</v>
      </c>
      <c r="BP5" s="113">
        <f t="shared" si="10"/>
        <v>0.13522396469152032</v>
      </c>
      <c r="BQ5" s="116">
        <f t="shared" si="11"/>
        <v>0.14465819478627753</v>
      </c>
      <c r="BR5" s="83">
        <f t="shared" si="12"/>
        <v>109.87426330824775</v>
      </c>
      <c r="BS5" s="84">
        <f t="shared" si="13"/>
        <v>126.20291352174642</v>
      </c>
      <c r="BT5" s="85">
        <f t="shared" si="26"/>
        <v>16.328650213498676</v>
      </c>
      <c r="BU5" s="81">
        <f t="shared" si="14"/>
        <v>9.5238095238095233E-2</v>
      </c>
      <c r="BV5" s="85">
        <f>IFERROR((D5*2)-(E5*((homedefinitions!$K$15)*2))+(G5*3)-(H5*((homedefinitions!$L$15)*3))+(J5)-(K5*(homedefinitions!$M$15))+S5+T5+V5+W5-U5, 0)</f>
        <v>4.7</v>
      </c>
      <c r="BW5" s="85">
        <f t="shared" si="27"/>
        <v>7</v>
      </c>
      <c r="BX5" s="26">
        <v>0</v>
      </c>
      <c r="BY5" s="25" t="s">
        <v>17</v>
      </c>
      <c r="BZ5" s="47">
        <f t="shared" ref="BZ5:BZ18" si="29">IFERROR(W3+((V3*CB5)*(1-(1.07*CA5)))+(R3*(1-CB5)), 0)</f>
        <v>0</v>
      </c>
      <c r="CA5" s="39">
        <f>IFERROR(($AS$18/($AS$18+$R$18)), 0)</f>
        <v>0.39130434782608697</v>
      </c>
      <c r="CB5" s="45">
        <f>IFERROR(($AQ$18*(1-CA5))/($AQ$18*(1-CA5)+(CA5*(1-$AQ$18))), 0)</f>
        <v>0.44800000000000001</v>
      </c>
      <c r="CC5" s="45">
        <f t="shared" ref="CC5:CC18" si="30">IFERROR(((($AP$18-$AO$18-$V$18)*CB5*(1-1.07*CA5))/$AA$18)*AA3, 0)</f>
        <v>4.8033824154589379E-2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3.6888888888888895E-2</v>
      </c>
      <c r="CF5" s="45">
        <f>IFERROR(CC5+CE5+CD5, 0)</f>
        <v>8.4922713043478273E-2</v>
      </c>
      <c r="CG5" s="45">
        <f>IFERROR(BZ5+CF5, 0)</f>
        <v>8.4922713043478273E-2</v>
      </c>
      <c r="CH5" s="45">
        <f t="shared" ref="CH5:CH18" si="33">IFERROR(CG5/($BD$3*(AA3/$BC$18)),0)</f>
        <v>0.22237350776435019</v>
      </c>
      <c r="CI5" s="51">
        <f>IFERROR($AO$18+(1-((1-$AN$18)^2))*0.4*$AM$18, 0)</f>
        <v>18.3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0.29601633986928105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0.92055620391137871</v>
      </c>
      <c r="CN5" s="45">
        <f>IFERROR($M$18+(1-(1-($J$18/$K$18))^2)*$K$18*0.4, 0)</f>
        <v>22.973333333333333</v>
      </c>
      <c r="CO5" s="45">
        <f>IFERROR(((1-CP5)*CQ5)/((1-CP5)*CQ5+(1-CQ5)*CP5), 0)</f>
        <v>0.49255153574945204</v>
      </c>
      <c r="CP5" s="45">
        <f>IFERROR($Q$18/($Q$18+$AT$18), 0)</f>
        <v>0.47058823529411764</v>
      </c>
      <c r="CQ5" s="45">
        <f>IFERROR(CN5/($N$18+0.44*$K$18+$U$18), 0)</f>
        <v>0.46317204301075265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28"/>
        <v>0</v>
      </c>
      <c r="G6" s="18">
        <v>1</v>
      </c>
      <c r="H6" s="19">
        <v>5</v>
      </c>
      <c r="I6" s="134">
        <f t="shared" si="15"/>
        <v>0.2</v>
      </c>
      <c r="J6" s="34">
        <v>0</v>
      </c>
      <c r="K6" s="34">
        <v>0</v>
      </c>
      <c r="L6" s="32">
        <f t="shared" si="16"/>
        <v>0</v>
      </c>
      <c r="M6" s="22">
        <f t="shared" si="0"/>
        <v>1</v>
      </c>
      <c r="N6" s="19">
        <f t="shared" si="0"/>
        <v>5</v>
      </c>
      <c r="O6" s="137">
        <f t="shared" si="17"/>
        <v>0.2</v>
      </c>
      <c r="P6" s="20">
        <f t="shared" si="18"/>
        <v>3</v>
      </c>
      <c r="Q6" s="18">
        <v>1</v>
      </c>
      <c r="R6" s="19">
        <v>0</v>
      </c>
      <c r="S6" s="20">
        <f t="shared" si="19"/>
        <v>1</v>
      </c>
      <c r="T6" s="18">
        <v>0</v>
      </c>
      <c r="U6" s="19">
        <v>0</v>
      </c>
      <c r="V6" s="19">
        <v>0</v>
      </c>
      <c r="W6" s="19">
        <v>0</v>
      </c>
      <c r="X6" s="19">
        <v>0</v>
      </c>
      <c r="Y6" s="19">
        <v>0</v>
      </c>
      <c r="Z6" s="19">
        <v>0</v>
      </c>
      <c r="AA6" s="152">
        <v>19.75</v>
      </c>
      <c r="AB6" s="60">
        <f>IFERROR((AB3/36)*40, 0)</f>
        <v>45.040522875816997</v>
      </c>
      <c r="AD6" s="11">
        <v>3</v>
      </c>
      <c r="AE6" s="11"/>
      <c r="AF6" s="18"/>
      <c r="AG6" s="19"/>
      <c r="AH6" s="131">
        <f t="shared" si="20"/>
        <v>0</v>
      </c>
      <c r="AI6" s="18"/>
      <c r="AJ6" s="19"/>
      <c r="AK6" s="134">
        <f t="shared" si="21"/>
        <v>0</v>
      </c>
      <c r="AL6" s="34"/>
      <c r="AM6" s="34"/>
      <c r="AN6" s="32">
        <f t="shared" si="22"/>
        <v>0</v>
      </c>
      <c r="AO6" s="22">
        <f t="shared" si="1"/>
        <v>0</v>
      </c>
      <c r="AP6" s="19">
        <f t="shared" si="1"/>
        <v>0</v>
      </c>
      <c r="AQ6" s="137">
        <f t="shared" si="23"/>
        <v>0</v>
      </c>
      <c r="AR6" s="20">
        <f t="shared" si="24"/>
        <v>0</v>
      </c>
      <c r="AS6" s="18"/>
      <c r="AT6" s="19"/>
      <c r="AU6" s="20">
        <f t="shared" si="25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46.011111111111106</v>
      </c>
      <c r="BF6" s="67">
        <v>3</v>
      </c>
      <c r="BG6" s="68" t="s">
        <v>20</v>
      </c>
      <c r="BH6" s="86">
        <f t="shared" si="2"/>
        <v>0.3</v>
      </c>
      <c r="BI6" s="117">
        <f t="shared" si="3"/>
        <v>0.3</v>
      </c>
      <c r="BJ6" s="118">
        <f t="shared" si="4"/>
        <v>0.16333197223356472</v>
      </c>
      <c r="BK6" s="86">
        <f t="shared" si="5"/>
        <v>0</v>
      </c>
      <c r="BL6" s="117">
        <f t="shared" si="6"/>
        <v>0</v>
      </c>
      <c r="BM6" s="119">
        <f t="shared" si="7"/>
        <v>0</v>
      </c>
      <c r="BN6" s="87">
        <f t="shared" si="8"/>
        <v>0</v>
      </c>
      <c r="BO6" s="86">
        <f t="shared" si="9"/>
        <v>0.10722263588979895</v>
      </c>
      <c r="BP6" s="117">
        <f t="shared" si="10"/>
        <v>0</v>
      </c>
      <c r="BQ6" s="120">
        <f t="shared" si="11"/>
        <v>4.2390344421548425E-2</v>
      </c>
      <c r="BR6" s="88">
        <f t="shared" si="12"/>
        <v>119.61591761630834</v>
      </c>
      <c r="BS6" s="89">
        <f t="shared" si="13"/>
        <v>101.99251377667889</v>
      </c>
      <c r="BT6" s="90">
        <f t="shared" si="26"/>
        <v>-17.623403839629447</v>
      </c>
      <c r="BU6" s="86">
        <f t="shared" si="14"/>
        <v>-5.9523809523809521E-3</v>
      </c>
      <c r="BV6" s="85">
        <f>IFERROR((D6*2)-(E6*((homedefinitions!$K$15)*2))+(G6*3)-(H6*((homedefinitions!$L$15)*3))+(J6)-(K6*(homedefinitions!$M$15))+S6+T6+V6+W6-U6, 0)</f>
        <v>-0.20000000000000018</v>
      </c>
      <c r="BW6" s="85">
        <f t="shared" si="27"/>
        <v>0</v>
      </c>
      <c r="BX6" s="26">
        <v>1</v>
      </c>
      <c r="BY6" s="25" t="s">
        <v>18</v>
      </c>
      <c r="BZ6" s="47">
        <f t="shared" si="29"/>
        <v>0</v>
      </c>
      <c r="CA6" s="39">
        <f t="shared" ref="CA6:CA20" si="47">IFERROR(($AS$18/($AS$18+$R$18)), 0)</f>
        <v>0.39130434782608697</v>
      </c>
      <c r="CB6" s="45">
        <f t="shared" ref="CB6:CB20" si="48">IFERROR(($AQ$18*(1-CA6))/($AQ$18*(1-CA6)+(CA6*(1-$AQ$18))), 0)</f>
        <v>0.44800000000000001</v>
      </c>
      <c r="CC6" s="45">
        <f t="shared" si="30"/>
        <v>0</v>
      </c>
      <c r="CD6" s="45">
        <f t="shared" si="31"/>
        <v>0</v>
      </c>
      <c r="CE6" s="36">
        <f t="shared" si="32"/>
        <v>0</v>
      </c>
      <c r="CF6" s="45">
        <f t="shared" ref="CF6:CF20" si="49">IFERROR(CC6+CE6+CD6, 0)</f>
        <v>0</v>
      </c>
      <c r="CG6" s="45">
        <f t="shared" ref="CG6:CG20" si="50">IFERROR(BZ6+CF6, 0)</f>
        <v>0</v>
      </c>
      <c r="CH6" s="45">
        <f t="shared" si="33"/>
        <v>0</v>
      </c>
      <c r="CI6" s="51">
        <f t="shared" ref="CI6:CI20" si="51">IFERROR($AO$18+(1-((1-$AN$18)^2))*0.4*$AM$18, 0)</f>
        <v>18.3</v>
      </c>
      <c r="CJ6" s="47">
        <f t="shared" si="34"/>
        <v>0</v>
      </c>
      <c r="CK6" s="45">
        <f t="shared" si="35"/>
        <v>0</v>
      </c>
      <c r="CL6" s="45">
        <f t="shared" si="36"/>
        <v>0</v>
      </c>
      <c r="CM6" s="36">
        <f t="shared" si="37"/>
        <v>0.92055620391137871</v>
      </c>
      <c r="CN6" s="45">
        <f t="shared" ref="CN6:CN20" si="52">IFERROR($M$18+(1-(1-($J$18/$K$18))^2)*$K$18*0.4, 0)</f>
        <v>22.973333333333333</v>
      </c>
      <c r="CO6" s="45">
        <f t="shared" ref="CO6:CO20" si="53">IFERROR(((1-CP6)*CQ6)/((1-CP6)*CQ6+(1-CQ6)*CP6), 0)</f>
        <v>0.49255153574945204</v>
      </c>
      <c r="CP6" s="45">
        <f t="shared" ref="CP6:CP20" si="54">IFERROR($Q$18/($Q$18+$AT$18), 0)</f>
        <v>0.47058823529411764</v>
      </c>
      <c r="CQ6" s="45">
        <f t="shared" ref="CQ6:CQ20" si="55">IFERROR(CN6/($N$18+0.44*$K$18+$U$18), 0)</f>
        <v>0.46317204301075265</v>
      </c>
      <c r="CR6" s="45">
        <f t="shared" si="38"/>
        <v>0</v>
      </c>
      <c r="CS6" s="45">
        <f t="shared" si="39"/>
        <v>0</v>
      </c>
      <c r="CT6" s="45">
        <f t="shared" si="40"/>
        <v>0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0</v>
      </c>
      <c r="CY6" s="45">
        <f t="shared" si="45"/>
        <v>0</v>
      </c>
      <c r="CZ6" s="43">
        <f t="shared" si="46"/>
        <v>0</v>
      </c>
    </row>
    <row r="7" spans="2:104" ht="23.1" x14ac:dyDescent="0.85">
      <c r="B7" s="11">
        <v>4</v>
      </c>
      <c r="C7" s="11" t="s">
        <v>21</v>
      </c>
      <c r="D7" s="15">
        <v>1</v>
      </c>
      <c r="E7" s="16">
        <v>2</v>
      </c>
      <c r="F7" s="130">
        <f t="shared" si="28"/>
        <v>0.5</v>
      </c>
      <c r="G7" s="15">
        <v>4</v>
      </c>
      <c r="H7" s="16">
        <v>6</v>
      </c>
      <c r="I7" s="133">
        <f t="shared" si="15"/>
        <v>0.66666666666666663</v>
      </c>
      <c r="J7" s="33">
        <v>0</v>
      </c>
      <c r="K7" s="33">
        <v>0</v>
      </c>
      <c r="L7" s="31">
        <f t="shared" si="16"/>
        <v>0</v>
      </c>
      <c r="M7" s="21">
        <f t="shared" si="0"/>
        <v>5</v>
      </c>
      <c r="N7" s="16">
        <f t="shared" si="0"/>
        <v>8</v>
      </c>
      <c r="O7" s="136">
        <f t="shared" si="17"/>
        <v>0.625</v>
      </c>
      <c r="P7" s="17">
        <f t="shared" si="18"/>
        <v>14</v>
      </c>
      <c r="Q7" s="15">
        <v>0</v>
      </c>
      <c r="R7" s="16">
        <v>2</v>
      </c>
      <c r="S7" s="17">
        <f t="shared" si="19"/>
        <v>2</v>
      </c>
      <c r="T7" s="15">
        <v>1</v>
      </c>
      <c r="U7" s="16">
        <v>2</v>
      </c>
      <c r="V7" s="16">
        <v>0</v>
      </c>
      <c r="W7" s="16">
        <v>0</v>
      </c>
      <c r="X7" s="16">
        <v>1</v>
      </c>
      <c r="Y7" s="16">
        <v>1</v>
      </c>
      <c r="Z7" s="16">
        <v>0</v>
      </c>
      <c r="AA7" s="151">
        <v>28.88</v>
      </c>
      <c r="AD7" s="11">
        <v>4</v>
      </c>
      <c r="AE7" s="11"/>
      <c r="AF7" s="15"/>
      <c r="AG7" s="16"/>
      <c r="AH7" s="130">
        <f t="shared" si="20"/>
        <v>0</v>
      </c>
      <c r="AI7" s="15"/>
      <c r="AJ7" s="16"/>
      <c r="AK7" s="133">
        <f t="shared" si="21"/>
        <v>0</v>
      </c>
      <c r="AL7" s="33"/>
      <c r="AM7" s="33"/>
      <c r="AN7" s="31">
        <f t="shared" si="22"/>
        <v>0</v>
      </c>
      <c r="AO7" s="21">
        <f t="shared" si="1"/>
        <v>0</v>
      </c>
      <c r="AP7" s="16">
        <f t="shared" si="1"/>
        <v>0</v>
      </c>
      <c r="AQ7" s="136">
        <f t="shared" si="23"/>
        <v>0</v>
      </c>
      <c r="AR7" s="17">
        <f t="shared" si="24"/>
        <v>0</v>
      </c>
      <c r="AS7" s="15"/>
      <c r="AT7" s="16"/>
      <c r="AU7" s="17">
        <f t="shared" si="25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0.875</v>
      </c>
      <c r="BI7" s="113">
        <f t="shared" si="3"/>
        <v>0.875</v>
      </c>
      <c r="BJ7" s="114">
        <f t="shared" si="4"/>
        <v>0.22339379858815117</v>
      </c>
      <c r="BK7" s="81">
        <f t="shared" si="5"/>
        <v>0.1157705171083097</v>
      </c>
      <c r="BL7" s="113">
        <f t="shared" si="6"/>
        <v>9.0909090909090912E-2</v>
      </c>
      <c r="BM7" s="115">
        <f t="shared" si="7"/>
        <v>0.18181818181818182</v>
      </c>
      <c r="BN7" s="82">
        <f t="shared" si="8"/>
        <v>0.5</v>
      </c>
      <c r="BO7" s="81">
        <f t="shared" si="9"/>
        <v>0</v>
      </c>
      <c r="BP7" s="113">
        <f t="shared" si="10"/>
        <v>0.1083945561845116</v>
      </c>
      <c r="BQ7" s="116">
        <f t="shared" si="11"/>
        <v>5.7978483540552718E-2</v>
      </c>
      <c r="BR7" s="83">
        <f t="shared" si="12"/>
        <v>111.80707768446615</v>
      </c>
      <c r="BS7" s="84">
        <f t="shared" si="13"/>
        <v>156.273677133132</v>
      </c>
      <c r="BT7" s="85">
        <f t="shared" si="26"/>
        <v>44.466599448665846</v>
      </c>
      <c r="BU7" s="81">
        <f t="shared" si="14"/>
        <v>0.14285714285714285</v>
      </c>
      <c r="BV7" s="85">
        <f>IFERROR((D7*2)-(E7*((homedefinitions!$K$15)*2))+(G7*3)-(H7*((homedefinitions!$L$15)*3))+(J7)-(K7*(homedefinitions!$M$15))+S7+T7+V7+W7-U7, 0)</f>
        <v>8.4599999999999991</v>
      </c>
      <c r="BW7" s="85">
        <f t="shared" si="27"/>
        <v>0</v>
      </c>
      <c r="BX7" s="26">
        <v>2</v>
      </c>
      <c r="BY7" s="25" t="s">
        <v>19</v>
      </c>
      <c r="BZ7" s="47">
        <f t="shared" si="29"/>
        <v>1.1040000000000001</v>
      </c>
      <c r="CA7" s="39">
        <f t="shared" si="47"/>
        <v>0.39130434782608697</v>
      </c>
      <c r="CB7" s="45">
        <f t="shared" si="48"/>
        <v>0.44800000000000001</v>
      </c>
      <c r="CC7" s="45">
        <f t="shared" si="30"/>
        <v>0.66986929468599044</v>
      </c>
      <c r="CD7" s="45">
        <f t="shared" si="31"/>
        <v>0</v>
      </c>
      <c r="CE7" s="36">
        <f t="shared" si="32"/>
        <v>0.51444444444444448</v>
      </c>
      <c r="CF7" s="45">
        <f t="shared" si="49"/>
        <v>1.184313739130435</v>
      </c>
      <c r="CG7" s="45">
        <f t="shared" si="50"/>
        <v>2.2883137391304351</v>
      </c>
      <c r="CH7" s="45">
        <f t="shared" si="33"/>
        <v>0.42966684943587197</v>
      </c>
      <c r="CI7" s="51">
        <f t="shared" si="51"/>
        <v>18.3</v>
      </c>
      <c r="CJ7" s="47">
        <f t="shared" si="34"/>
        <v>1.7478948705012234</v>
      </c>
      <c r="CK7" s="45">
        <f t="shared" si="35"/>
        <v>0.25210512949877661</v>
      </c>
      <c r="CL7" s="45">
        <f t="shared" si="36"/>
        <v>0.83318014705882348</v>
      </c>
      <c r="CM7" s="36">
        <f t="shared" si="37"/>
        <v>0.92055620391137871</v>
      </c>
      <c r="CN7" s="45">
        <f t="shared" si="52"/>
        <v>22.973333333333333</v>
      </c>
      <c r="CO7" s="45">
        <f t="shared" si="53"/>
        <v>0.49255153574945204</v>
      </c>
      <c r="CP7" s="45">
        <f t="shared" si="54"/>
        <v>0.47058823529411764</v>
      </c>
      <c r="CQ7" s="45">
        <f t="shared" si="55"/>
        <v>0.46317204301075265</v>
      </c>
      <c r="CR7" s="45">
        <f t="shared" si="38"/>
        <v>1.0526302981742321</v>
      </c>
      <c r="CS7" s="45">
        <f t="shared" si="39"/>
        <v>8.9519921418180761</v>
      </c>
      <c r="CT7" s="45">
        <f t="shared" si="40"/>
        <v>0.87394743525061169</v>
      </c>
      <c r="CU7" s="45">
        <f t="shared" si="41"/>
        <v>0.27205882352941174</v>
      </c>
      <c r="CV7" s="45">
        <f t="shared" si="42"/>
        <v>2.7428571428571429</v>
      </c>
      <c r="CW7" s="45">
        <f t="shared" si="43"/>
        <v>0.45627220220231496</v>
      </c>
      <c r="CX7" s="45">
        <f t="shared" si="44"/>
        <v>0</v>
      </c>
      <c r="CY7" s="45">
        <f t="shared" si="45"/>
        <v>5.7142857142857183E-2</v>
      </c>
      <c r="CZ7" s="43">
        <f t="shared" si="46"/>
        <v>7.0933323898861733</v>
      </c>
    </row>
    <row r="8" spans="2:104" ht="23.1" x14ac:dyDescent="0.85">
      <c r="B8" s="11">
        <v>5</v>
      </c>
      <c r="C8" s="11" t="s">
        <v>22</v>
      </c>
      <c r="D8" s="18">
        <v>5</v>
      </c>
      <c r="E8" s="19">
        <v>10</v>
      </c>
      <c r="F8" s="131">
        <f t="shared" si="28"/>
        <v>0.5</v>
      </c>
      <c r="G8" s="18">
        <v>0</v>
      </c>
      <c r="H8" s="19">
        <v>2</v>
      </c>
      <c r="I8" s="134">
        <f t="shared" si="15"/>
        <v>0</v>
      </c>
      <c r="J8" s="34">
        <v>5</v>
      </c>
      <c r="K8" s="34">
        <v>5</v>
      </c>
      <c r="L8" s="32">
        <f t="shared" si="16"/>
        <v>1</v>
      </c>
      <c r="M8" s="22">
        <f t="shared" si="0"/>
        <v>5</v>
      </c>
      <c r="N8" s="19">
        <f t="shared" si="0"/>
        <v>12</v>
      </c>
      <c r="O8" s="137">
        <f t="shared" si="17"/>
        <v>0.41666666666666669</v>
      </c>
      <c r="P8" s="20">
        <f t="shared" si="18"/>
        <v>15</v>
      </c>
      <c r="Q8" s="18">
        <v>1</v>
      </c>
      <c r="R8" s="19">
        <v>6</v>
      </c>
      <c r="S8" s="20">
        <f t="shared" si="19"/>
        <v>7</v>
      </c>
      <c r="T8" s="18">
        <v>1</v>
      </c>
      <c r="U8" s="19">
        <v>0</v>
      </c>
      <c r="V8" s="19">
        <v>0</v>
      </c>
      <c r="W8" s="19">
        <v>4</v>
      </c>
      <c r="X8" s="19">
        <v>1</v>
      </c>
      <c r="Y8" s="19">
        <v>2</v>
      </c>
      <c r="Z8" s="19">
        <v>5</v>
      </c>
      <c r="AA8" s="152">
        <v>29.66</v>
      </c>
      <c r="AD8" s="11">
        <v>5</v>
      </c>
      <c r="AE8" s="11"/>
      <c r="AF8" s="18"/>
      <c r="AG8" s="19"/>
      <c r="AH8" s="131">
        <f t="shared" si="20"/>
        <v>0</v>
      </c>
      <c r="AI8" s="18"/>
      <c r="AJ8" s="19"/>
      <c r="AK8" s="134">
        <f t="shared" si="21"/>
        <v>0</v>
      </c>
      <c r="AL8" s="34"/>
      <c r="AM8" s="34"/>
      <c r="AN8" s="32">
        <f t="shared" si="22"/>
        <v>0</v>
      </c>
      <c r="AO8" s="22">
        <f t="shared" si="1"/>
        <v>0</v>
      </c>
      <c r="AP8" s="19">
        <f t="shared" si="1"/>
        <v>0</v>
      </c>
      <c r="AQ8" s="137">
        <f t="shared" si="23"/>
        <v>0</v>
      </c>
      <c r="AR8" s="20">
        <f t="shared" si="24"/>
        <v>0</v>
      </c>
      <c r="AS8" s="18"/>
      <c r="AT8" s="19"/>
      <c r="AU8" s="20">
        <f t="shared" si="25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0.41666666666666669</v>
      </c>
      <c r="BI8" s="117">
        <f t="shared" si="3"/>
        <v>0.52816901408450712</v>
      </c>
      <c r="BJ8" s="118">
        <f t="shared" si="4"/>
        <v>0.30887694951384503</v>
      </c>
      <c r="BK8" s="86">
        <f t="shared" si="5"/>
        <v>0.11103571648880384</v>
      </c>
      <c r="BL8" s="117">
        <f t="shared" si="6"/>
        <v>6.5789473684210523E-2</v>
      </c>
      <c r="BM8" s="119">
        <f t="shared" si="7"/>
        <v>0</v>
      </c>
      <c r="BN8" s="87">
        <f t="shared" si="8"/>
        <v>0</v>
      </c>
      <c r="BO8" s="86">
        <f t="shared" si="9"/>
        <v>7.1397405894252489E-2</v>
      </c>
      <c r="BP8" s="117">
        <f t="shared" si="10"/>
        <v>0.31663197396581538</v>
      </c>
      <c r="BQ8" s="120">
        <f t="shared" si="11"/>
        <v>0.19758816980037316</v>
      </c>
      <c r="BR8" s="88">
        <f t="shared" si="12"/>
        <v>68.96965188420296</v>
      </c>
      <c r="BS8" s="89">
        <f t="shared" si="13"/>
        <v>147.32556434925615</v>
      </c>
      <c r="BT8" s="90">
        <f t="shared" si="26"/>
        <v>78.355912465053194</v>
      </c>
      <c r="BU8" s="86">
        <f t="shared" si="14"/>
        <v>0.23214285714285715</v>
      </c>
      <c r="BV8" s="85">
        <f>IFERROR((D8*2)-(E8*((homedefinitions!$K$15)*2))+(G8*3)-(H8*((homedefinitions!$L$15)*3))+(J8)-(K8*(homedefinitions!$M$15))+S8+T8+V8+W8-U8, 0)</f>
        <v>14.57</v>
      </c>
      <c r="BW8" s="85">
        <f t="shared" si="27"/>
        <v>0.41666666666666669</v>
      </c>
      <c r="BX8" s="26">
        <v>3</v>
      </c>
      <c r="BY8" s="25" t="s">
        <v>20</v>
      </c>
      <c r="BZ8" s="47">
        <f t="shared" si="29"/>
        <v>0</v>
      </c>
      <c r="CA8" s="39">
        <f t="shared" si="47"/>
        <v>0.39130434782608697</v>
      </c>
      <c r="CB8" s="45">
        <f t="shared" si="48"/>
        <v>0.44800000000000001</v>
      </c>
      <c r="CC8" s="45">
        <f t="shared" si="30"/>
        <v>0.57148676328502424</v>
      </c>
      <c r="CD8" s="45">
        <f t="shared" si="31"/>
        <v>0</v>
      </c>
      <c r="CE8" s="36">
        <f t="shared" si="32"/>
        <v>0.43888888888888899</v>
      </c>
      <c r="CF8" s="45">
        <f t="shared" si="49"/>
        <v>1.0103756521739133</v>
      </c>
      <c r="CG8" s="45">
        <f t="shared" si="50"/>
        <v>1.0103756521739133</v>
      </c>
      <c r="CH8" s="45">
        <f t="shared" si="33"/>
        <v>0.22237350776435022</v>
      </c>
      <c r="CI8" s="51">
        <f t="shared" si="51"/>
        <v>18.3</v>
      </c>
      <c r="CJ8" s="47">
        <f t="shared" si="34"/>
        <v>2.8503065207525879</v>
      </c>
      <c r="CK8" s="45">
        <f t="shared" si="35"/>
        <v>0.33265217610536013</v>
      </c>
      <c r="CL8" s="45">
        <f t="shared" si="36"/>
        <v>0</v>
      </c>
      <c r="CM8" s="36">
        <f t="shared" si="37"/>
        <v>0.92055620391137871</v>
      </c>
      <c r="CN8" s="45">
        <f t="shared" si="52"/>
        <v>22.973333333333333</v>
      </c>
      <c r="CO8" s="45">
        <f t="shared" si="53"/>
        <v>0.49255153574945204</v>
      </c>
      <c r="CP8" s="45">
        <f t="shared" si="54"/>
        <v>0.47058823529411764</v>
      </c>
      <c r="CQ8" s="45">
        <f t="shared" si="55"/>
        <v>0.46317204301075265</v>
      </c>
      <c r="CR8" s="45">
        <f t="shared" si="38"/>
        <v>0.52631514908711607</v>
      </c>
      <c r="CS8" s="45">
        <f t="shared" si="39"/>
        <v>3.1501824998149681</v>
      </c>
      <c r="CT8" s="45">
        <f t="shared" si="40"/>
        <v>0.95010217358419602</v>
      </c>
      <c r="CU8" s="45">
        <f t="shared" si="41"/>
        <v>0</v>
      </c>
      <c r="CV8" s="45">
        <f t="shared" si="42"/>
        <v>0</v>
      </c>
      <c r="CW8" s="45">
        <f t="shared" si="43"/>
        <v>0.22813610110115748</v>
      </c>
      <c r="CX8" s="45">
        <f t="shared" si="44"/>
        <v>1.9858823529411764</v>
      </c>
      <c r="CY8" s="45">
        <f t="shared" si="45"/>
        <v>0</v>
      </c>
      <c r="CZ8" s="43">
        <f t="shared" si="46"/>
        <v>3.0886409042849512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28"/>
        <v>0</v>
      </c>
      <c r="G9" s="15">
        <v>0</v>
      </c>
      <c r="H9" s="16">
        <v>0</v>
      </c>
      <c r="I9" s="133">
        <f t="shared" si="15"/>
        <v>0</v>
      </c>
      <c r="J9" s="33">
        <v>0</v>
      </c>
      <c r="K9" s="33">
        <v>0</v>
      </c>
      <c r="L9" s="31">
        <f t="shared" si="16"/>
        <v>0</v>
      </c>
      <c r="M9" s="21">
        <f t="shared" si="0"/>
        <v>0</v>
      </c>
      <c r="N9" s="16">
        <f t="shared" si="0"/>
        <v>0</v>
      </c>
      <c r="O9" s="136">
        <f t="shared" si="17"/>
        <v>0</v>
      </c>
      <c r="P9" s="17">
        <f t="shared" si="18"/>
        <v>0</v>
      </c>
      <c r="Q9" s="15">
        <v>0</v>
      </c>
      <c r="R9" s="16">
        <v>0</v>
      </c>
      <c r="S9" s="17">
        <f t="shared" si="19"/>
        <v>0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1.75</v>
      </c>
      <c r="AD9" s="11">
        <v>10</v>
      </c>
      <c r="AE9" s="11"/>
      <c r="AF9" s="15"/>
      <c r="AG9" s="16"/>
      <c r="AH9" s="130">
        <f t="shared" si="20"/>
        <v>0</v>
      </c>
      <c r="AI9" s="15"/>
      <c r="AJ9" s="16"/>
      <c r="AK9" s="133">
        <f t="shared" si="21"/>
        <v>0</v>
      </c>
      <c r="AL9" s="33"/>
      <c r="AM9" s="33"/>
      <c r="AN9" s="31">
        <f t="shared" si="22"/>
        <v>0</v>
      </c>
      <c r="AO9" s="21">
        <f t="shared" si="1"/>
        <v>0</v>
      </c>
      <c r="AP9" s="16">
        <f t="shared" si="1"/>
        <v>0</v>
      </c>
      <c r="AQ9" s="136">
        <f t="shared" si="23"/>
        <v>0</v>
      </c>
      <c r="AR9" s="17">
        <f t="shared" si="24"/>
        <v>0</v>
      </c>
      <c r="AS9" s="15"/>
      <c r="AT9" s="16"/>
      <c r="AU9" s="17">
        <f t="shared" si="25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119.61591761630834</v>
      </c>
      <c r="BS9" s="84">
        <f t="shared" si="13"/>
        <v>0</v>
      </c>
      <c r="BT9" s="85">
        <f t="shared" si="26"/>
        <v>-119.61591761630834</v>
      </c>
      <c r="BU9" s="81">
        <f t="shared" si="14"/>
        <v>0</v>
      </c>
      <c r="BV9" s="85">
        <f>IFERROR((D9*2)-(E9*((homedefinitions!$K$15)*2))+(G9*3)-(H9*((homedefinitions!$L$15)*3))+(J9)-(K9*(homedefinitions!$M$15))+S9+T9+V9+W9-U9, 0)</f>
        <v>0</v>
      </c>
      <c r="BW9" s="85">
        <f t="shared" si="27"/>
        <v>0</v>
      </c>
      <c r="BX9" s="26">
        <v>4</v>
      </c>
      <c r="BY9" s="25" t="s">
        <v>21</v>
      </c>
      <c r="BZ9" s="47">
        <f t="shared" si="29"/>
        <v>1.1040000000000001</v>
      </c>
      <c r="CA9" s="39">
        <f t="shared" si="47"/>
        <v>0.39130434782608697</v>
      </c>
      <c r="CB9" s="45">
        <f t="shared" si="48"/>
        <v>0.44800000000000001</v>
      </c>
      <c r="CC9" s="45">
        <f t="shared" si="30"/>
        <v>0.83567279613526579</v>
      </c>
      <c r="CD9" s="45">
        <f t="shared" si="31"/>
        <v>0</v>
      </c>
      <c r="CE9" s="36">
        <f t="shared" si="32"/>
        <v>0.64177777777777789</v>
      </c>
      <c r="CF9" s="45">
        <f t="shared" si="49"/>
        <v>1.4774505739130437</v>
      </c>
      <c r="CG9" s="45">
        <f t="shared" si="50"/>
        <v>2.5814505739130436</v>
      </c>
      <c r="CH9" s="45">
        <f t="shared" si="33"/>
        <v>0.38853835747680604</v>
      </c>
      <c r="CI9" s="51">
        <f t="shared" si="51"/>
        <v>18.3</v>
      </c>
      <c r="CJ9" s="47">
        <f t="shared" si="34"/>
        <v>12.25970846730597</v>
      </c>
      <c r="CK9" s="45">
        <f t="shared" si="35"/>
        <v>0.28412922982759692</v>
      </c>
      <c r="CL9" s="45">
        <f t="shared" si="36"/>
        <v>0.86805555555555558</v>
      </c>
      <c r="CM9" s="36">
        <f t="shared" si="37"/>
        <v>0.92055620391137871</v>
      </c>
      <c r="CN9" s="45">
        <f t="shared" si="52"/>
        <v>22.973333333333333</v>
      </c>
      <c r="CO9" s="45">
        <f t="shared" si="53"/>
        <v>0.49255153574945204</v>
      </c>
      <c r="CP9" s="45">
        <f t="shared" si="54"/>
        <v>0.47058823529411764</v>
      </c>
      <c r="CQ9" s="45">
        <f t="shared" si="55"/>
        <v>0.46317204301075265</v>
      </c>
      <c r="CR9" s="45">
        <f t="shared" si="38"/>
        <v>0</v>
      </c>
      <c r="CS9" s="45">
        <f t="shared" si="39"/>
        <v>12.084844614729775</v>
      </c>
      <c r="CT9" s="45">
        <f t="shared" si="40"/>
        <v>4.3784673097521321</v>
      </c>
      <c r="CU9" s="45">
        <f t="shared" si="41"/>
        <v>0.23148148148148148</v>
      </c>
      <c r="CV9" s="45">
        <f t="shared" si="42"/>
        <v>0</v>
      </c>
      <c r="CW9" s="45">
        <f t="shared" si="43"/>
        <v>0</v>
      </c>
      <c r="CX9" s="45">
        <f t="shared" si="44"/>
        <v>1.4894117647058822</v>
      </c>
      <c r="CY9" s="45">
        <f t="shared" si="45"/>
        <v>0</v>
      </c>
      <c r="CZ9" s="43">
        <f t="shared" si="46"/>
        <v>7.7331287241897471</v>
      </c>
    </row>
    <row r="10" spans="2:104" ht="23.1" x14ac:dyDescent="0.85">
      <c r="B10" s="11">
        <v>11</v>
      </c>
      <c r="C10" s="11" t="s">
        <v>24</v>
      </c>
      <c r="D10" s="18">
        <v>0</v>
      </c>
      <c r="E10" s="19">
        <v>0</v>
      </c>
      <c r="F10" s="131">
        <f t="shared" si="28"/>
        <v>0</v>
      </c>
      <c r="G10" s="18">
        <v>0</v>
      </c>
      <c r="H10" s="19">
        <v>0</v>
      </c>
      <c r="I10" s="134">
        <f t="shared" si="15"/>
        <v>0</v>
      </c>
      <c r="J10" s="34">
        <v>0</v>
      </c>
      <c r="K10" s="34">
        <v>0</v>
      </c>
      <c r="L10" s="32">
        <f t="shared" si="16"/>
        <v>0</v>
      </c>
      <c r="M10" s="22">
        <f t="shared" si="0"/>
        <v>0</v>
      </c>
      <c r="N10" s="19">
        <f t="shared" si="0"/>
        <v>0</v>
      </c>
      <c r="O10" s="137">
        <f t="shared" si="17"/>
        <v>0</v>
      </c>
      <c r="P10" s="20">
        <f t="shared" si="18"/>
        <v>0</v>
      </c>
      <c r="Q10" s="18">
        <v>0</v>
      </c>
      <c r="R10" s="19">
        <v>1</v>
      </c>
      <c r="S10" s="20">
        <f t="shared" si="19"/>
        <v>1</v>
      </c>
      <c r="T10" s="18">
        <v>0</v>
      </c>
      <c r="U10" s="19">
        <v>1</v>
      </c>
      <c r="V10" s="19">
        <v>0</v>
      </c>
      <c r="W10" s="19">
        <v>0</v>
      </c>
      <c r="X10" s="19">
        <v>0</v>
      </c>
      <c r="Y10" s="19">
        <v>0</v>
      </c>
      <c r="Z10" s="19">
        <v>1</v>
      </c>
      <c r="AA10" s="152">
        <v>6.15</v>
      </c>
      <c r="AD10" s="11">
        <v>11</v>
      </c>
      <c r="AE10" s="11"/>
      <c r="AF10" s="18"/>
      <c r="AG10" s="19"/>
      <c r="AH10" s="131">
        <f t="shared" si="20"/>
        <v>0</v>
      </c>
      <c r="AI10" s="18"/>
      <c r="AJ10" s="19"/>
      <c r="AK10" s="134">
        <f t="shared" si="21"/>
        <v>0</v>
      </c>
      <c r="AL10" s="34"/>
      <c r="AM10" s="34"/>
      <c r="AN10" s="32">
        <f t="shared" si="22"/>
        <v>0</v>
      </c>
      <c r="AO10" s="22">
        <f t="shared" si="1"/>
        <v>0</v>
      </c>
      <c r="AP10" s="19">
        <f t="shared" si="1"/>
        <v>0</v>
      </c>
      <c r="AQ10" s="137">
        <f t="shared" si="23"/>
        <v>0</v>
      </c>
      <c r="AR10" s="20">
        <f t="shared" si="24"/>
        <v>0</v>
      </c>
      <c r="AS10" s="18"/>
      <c r="AT10" s="19"/>
      <c r="AU10" s="20">
        <f t="shared" si="25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</v>
      </c>
      <c r="BI10" s="117">
        <f t="shared" si="3"/>
        <v>0</v>
      </c>
      <c r="BJ10" s="118">
        <f t="shared" si="4"/>
        <v>0.10490427484920009</v>
      </c>
      <c r="BK10" s="86">
        <f t="shared" si="5"/>
        <v>0</v>
      </c>
      <c r="BL10" s="117">
        <f t="shared" si="6"/>
        <v>0</v>
      </c>
      <c r="BM10" s="119">
        <f t="shared" si="7"/>
        <v>1</v>
      </c>
      <c r="BN10" s="87">
        <f t="shared" si="8"/>
        <v>0</v>
      </c>
      <c r="BO10" s="86">
        <f t="shared" si="9"/>
        <v>0</v>
      </c>
      <c r="BP10" s="117">
        <f t="shared" si="10"/>
        <v>0.25450689289501582</v>
      </c>
      <c r="BQ10" s="120">
        <f t="shared" si="11"/>
        <v>0.13613159387407825</v>
      </c>
      <c r="BR10" s="88">
        <f t="shared" si="12"/>
        <v>101.00422038101104</v>
      </c>
      <c r="BS10" s="89">
        <f t="shared" si="13"/>
        <v>0</v>
      </c>
      <c r="BT10" s="90">
        <f t="shared" si="26"/>
        <v>-101.00422038101104</v>
      </c>
      <c r="BU10" s="86">
        <f t="shared" si="14"/>
        <v>0</v>
      </c>
      <c r="BV10" s="85">
        <f>IFERROR((D10*2)-(E10*((homedefinitions!$K$15)*2))+(G10*3)-(H10*((homedefinitions!$L$15)*3))+(J10)-(K10*(homedefinitions!$M$15))+S10+T10+V10+W10-U10, 0)</f>
        <v>0</v>
      </c>
      <c r="BW10" s="85">
        <f t="shared" si="27"/>
        <v>0</v>
      </c>
      <c r="BX10" s="26">
        <v>5</v>
      </c>
      <c r="BY10" s="25" t="s">
        <v>22</v>
      </c>
      <c r="BZ10" s="47">
        <f t="shared" si="29"/>
        <v>7.3120000000000003</v>
      </c>
      <c r="CA10" s="39">
        <f t="shared" si="47"/>
        <v>0.39130434782608697</v>
      </c>
      <c r="CB10" s="45">
        <f t="shared" si="48"/>
        <v>0.44800000000000001</v>
      </c>
      <c r="CC10" s="45">
        <f t="shared" si="30"/>
        <v>0.8582429062801934</v>
      </c>
      <c r="CD10" s="45">
        <f t="shared" si="31"/>
        <v>4.1666666666666671E-2</v>
      </c>
      <c r="CE10" s="36">
        <f t="shared" si="32"/>
        <v>0.6591111111111112</v>
      </c>
      <c r="CF10" s="45">
        <f t="shared" si="49"/>
        <v>1.5590206840579712</v>
      </c>
      <c r="CG10" s="45">
        <f t="shared" si="50"/>
        <v>8.8710206840579708</v>
      </c>
      <c r="CH10" s="45">
        <f t="shared" si="33"/>
        <v>1.3000789297382205</v>
      </c>
      <c r="CI10" s="51">
        <f t="shared" si="51"/>
        <v>18.3</v>
      </c>
      <c r="CJ10" s="47">
        <f t="shared" si="34"/>
        <v>9.4125090838088514</v>
      </c>
      <c r="CK10" s="45">
        <f t="shared" si="35"/>
        <v>0.28199563977175179</v>
      </c>
      <c r="CL10" s="45">
        <f t="shared" si="36"/>
        <v>1.2871376811594202</v>
      </c>
      <c r="CM10" s="36">
        <f t="shared" si="37"/>
        <v>0.92055620391137871</v>
      </c>
      <c r="CN10" s="45">
        <f t="shared" si="52"/>
        <v>22.973333333333333</v>
      </c>
      <c r="CO10" s="45">
        <f t="shared" si="53"/>
        <v>0.49255153574945204</v>
      </c>
      <c r="CP10" s="45">
        <f t="shared" si="54"/>
        <v>0.47058823529411764</v>
      </c>
      <c r="CQ10" s="45">
        <f t="shared" si="55"/>
        <v>0.46317204301075265</v>
      </c>
      <c r="CR10" s="45">
        <f t="shared" si="38"/>
        <v>0.52631514908711607</v>
      </c>
      <c r="CS10" s="45">
        <f t="shared" si="39"/>
        <v>14.978722377795865</v>
      </c>
      <c r="CT10" s="45">
        <f t="shared" si="40"/>
        <v>4.7062545419044257</v>
      </c>
      <c r="CU10" s="45">
        <f t="shared" si="41"/>
        <v>0.31521739130434784</v>
      </c>
      <c r="CV10" s="45">
        <f t="shared" si="42"/>
        <v>2</v>
      </c>
      <c r="CW10" s="45">
        <f t="shared" si="43"/>
        <v>0.22813610110115748</v>
      </c>
      <c r="CX10" s="45">
        <f t="shared" si="44"/>
        <v>3.4752941176470586</v>
      </c>
      <c r="CY10" s="45">
        <f t="shared" si="45"/>
        <v>0</v>
      </c>
      <c r="CZ10" s="43">
        <f t="shared" si="46"/>
        <v>10.167089767453174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28"/>
        <v>0</v>
      </c>
      <c r="G11" s="15">
        <v>0</v>
      </c>
      <c r="H11" s="16">
        <v>0</v>
      </c>
      <c r="I11" s="133">
        <f t="shared" si="15"/>
        <v>0</v>
      </c>
      <c r="J11" s="33">
        <v>0</v>
      </c>
      <c r="K11" s="33">
        <v>0</v>
      </c>
      <c r="L11" s="31">
        <f t="shared" si="16"/>
        <v>0</v>
      </c>
      <c r="M11" s="21">
        <f t="shared" si="0"/>
        <v>0</v>
      </c>
      <c r="N11" s="16">
        <f t="shared" si="0"/>
        <v>0</v>
      </c>
      <c r="O11" s="136">
        <f t="shared" si="17"/>
        <v>0</v>
      </c>
      <c r="P11" s="17">
        <f t="shared" si="18"/>
        <v>0</v>
      </c>
      <c r="Q11" s="15">
        <v>0</v>
      </c>
      <c r="R11" s="16">
        <v>0</v>
      </c>
      <c r="S11" s="17">
        <f t="shared" si="19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0</v>
      </c>
      <c r="AD11" s="11">
        <v>12</v>
      </c>
      <c r="AE11" s="11"/>
      <c r="AF11" s="15"/>
      <c r="AG11" s="16"/>
      <c r="AH11" s="130">
        <f t="shared" si="20"/>
        <v>0</v>
      </c>
      <c r="AI11" s="15"/>
      <c r="AJ11" s="16"/>
      <c r="AK11" s="133">
        <f t="shared" si="21"/>
        <v>0</v>
      </c>
      <c r="AL11" s="33"/>
      <c r="AM11" s="33"/>
      <c r="AN11" s="31">
        <f t="shared" si="22"/>
        <v>0</v>
      </c>
      <c r="AO11" s="21">
        <f t="shared" si="1"/>
        <v>0</v>
      </c>
      <c r="AP11" s="16">
        <f t="shared" si="1"/>
        <v>0</v>
      </c>
      <c r="AQ11" s="136">
        <f t="shared" si="23"/>
        <v>0</v>
      </c>
      <c r="AR11" s="17">
        <f t="shared" si="24"/>
        <v>0</v>
      </c>
      <c r="AS11" s="15"/>
      <c r="AT11" s="16"/>
      <c r="AU11" s="17">
        <f t="shared" si="25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v>0</v>
      </c>
      <c r="BS11" s="84">
        <f t="shared" si="13"/>
        <v>0</v>
      </c>
      <c r="BT11" s="85">
        <f t="shared" si="26"/>
        <v>0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7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0.39130434782608697</v>
      </c>
      <c r="CB11" s="45">
        <f t="shared" si="48"/>
        <v>0.44800000000000001</v>
      </c>
      <c r="CC11" s="45">
        <f t="shared" si="30"/>
        <v>5.0638067632850246E-2</v>
      </c>
      <c r="CD11" s="45">
        <f t="shared" si="31"/>
        <v>0</v>
      </c>
      <c r="CE11" s="36">
        <f t="shared" si="32"/>
        <v>3.8888888888888896E-2</v>
      </c>
      <c r="CF11" s="45">
        <f t="shared" si="49"/>
        <v>8.9526956521739143E-2</v>
      </c>
      <c r="CG11" s="45">
        <f t="shared" si="50"/>
        <v>8.9526956521739143E-2</v>
      </c>
      <c r="CH11" s="45">
        <f t="shared" si="33"/>
        <v>0.22237350776435016</v>
      </c>
      <c r="CI11" s="51">
        <f t="shared" si="51"/>
        <v>18.3</v>
      </c>
      <c r="CJ11" s="47">
        <f t="shared" si="34"/>
        <v>0</v>
      </c>
      <c r="CK11" s="45">
        <f t="shared" si="35"/>
        <v>0.29611928104575158</v>
      </c>
      <c r="CL11" s="45">
        <f t="shared" si="36"/>
        <v>0</v>
      </c>
      <c r="CM11" s="36">
        <f t="shared" si="37"/>
        <v>0.92055620391137871</v>
      </c>
      <c r="CN11" s="45">
        <f t="shared" si="52"/>
        <v>22.973333333333333</v>
      </c>
      <c r="CO11" s="45">
        <f t="shared" si="53"/>
        <v>0.49255153574945204</v>
      </c>
      <c r="CP11" s="45">
        <f t="shared" si="54"/>
        <v>0.47058823529411764</v>
      </c>
      <c r="CQ11" s="45">
        <f t="shared" si="55"/>
        <v>0.46317204301075265</v>
      </c>
      <c r="CR11" s="45">
        <f t="shared" si="38"/>
        <v>0</v>
      </c>
      <c r="CS11" s="45">
        <f t="shared" si="39"/>
        <v>0</v>
      </c>
      <c r="CT11" s="45">
        <f t="shared" si="40"/>
        <v>0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0</v>
      </c>
      <c r="CY11" s="45">
        <f t="shared" si="45"/>
        <v>0</v>
      </c>
      <c r="CZ11" s="43">
        <f t="shared" si="46"/>
        <v>0</v>
      </c>
    </row>
    <row r="12" spans="2:104" ht="23.1" x14ac:dyDescent="0.85">
      <c r="B12" s="11">
        <v>24</v>
      </c>
      <c r="C12" s="11" t="s">
        <v>26</v>
      </c>
      <c r="D12" s="18">
        <v>1</v>
      </c>
      <c r="E12" s="19">
        <v>1</v>
      </c>
      <c r="F12" s="131">
        <f t="shared" si="28"/>
        <v>1</v>
      </c>
      <c r="G12" s="18">
        <v>0</v>
      </c>
      <c r="H12" s="19">
        <v>1</v>
      </c>
      <c r="I12" s="134">
        <f t="shared" si="15"/>
        <v>0</v>
      </c>
      <c r="J12" s="34">
        <v>0</v>
      </c>
      <c r="K12" s="34">
        <v>0</v>
      </c>
      <c r="L12" s="32">
        <f t="shared" si="16"/>
        <v>0</v>
      </c>
      <c r="M12" s="22">
        <f t="shared" si="0"/>
        <v>1</v>
      </c>
      <c r="N12" s="19">
        <f t="shared" si="0"/>
        <v>2</v>
      </c>
      <c r="O12" s="137">
        <f t="shared" si="17"/>
        <v>0.5</v>
      </c>
      <c r="P12" s="20">
        <f t="shared" si="18"/>
        <v>2</v>
      </c>
      <c r="Q12" s="18">
        <v>0</v>
      </c>
      <c r="R12" s="19">
        <v>0</v>
      </c>
      <c r="S12" s="20">
        <f t="shared" si="19"/>
        <v>0</v>
      </c>
      <c r="T12" s="18">
        <v>0</v>
      </c>
      <c r="U12" s="19">
        <v>0</v>
      </c>
      <c r="V12" s="19">
        <v>0</v>
      </c>
      <c r="W12" s="19">
        <v>0</v>
      </c>
      <c r="X12" s="19">
        <v>0</v>
      </c>
      <c r="Y12" s="19">
        <v>0</v>
      </c>
      <c r="Z12" s="19">
        <v>0</v>
      </c>
      <c r="AA12" s="152">
        <v>18</v>
      </c>
      <c r="AD12" s="11">
        <v>24</v>
      </c>
      <c r="AE12" s="11"/>
      <c r="AF12" s="18"/>
      <c r="AG12" s="19"/>
      <c r="AH12" s="131">
        <f t="shared" si="20"/>
        <v>0</v>
      </c>
      <c r="AI12" s="18"/>
      <c r="AJ12" s="19"/>
      <c r="AK12" s="134">
        <f t="shared" si="21"/>
        <v>0</v>
      </c>
      <c r="AL12" s="34"/>
      <c r="AM12" s="34"/>
      <c r="AN12" s="32">
        <f t="shared" si="22"/>
        <v>0</v>
      </c>
      <c r="AO12" s="22">
        <f t="shared" si="1"/>
        <v>0</v>
      </c>
      <c r="AP12" s="19">
        <f t="shared" si="1"/>
        <v>0</v>
      </c>
      <c r="AQ12" s="137">
        <f t="shared" si="23"/>
        <v>0</v>
      </c>
      <c r="AR12" s="20">
        <f t="shared" si="24"/>
        <v>0</v>
      </c>
      <c r="AS12" s="18"/>
      <c r="AT12" s="19"/>
      <c r="AU12" s="20">
        <f t="shared" si="25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0.5</v>
      </c>
      <c r="BI12" s="117">
        <f t="shared" si="3"/>
        <v>0.5</v>
      </c>
      <c r="BJ12" s="118">
        <f t="shared" si="4"/>
        <v>7.1684587813620068E-2</v>
      </c>
      <c r="BK12" s="86">
        <f t="shared" si="5"/>
        <v>0</v>
      </c>
      <c r="BL12" s="117">
        <f t="shared" si="6"/>
        <v>0</v>
      </c>
      <c r="BM12" s="119">
        <f t="shared" si="7"/>
        <v>0</v>
      </c>
      <c r="BN12" s="87">
        <f t="shared" si="8"/>
        <v>0</v>
      </c>
      <c r="BO12" s="86">
        <f t="shared" si="9"/>
        <v>0</v>
      </c>
      <c r="BP12" s="117">
        <f t="shared" si="10"/>
        <v>0</v>
      </c>
      <c r="BQ12" s="120">
        <f t="shared" si="11"/>
        <v>0</v>
      </c>
      <c r="BR12" s="88">
        <f t="shared" si="12"/>
        <v>119.61591761630834</v>
      </c>
      <c r="BS12" s="89">
        <f t="shared" si="13"/>
        <v>125.90478637669426</v>
      </c>
      <c r="BT12" s="90">
        <f t="shared" si="26"/>
        <v>6.2888687603859239</v>
      </c>
      <c r="BU12" s="86">
        <f t="shared" si="14"/>
        <v>1.1904761904761904E-2</v>
      </c>
      <c r="BV12" s="85">
        <f>IFERROR((D12*2)-(E12*((homedefinitions!$K$15)*2))+(G12*3)-(H12*((homedefinitions!$L$15)*3))+(J12)-(K12*(homedefinitions!$M$15))+S12+T12+V12+W12-U12, 0)</f>
        <v>0.40999999999999992</v>
      </c>
      <c r="BW12" s="85">
        <f t="shared" si="27"/>
        <v>0</v>
      </c>
      <c r="BX12" s="26">
        <v>11</v>
      </c>
      <c r="BY12" s="25" t="s">
        <v>24</v>
      </c>
      <c r="BZ12" s="47">
        <f t="shared" si="29"/>
        <v>0.55200000000000005</v>
      </c>
      <c r="CA12" s="39">
        <f t="shared" si="47"/>
        <v>0.39130434782608697</v>
      </c>
      <c r="CB12" s="45">
        <f t="shared" si="48"/>
        <v>0.44800000000000001</v>
      </c>
      <c r="CC12" s="45">
        <f t="shared" si="30"/>
        <v>0.17795663768115946</v>
      </c>
      <c r="CD12" s="45">
        <f t="shared" si="31"/>
        <v>8.3333333333333332E-3</v>
      </c>
      <c r="CE12" s="36">
        <f t="shared" si="32"/>
        <v>0.13666666666666671</v>
      </c>
      <c r="CF12" s="45">
        <f t="shared" si="49"/>
        <v>0.32295663768115951</v>
      </c>
      <c r="CG12" s="45">
        <f t="shared" si="50"/>
        <v>0.8749566376811595</v>
      </c>
      <c r="CH12" s="45">
        <f t="shared" si="33"/>
        <v>0.61841311172474622</v>
      </c>
      <c r="CI12" s="51">
        <f t="shared" si="51"/>
        <v>18.3</v>
      </c>
      <c r="CJ12" s="47">
        <f t="shared" si="34"/>
        <v>0</v>
      </c>
      <c r="CK12" s="45">
        <f t="shared" si="35"/>
        <v>0.30115196078431372</v>
      </c>
      <c r="CL12" s="45">
        <f t="shared" si="36"/>
        <v>0</v>
      </c>
      <c r="CM12" s="36">
        <f t="shared" si="37"/>
        <v>0.92055620391137871</v>
      </c>
      <c r="CN12" s="45">
        <f t="shared" si="52"/>
        <v>22.973333333333333</v>
      </c>
      <c r="CO12" s="45">
        <f t="shared" si="53"/>
        <v>0.49255153574945204</v>
      </c>
      <c r="CP12" s="45">
        <f t="shared" si="54"/>
        <v>0.47058823529411764</v>
      </c>
      <c r="CQ12" s="45">
        <f t="shared" si="55"/>
        <v>0.46317204301075265</v>
      </c>
      <c r="CR12" s="45">
        <f t="shared" si="38"/>
        <v>0</v>
      </c>
      <c r="CS12" s="45">
        <f t="shared" si="39"/>
        <v>0</v>
      </c>
      <c r="CT12" s="45">
        <f t="shared" si="40"/>
        <v>0</v>
      </c>
      <c r="CU12" s="45">
        <f t="shared" si="41"/>
        <v>0</v>
      </c>
      <c r="CV12" s="45">
        <f t="shared" si="42"/>
        <v>0</v>
      </c>
      <c r="CW12" s="45">
        <f t="shared" si="43"/>
        <v>0</v>
      </c>
      <c r="CX12" s="45">
        <f t="shared" si="44"/>
        <v>0</v>
      </c>
      <c r="CY12" s="45">
        <f t="shared" si="45"/>
        <v>0</v>
      </c>
      <c r="CZ12" s="43">
        <f t="shared" si="46"/>
        <v>1</v>
      </c>
    </row>
    <row r="13" spans="2:104" ht="23.1" x14ac:dyDescent="0.85">
      <c r="B13" s="11">
        <v>30</v>
      </c>
      <c r="C13" s="11" t="s">
        <v>27</v>
      </c>
      <c r="D13" s="15">
        <v>1</v>
      </c>
      <c r="E13" s="16">
        <v>2</v>
      </c>
      <c r="F13" s="130">
        <f t="shared" si="28"/>
        <v>0.5</v>
      </c>
      <c r="G13" s="15">
        <v>0</v>
      </c>
      <c r="H13" s="16">
        <v>1</v>
      </c>
      <c r="I13" s="133">
        <f t="shared" si="15"/>
        <v>0</v>
      </c>
      <c r="J13" s="33">
        <v>2</v>
      </c>
      <c r="K13" s="33">
        <v>2</v>
      </c>
      <c r="L13" s="31">
        <f t="shared" si="16"/>
        <v>1</v>
      </c>
      <c r="M13" s="21">
        <f t="shared" si="0"/>
        <v>1</v>
      </c>
      <c r="N13" s="16">
        <f t="shared" si="0"/>
        <v>3</v>
      </c>
      <c r="O13" s="136">
        <f t="shared" si="17"/>
        <v>0.33333333333333331</v>
      </c>
      <c r="P13" s="17">
        <f t="shared" si="18"/>
        <v>4</v>
      </c>
      <c r="Q13" s="15">
        <v>2</v>
      </c>
      <c r="R13" s="16">
        <v>1</v>
      </c>
      <c r="S13" s="17">
        <f t="shared" si="19"/>
        <v>3</v>
      </c>
      <c r="T13" s="15">
        <v>1</v>
      </c>
      <c r="U13" s="16">
        <v>1</v>
      </c>
      <c r="V13" s="16">
        <v>2</v>
      </c>
      <c r="W13" s="16">
        <v>0</v>
      </c>
      <c r="X13" s="16">
        <v>0</v>
      </c>
      <c r="Y13" s="16">
        <v>0</v>
      </c>
      <c r="Z13" s="16">
        <v>3</v>
      </c>
      <c r="AA13" s="151">
        <v>18.600000000000001</v>
      </c>
      <c r="AD13" s="11">
        <v>30</v>
      </c>
      <c r="AE13" s="11"/>
      <c r="AF13" s="15"/>
      <c r="AG13" s="16"/>
      <c r="AH13" s="130">
        <f t="shared" si="20"/>
        <v>0</v>
      </c>
      <c r="AI13" s="15"/>
      <c r="AJ13" s="16"/>
      <c r="AK13" s="133">
        <f t="shared" si="21"/>
        <v>0</v>
      </c>
      <c r="AL13" s="33"/>
      <c r="AM13" s="33"/>
      <c r="AN13" s="31">
        <f t="shared" si="22"/>
        <v>0</v>
      </c>
      <c r="AO13" s="21">
        <f t="shared" si="1"/>
        <v>0</v>
      </c>
      <c r="AP13" s="16">
        <f t="shared" si="1"/>
        <v>0</v>
      </c>
      <c r="AQ13" s="136">
        <f t="shared" si="23"/>
        <v>0</v>
      </c>
      <c r="AR13" s="17">
        <f t="shared" si="24"/>
        <v>0</v>
      </c>
      <c r="AS13" s="15"/>
      <c r="AT13" s="16"/>
      <c r="AU13" s="17">
        <f t="shared" si="25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0.33333333333333331</v>
      </c>
      <c r="BI13" s="113">
        <f t="shared" si="3"/>
        <v>0.51546391752577325</v>
      </c>
      <c r="BJ13" s="114">
        <f t="shared" si="4"/>
        <v>0.16926812348248352</v>
      </c>
      <c r="BK13" s="81">
        <f t="shared" si="5"/>
        <v>0.12847965738758027</v>
      </c>
      <c r="BL13" s="113">
        <f t="shared" si="6"/>
        <v>0.17006802721088435</v>
      </c>
      <c r="BM13" s="115">
        <f t="shared" si="7"/>
        <v>0.17006802721088435</v>
      </c>
      <c r="BN13" s="82">
        <f t="shared" si="8"/>
        <v>1</v>
      </c>
      <c r="BO13" s="81">
        <f t="shared" si="9"/>
        <v>0.22770398481973431</v>
      </c>
      <c r="BP13" s="113">
        <f t="shared" si="10"/>
        <v>8.4151472650771386E-2</v>
      </c>
      <c r="BQ13" s="116">
        <f t="shared" si="11"/>
        <v>0.13503375843960988</v>
      </c>
      <c r="BR13" s="83">
        <f t="shared" si="12"/>
        <v>107.55878099141988</v>
      </c>
      <c r="BS13" s="84">
        <f t="shared" si="13"/>
        <v>126.31755781525887</v>
      </c>
      <c r="BT13" s="85">
        <f t="shared" si="26"/>
        <v>18.758776823838986</v>
      </c>
      <c r="BU13" s="81">
        <f t="shared" si="14"/>
        <v>5.9523809523809521E-2</v>
      </c>
      <c r="BV13" s="85">
        <f>IFERROR((D13*2)-(E13*((homedefinitions!$K$15)*2))+(G13*3)-(H13*((homedefinitions!$L$15)*3))+(J13)-(K13*(homedefinitions!$M$15))+S13+T13+V13+W13-U13, 0)</f>
        <v>5.3599999999999994</v>
      </c>
      <c r="BW13" s="85">
        <f t="shared" si="27"/>
        <v>0.66666666666666663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0.39130434782608697</v>
      </c>
      <c r="CB13" s="45">
        <f t="shared" si="48"/>
        <v>0.44800000000000001</v>
      </c>
      <c r="CC13" s="45">
        <f t="shared" si="30"/>
        <v>0</v>
      </c>
      <c r="CD13" s="45">
        <f t="shared" si="31"/>
        <v>0</v>
      </c>
      <c r="CE13" s="36">
        <f t="shared" si="32"/>
        <v>0</v>
      </c>
      <c r="CF13" s="45">
        <f t="shared" si="49"/>
        <v>0</v>
      </c>
      <c r="CG13" s="45">
        <f t="shared" si="50"/>
        <v>0</v>
      </c>
      <c r="CH13" s="45">
        <f t="shared" si="33"/>
        <v>0</v>
      </c>
      <c r="CI13" s="51">
        <f t="shared" si="51"/>
        <v>18.3</v>
      </c>
      <c r="CJ13" s="47">
        <f t="shared" si="34"/>
        <v>0</v>
      </c>
      <c r="CK13" s="45">
        <f t="shared" si="35"/>
        <v>0</v>
      </c>
      <c r="CL13" s="45">
        <f t="shared" si="36"/>
        <v>0</v>
      </c>
      <c r="CM13" s="36">
        <f t="shared" si="37"/>
        <v>0.92055620391137871</v>
      </c>
      <c r="CN13" s="45">
        <f t="shared" si="52"/>
        <v>22.973333333333333</v>
      </c>
      <c r="CO13" s="45">
        <f t="shared" si="53"/>
        <v>0.49255153574945204</v>
      </c>
      <c r="CP13" s="45">
        <f t="shared" si="54"/>
        <v>0.47058823529411764</v>
      </c>
      <c r="CQ13" s="45">
        <f t="shared" si="55"/>
        <v>0.46317204301075265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28"/>
        <v>0</v>
      </c>
      <c r="G14" s="18">
        <v>0</v>
      </c>
      <c r="H14" s="19">
        <v>0</v>
      </c>
      <c r="I14" s="134">
        <f t="shared" si="15"/>
        <v>0</v>
      </c>
      <c r="J14" s="34">
        <v>0</v>
      </c>
      <c r="K14" s="34">
        <v>0</v>
      </c>
      <c r="L14" s="32">
        <f t="shared" si="16"/>
        <v>0</v>
      </c>
      <c r="M14" s="22">
        <f t="shared" si="0"/>
        <v>0</v>
      </c>
      <c r="N14" s="19">
        <f t="shared" si="0"/>
        <v>0</v>
      </c>
      <c r="O14" s="137">
        <f t="shared" si="17"/>
        <v>0</v>
      </c>
      <c r="P14" s="20">
        <f t="shared" si="18"/>
        <v>0</v>
      </c>
      <c r="Q14" s="18">
        <v>0</v>
      </c>
      <c r="R14" s="19">
        <v>0</v>
      </c>
      <c r="S14" s="20">
        <f t="shared" si="19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0</v>
      </c>
      <c r="AD14" s="11">
        <v>32</v>
      </c>
      <c r="AE14" s="11"/>
      <c r="AF14" s="18"/>
      <c r="AG14" s="19"/>
      <c r="AH14" s="131">
        <f t="shared" si="20"/>
        <v>0</v>
      </c>
      <c r="AI14" s="18"/>
      <c r="AJ14" s="19"/>
      <c r="AK14" s="134">
        <f t="shared" si="21"/>
        <v>0</v>
      </c>
      <c r="AL14" s="34"/>
      <c r="AM14" s="34"/>
      <c r="AN14" s="32">
        <f t="shared" si="22"/>
        <v>0</v>
      </c>
      <c r="AO14" s="22">
        <f t="shared" si="1"/>
        <v>0</v>
      </c>
      <c r="AP14" s="19">
        <f t="shared" si="1"/>
        <v>0</v>
      </c>
      <c r="AQ14" s="137">
        <f t="shared" si="23"/>
        <v>0</v>
      </c>
      <c r="AR14" s="20">
        <f t="shared" si="24"/>
        <v>0</v>
      </c>
      <c r="AS14" s="18"/>
      <c r="AT14" s="19"/>
      <c r="AU14" s="20">
        <f t="shared" si="25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v>0</v>
      </c>
      <c r="BS14" s="89">
        <f t="shared" si="13"/>
        <v>0</v>
      </c>
      <c r="BT14" s="90">
        <f t="shared" si="26"/>
        <v>0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7"/>
        <v>0</v>
      </c>
      <c r="BX14" s="26">
        <v>24</v>
      </c>
      <c r="BY14" s="25" t="s">
        <v>26</v>
      </c>
      <c r="BZ14" s="47">
        <f t="shared" si="29"/>
        <v>0</v>
      </c>
      <c r="CA14" s="39">
        <f t="shared" si="47"/>
        <v>0.39130434782608697</v>
      </c>
      <c r="CB14" s="45">
        <f t="shared" si="48"/>
        <v>0.44800000000000001</v>
      </c>
      <c r="CC14" s="45">
        <f t="shared" si="30"/>
        <v>0.52084869565217395</v>
      </c>
      <c r="CD14" s="45">
        <f t="shared" si="31"/>
        <v>0</v>
      </c>
      <c r="CE14" s="36">
        <f t="shared" si="32"/>
        <v>0.40000000000000008</v>
      </c>
      <c r="CF14" s="45">
        <f t="shared" si="49"/>
        <v>0.92084869565217398</v>
      </c>
      <c r="CG14" s="45">
        <f t="shared" si="50"/>
        <v>0.92084869565217398</v>
      </c>
      <c r="CH14" s="45">
        <f t="shared" si="33"/>
        <v>0.22237350776435014</v>
      </c>
      <c r="CI14" s="51">
        <f t="shared" si="51"/>
        <v>18.3</v>
      </c>
      <c r="CJ14" s="47">
        <f t="shared" si="34"/>
        <v>1.8328431372549019</v>
      </c>
      <c r="CK14" s="45">
        <f t="shared" si="35"/>
        <v>0.33431372549019611</v>
      </c>
      <c r="CL14" s="45">
        <f t="shared" si="36"/>
        <v>0</v>
      </c>
      <c r="CM14" s="36">
        <f t="shared" si="37"/>
        <v>0.92055620391137871</v>
      </c>
      <c r="CN14" s="45">
        <f t="shared" si="52"/>
        <v>22.973333333333333</v>
      </c>
      <c r="CO14" s="45">
        <f t="shared" si="53"/>
        <v>0.49255153574945204</v>
      </c>
      <c r="CP14" s="45">
        <f t="shared" si="54"/>
        <v>0.47058823529411764</v>
      </c>
      <c r="CQ14" s="45">
        <f t="shared" si="55"/>
        <v>0.46317204301075265</v>
      </c>
      <c r="CR14" s="45">
        <f t="shared" si="38"/>
        <v>0</v>
      </c>
      <c r="CS14" s="45">
        <f t="shared" si="39"/>
        <v>1.6872351207963945</v>
      </c>
      <c r="CT14" s="45">
        <f t="shared" si="40"/>
        <v>0.91642156862745094</v>
      </c>
      <c r="CU14" s="45">
        <f t="shared" si="41"/>
        <v>0</v>
      </c>
      <c r="CV14" s="45">
        <f t="shared" si="42"/>
        <v>0</v>
      </c>
      <c r="CW14" s="45">
        <f t="shared" si="43"/>
        <v>0</v>
      </c>
      <c r="CX14" s="45">
        <f t="shared" si="44"/>
        <v>0.49647058823529411</v>
      </c>
      <c r="CY14" s="45">
        <f t="shared" si="45"/>
        <v>0</v>
      </c>
      <c r="CZ14" s="43">
        <f t="shared" si="46"/>
        <v>1.3400881486334915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28"/>
        <v>0</v>
      </c>
      <c r="G15" s="15">
        <v>0</v>
      </c>
      <c r="H15" s="16">
        <v>0</v>
      </c>
      <c r="I15" s="133">
        <f t="shared" si="15"/>
        <v>0</v>
      </c>
      <c r="J15" s="33">
        <v>0</v>
      </c>
      <c r="K15" s="33">
        <v>0</v>
      </c>
      <c r="L15" s="31">
        <f t="shared" si="16"/>
        <v>0</v>
      </c>
      <c r="M15" s="21">
        <f t="shared" si="0"/>
        <v>0</v>
      </c>
      <c r="N15" s="16">
        <f t="shared" si="0"/>
        <v>0</v>
      </c>
      <c r="O15" s="136">
        <f t="shared" si="17"/>
        <v>0</v>
      </c>
      <c r="P15" s="17">
        <f t="shared" si="18"/>
        <v>0</v>
      </c>
      <c r="Q15" s="15">
        <v>0</v>
      </c>
      <c r="R15" s="16">
        <v>0</v>
      </c>
      <c r="S15" s="17">
        <f t="shared" si="19"/>
        <v>0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0</v>
      </c>
      <c r="AA15" s="151">
        <v>0</v>
      </c>
      <c r="AD15" s="12">
        <v>33</v>
      </c>
      <c r="AE15" s="12"/>
      <c r="AF15" s="15"/>
      <c r="AG15" s="16"/>
      <c r="AH15" s="130">
        <f t="shared" si="20"/>
        <v>0</v>
      </c>
      <c r="AI15" s="15"/>
      <c r="AJ15" s="16"/>
      <c r="AK15" s="133">
        <f t="shared" si="21"/>
        <v>0</v>
      </c>
      <c r="AL15" s="33"/>
      <c r="AM15" s="33"/>
      <c r="AN15" s="31">
        <f t="shared" si="22"/>
        <v>0</v>
      </c>
      <c r="AO15" s="21">
        <f t="shared" si="1"/>
        <v>0</v>
      </c>
      <c r="AP15" s="16">
        <f t="shared" si="1"/>
        <v>0</v>
      </c>
      <c r="AQ15" s="136">
        <f t="shared" si="23"/>
        <v>0</v>
      </c>
      <c r="AR15" s="17">
        <f t="shared" si="24"/>
        <v>0</v>
      </c>
      <c r="AS15" s="15"/>
      <c r="AT15" s="16"/>
      <c r="AU15" s="17">
        <f t="shared" si="25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0</v>
      </c>
      <c r="BQ15" s="116">
        <f t="shared" si="11"/>
        <v>0</v>
      </c>
      <c r="BR15" s="83">
        <v>0</v>
      </c>
      <c r="BS15" s="84">
        <f t="shared" si="13"/>
        <v>0</v>
      </c>
      <c r="BT15" s="85">
        <f t="shared" si="26"/>
        <v>0</v>
      </c>
      <c r="BU15" s="81">
        <f t="shared" si="14"/>
        <v>0</v>
      </c>
      <c r="BV15" s="85">
        <f>IFERROR((D15*2)-(E15*((homedefinitions!$K$15)*2))+(G15*3)-(H15*((homedefinitions!$L$15)*3))+(J15)-(K15*(homedefinitions!$M$15))+S15+T15+V15+W15-U15, 0)</f>
        <v>0</v>
      </c>
      <c r="BW15" s="85">
        <f t="shared" si="27"/>
        <v>0</v>
      </c>
      <c r="BX15" s="26">
        <v>30</v>
      </c>
      <c r="BY15" s="25" t="s">
        <v>27</v>
      </c>
      <c r="BZ15" s="47">
        <f t="shared" si="29"/>
        <v>1.0728486956521739</v>
      </c>
      <c r="CA15" s="39">
        <f t="shared" si="47"/>
        <v>0.39130434782608697</v>
      </c>
      <c r="CB15" s="45">
        <f t="shared" si="48"/>
        <v>0.44800000000000001</v>
      </c>
      <c r="CC15" s="45">
        <f t="shared" si="30"/>
        <v>0.53821031884057979</v>
      </c>
      <c r="CD15" s="45">
        <f t="shared" si="31"/>
        <v>2.5000000000000001E-2</v>
      </c>
      <c r="CE15" s="36">
        <f t="shared" si="32"/>
        <v>0.41333333333333344</v>
      </c>
      <c r="CF15" s="45">
        <f t="shared" si="49"/>
        <v>0.97654365217391326</v>
      </c>
      <c r="CG15" s="45">
        <f t="shared" si="50"/>
        <v>2.0493923478260871</v>
      </c>
      <c r="CH15" s="45">
        <f t="shared" si="33"/>
        <v>0.47893815920093019</v>
      </c>
      <c r="CI15" s="51">
        <f t="shared" si="51"/>
        <v>18.3</v>
      </c>
      <c r="CJ15" s="47">
        <f t="shared" si="34"/>
        <v>1.9210297126702216</v>
      </c>
      <c r="CK15" s="45">
        <f t="shared" si="35"/>
        <v>0.23691086198933536</v>
      </c>
      <c r="CL15" s="45">
        <f t="shared" si="36"/>
        <v>0.88525390625</v>
      </c>
      <c r="CM15" s="36">
        <f t="shared" si="37"/>
        <v>0.92055620391137871</v>
      </c>
      <c r="CN15" s="45">
        <f t="shared" si="52"/>
        <v>22.973333333333333</v>
      </c>
      <c r="CO15" s="45">
        <f t="shared" si="53"/>
        <v>0.49255153574945204</v>
      </c>
      <c r="CP15" s="45">
        <f t="shared" si="54"/>
        <v>0.47058823529411764</v>
      </c>
      <c r="CQ15" s="45">
        <f t="shared" si="55"/>
        <v>0.46317204301075265</v>
      </c>
      <c r="CR15" s="45">
        <f t="shared" si="38"/>
        <v>1.0526302981742321</v>
      </c>
      <c r="CS15" s="45">
        <f t="shared" si="39"/>
        <v>5.4770845013288749</v>
      </c>
      <c r="CT15" s="45">
        <f t="shared" si="40"/>
        <v>0.9605148563351108</v>
      </c>
      <c r="CU15" s="45">
        <f t="shared" si="41"/>
        <v>0.2890625</v>
      </c>
      <c r="CV15" s="45">
        <f t="shared" si="42"/>
        <v>0.8</v>
      </c>
      <c r="CW15" s="45">
        <f t="shared" si="43"/>
        <v>0.45627220220231496</v>
      </c>
      <c r="CX15" s="45">
        <f t="shared" si="44"/>
        <v>0.99294117647058822</v>
      </c>
      <c r="CY15" s="45">
        <f t="shared" si="45"/>
        <v>0</v>
      </c>
      <c r="CZ15" s="43">
        <f t="shared" si="46"/>
        <v>4.3359645294434719</v>
      </c>
    </row>
    <row r="16" spans="2:104" ht="23.1" x14ac:dyDescent="0.85">
      <c r="B16" s="12">
        <v>34</v>
      </c>
      <c r="C16" s="12" t="s">
        <v>30</v>
      </c>
      <c r="D16" s="18">
        <v>3</v>
      </c>
      <c r="E16" s="19">
        <v>3</v>
      </c>
      <c r="F16" s="131">
        <f t="shared" si="28"/>
        <v>1</v>
      </c>
      <c r="G16" s="18">
        <v>0</v>
      </c>
      <c r="H16" s="19">
        <v>0</v>
      </c>
      <c r="I16" s="134">
        <f t="shared" si="15"/>
        <v>0</v>
      </c>
      <c r="J16" s="34">
        <v>1</v>
      </c>
      <c r="K16" s="34">
        <v>1</v>
      </c>
      <c r="L16" s="32">
        <f t="shared" si="16"/>
        <v>1</v>
      </c>
      <c r="M16" s="22">
        <f t="shared" si="0"/>
        <v>3</v>
      </c>
      <c r="N16" s="19">
        <f t="shared" si="0"/>
        <v>3</v>
      </c>
      <c r="O16" s="137">
        <f t="shared" si="17"/>
        <v>1</v>
      </c>
      <c r="P16" s="20">
        <f t="shared" si="18"/>
        <v>7</v>
      </c>
      <c r="Q16" s="18">
        <v>2</v>
      </c>
      <c r="R16" s="19">
        <v>2</v>
      </c>
      <c r="S16" s="20">
        <f t="shared" si="19"/>
        <v>4</v>
      </c>
      <c r="T16" s="18">
        <v>1</v>
      </c>
      <c r="U16" s="19">
        <v>1</v>
      </c>
      <c r="V16" s="19">
        <v>1</v>
      </c>
      <c r="W16" s="19">
        <v>0</v>
      </c>
      <c r="X16" s="19">
        <v>0</v>
      </c>
      <c r="Y16" s="19">
        <v>0</v>
      </c>
      <c r="Z16" s="19">
        <v>3</v>
      </c>
      <c r="AA16" s="152">
        <v>22.2</v>
      </c>
      <c r="AD16" s="12">
        <v>34</v>
      </c>
      <c r="AE16" s="12"/>
      <c r="AF16" s="18"/>
      <c r="AG16" s="19"/>
      <c r="AH16" s="131">
        <f t="shared" si="20"/>
        <v>0</v>
      </c>
      <c r="AI16" s="18"/>
      <c r="AJ16" s="19"/>
      <c r="AK16" s="134">
        <f t="shared" si="21"/>
        <v>0</v>
      </c>
      <c r="AL16" s="34"/>
      <c r="AM16" s="34"/>
      <c r="AN16" s="32">
        <f t="shared" si="22"/>
        <v>0</v>
      </c>
      <c r="AO16" s="22">
        <f t="shared" si="1"/>
        <v>0</v>
      </c>
      <c r="AP16" s="19">
        <f t="shared" si="1"/>
        <v>0</v>
      </c>
      <c r="AQ16" s="137">
        <f t="shared" si="23"/>
        <v>0</v>
      </c>
      <c r="AR16" s="20">
        <f t="shared" si="24"/>
        <v>0</v>
      </c>
      <c r="AS16" s="18"/>
      <c r="AT16" s="19"/>
      <c r="AU16" s="20">
        <f t="shared" si="25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1</v>
      </c>
      <c r="BI16" s="117">
        <f t="shared" si="3"/>
        <v>1.0174418604651163</v>
      </c>
      <c r="BJ16" s="118">
        <f t="shared" si="4"/>
        <v>0.12903225806451613</v>
      </c>
      <c r="BK16" s="86">
        <f t="shared" si="5"/>
        <v>0.13363028953229394</v>
      </c>
      <c r="BL16" s="117">
        <f t="shared" si="6"/>
        <v>0.18382352941176472</v>
      </c>
      <c r="BM16" s="119">
        <f t="shared" si="7"/>
        <v>0.18382352941176472</v>
      </c>
      <c r="BN16" s="87">
        <f t="shared" si="8"/>
        <v>1</v>
      </c>
      <c r="BO16" s="86">
        <f t="shared" si="9"/>
        <v>0.19077901430842603</v>
      </c>
      <c r="BP16" s="117">
        <f t="shared" si="10"/>
        <v>0.14101057579318446</v>
      </c>
      <c r="BQ16" s="120">
        <f t="shared" si="11"/>
        <v>0.15084852294154616</v>
      </c>
      <c r="BR16" s="88">
        <f t="shared" si="12"/>
        <v>106.83104024662003</v>
      </c>
      <c r="BS16" s="89">
        <f t="shared" si="13"/>
        <v>170.32627089883573</v>
      </c>
      <c r="BT16" s="90">
        <f t="shared" si="26"/>
        <v>63.495230652215696</v>
      </c>
      <c r="BU16" s="86">
        <f t="shared" si="14"/>
        <v>0.125</v>
      </c>
      <c r="BV16" s="85">
        <f>IFERROR((D16*2)-(E16*((homedefinitions!$K$15)*2))+(G16*3)-(H16*((homedefinitions!$L$15)*3))+(J16)-(K16*(homedefinitions!$M$15))+S16+T16+V16+W16-U16, 0)</f>
        <v>9.1</v>
      </c>
      <c r="BW16" s="85">
        <f t="shared" si="27"/>
        <v>0.33333333333333331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0.39130434782608697</v>
      </c>
      <c r="CB16" s="45">
        <f t="shared" si="48"/>
        <v>0.44800000000000001</v>
      </c>
      <c r="CC16" s="45">
        <f t="shared" si="30"/>
        <v>0</v>
      </c>
      <c r="CD16" s="45">
        <f t="shared" si="31"/>
        <v>0</v>
      </c>
      <c r="CE16" s="36">
        <f t="shared" si="32"/>
        <v>0</v>
      </c>
      <c r="CF16" s="45">
        <f t="shared" si="49"/>
        <v>0</v>
      </c>
      <c r="CG16" s="45">
        <f t="shared" si="50"/>
        <v>0</v>
      </c>
      <c r="CH16" s="45">
        <f t="shared" si="33"/>
        <v>0</v>
      </c>
      <c r="CI16" s="51">
        <f t="shared" si="51"/>
        <v>18.3</v>
      </c>
      <c r="CJ16" s="47">
        <f t="shared" si="34"/>
        <v>0</v>
      </c>
      <c r="CK16" s="45">
        <f t="shared" si="35"/>
        <v>0</v>
      </c>
      <c r="CL16" s="45">
        <f t="shared" si="36"/>
        <v>0</v>
      </c>
      <c r="CM16" s="36">
        <f t="shared" si="37"/>
        <v>0.92055620391137871</v>
      </c>
      <c r="CN16" s="45">
        <f t="shared" si="52"/>
        <v>22.973333333333333</v>
      </c>
      <c r="CO16" s="45">
        <f t="shared" si="53"/>
        <v>0.49255153574945204</v>
      </c>
      <c r="CP16" s="45">
        <f t="shared" si="54"/>
        <v>0.47058823529411764</v>
      </c>
      <c r="CQ16" s="45">
        <f t="shared" si="55"/>
        <v>0.46317204301075265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1</v>
      </c>
      <c r="F17" s="131">
        <f t="shared" si="28"/>
        <v>0</v>
      </c>
      <c r="G17" s="18">
        <v>0</v>
      </c>
      <c r="H17" s="19">
        <v>0</v>
      </c>
      <c r="I17" s="134">
        <f t="shared" si="15"/>
        <v>0</v>
      </c>
      <c r="J17" s="34">
        <v>0</v>
      </c>
      <c r="K17" s="34">
        <v>0</v>
      </c>
      <c r="L17" s="32">
        <f t="shared" si="16"/>
        <v>0</v>
      </c>
      <c r="M17" s="22">
        <f t="shared" si="0"/>
        <v>0</v>
      </c>
      <c r="N17" s="19">
        <f t="shared" si="0"/>
        <v>1</v>
      </c>
      <c r="O17" s="137">
        <f t="shared" si="17"/>
        <v>0</v>
      </c>
      <c r="P17" s="20">
        <f t="shared" si="18"/>
        <v>0</v>
      </c>
      <c r="Q17" s="18">
        <v>0</v>
      </c>
      <c r="R17" s="19">
        <v>0</v>
      </c>
      <c r="S17" s="20">
        <f t="shared" si="19"/>
        <v>0</v>
      </c>
      <c r="T17" s="18">
        <v>0</v>
      </c>
      <c r="U17" s="19">
        <v>0</v>
      </c>
      <c r="V17" s="19">
        <v>0</v>
      </c>
      <c r="W17" s="19">
        <v>1</v>
      </c>
      <c r="X17" s="19">
        <v>0</v>
      </c>
      <c r="Y17" s="19">
        <v>0</v>
      </c>
      <c r="Z17" s="19">
        <v>0</v>
      </c>
      <c r="AA17" s="152">
        <v>10.199999999999999</v>
      </c>
      <c r="AD17" s="12">
        <v>55</v>
      </c>
      <c r="AE17" s="12"/>
      <c r="AF17" s="18"/>
      <c r="AG17" s="19"/>
      <c r="AH17" s="131">
        <f t="shared" si="20"/>
        <v>0</v>
      </c>
      <c r="AI17" s="18"/>
      <c r="AJ17" s="19"/>
      <c r="AK17" s="134">
        <f t="shared" si="21"/>
        <v>0</v>
      </c>
      <c r="AL17" s="34"/>
      <c r="AM17" s="34"/>
      <c r="AN17" s="32">
        <f t="shared" si="22"/>
        <v>0</v>
      </c>
      <c r="AO17" s="22">
        <f t="shared" si="1"/>
        <v>0</v>
      </c>
      <c r="AP17" s="19">
        <f t="shared" si="1"/>
        <v>0</v>
      </c>
      <c r="AQ17" s="137">
        <f t="shared" si="23"/>
        <v>0</v>
      </c>
      <c r="AR17" s="20">
        <f t="shared" si="24"/>
        <v>0</v>
      </c>
      <c r="AS17" s="18"/>
      <c r="AT17" s="19"/>
      <c r="AU17" s="20">
        <f t="shared" si="25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6.3251106894370662E-2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f>IFERROR($BR$18+0.2*(100*($AR$18/CI20)*(1-CH20)-$BR$18), 0)</f>
        <v>99.588983718929597</v>
      </c>
      <c r="BS17" s="98">
        <f>IFERROR((CS20/CZ20)*100, 0)</f>
        <v>0</v>
      </c>
      <c r="BT17" s="99">
        <f t="shared" si="26"/>
        <v>-99.588983718929597</v>
      </c>
      <c r="BU17" s="95">
        <f t="shared" si="14"/>
        <v>0</v>
      </c>
      <c r="BV17" s="85">
        <f>IFERROR((D17*2)-(E17*((homedefinitions!$K$15)*2))+(G17*3)-(H17*((homedefinitions!$L$15)*3))+(J17)-(K17*(homedefinitions!$M$15))+S17+T17+V17+W17-U17, 0)</f>
        <v>0.25</v>
      </c>
      <c r="BW17" s="85">
        <f t="shared" si="27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0.39130434782608697</v>
      </c>
      <c r="CB17" s="45">
        <f t="shared" si="48"/>
        <v>0.44800000000000001</v>
      </c>
      <c r="CC17" s="45">
        <f t="shared" si="30"/>
        <v>0</v>
      </c>
      <c r="CD17" s="45">
        <f t="shared" si="31"/>
        <v>0</v>
      </c>
      <c r="CE17" s="36">
        <f t="shared" si="32"/>
        <v>0</v>
      </c>
      <c r="CF17" s="45">
        <f t="shared" si="49"/>
        <v>0</v>
      </c>
      <c r="CG17" s="45">
        <f t="shared" si="50"/>
        <v>0</v>
      </c>
      <c r="CH17" s="45">
        <f t="shared" si="33"/>
        <v>0</v>
      </c>
      <c r="CI17" s="51">
        <f t="shared" si="51"/>
        <v>18.3</v>
      </c>
      <c r="CJ17" s="47">
        <f t="shared" si="34"/>
        <v>0</v>
      </c>
      <c r="CK17" s="45">
        <f t="shared" si="35"/>
        <v>0</v>
      </c>
      <c r="CL17" s="45">
        <f t="shared" si="36"/>
        <v>0</v>
      </c>
      <c r="CM17" s="36">
        <f t="shared" si="37"/>
        <v>0.92055620391137871</v>
      </c>
      <c r="CN17" s="45">
        <f t="shared" si="52"/>
        <v>22.973333333333333</v>
      </c>
      <c r="CO17" s="45">
        <f t="shared" si="53"/>
        <v>0.49255153574945204</v>
      </c>
      <c r="CP17" s="45">
        <f t="shared" si="54"/>
        <v>0.47058823529411764</v>
      </c>
      <c r="CQ17" s="45">
        <f t="shared" si="55"/>
        <v>0.46317204301075265</v>
      </c>
      <c r="CR17" s="45">
        <f t="shared" si="38"/>
        <v>0</v>
      </c>
      <c r="CS17" s="45">
        <f t="shared" si="39"/>
        <v>0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0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12</v>
      </c>
      <c r="E18" s="6">
        <f>SUM(E3:E17)</f>
        <v>20</v>
      </c>
      <c r="F18" s="132">
        <f t="shared" si="28"/>
        <v>0.6</v>
      </c>
      <c r="G18" s="8">
        <f>SUM(G3:G17)</f>
        <v>5</v>
      </c>
      <c r="H18" s="6">
        <f>SUM(H3:H17)</f>
        <v>15</v>
      </c>
      <c r="I18" s="135">
        <f t="shared" si="15"/>
        <v>0.33333333333333331</v>
      </c>
      <c r="J18" s="35">
        <f>SUM(J3:J17)</f>
        <v>14</v>
      </c>
      <c r="K18" s="35">
        <f>SUM(K3:K17)</f>
        <v>15</v>
      </c>
      <c r="L18" s="31">
        <f t="shared" si="16"/>
        <v>0.93333333333333335</v>
      </c>
      <c r="M18" s="30">
        <f>SUM(M3:M17)</f>
        <v>17</v>
      </c>
      <c r="N18" s="6">
        <f>SUM(N3:N17)</f>
        <v>35</v>
      </c>
      <c r="O18" s="138">
        <f t="shared" si="17"/>
        <v>0.48571428571428571</v>
      </c>
      <c r="P18" s="9">
        <f>(D18*2)+(G18*3)+(J18)</f>
        <v>53</v>
      </c>
      <c r="Q18" s="8">
        <f>SUM(Q3:Q17)</f>
        <v>8</v>
      </c>
      <c r="R18" s="6">
        <f>SUM(R3:R17)</f>
        <v>14</v>
      </c>
      <c r="S18" s="9">
        <v>25</v>
      </c>
      <c r="T18" s="8">
        <f t="shared" ref="T18:AA18" si="56">SUM(T3:T17)</f>
        <v>5</v>
      </c>
      <c r="U18" s="6">
        <f t="shared" si="56"/>
        <v>8</v>
      </c>
      <c r="V18" s="6">
        <f t="shared" si="56"/>
        <v>3</v>
      </c>
      <c r="W18" s="6">
        <f t="shared" si="56"/>
        <v>5</v>
      </c>
      <c r="X18" s="6">
        <f t="shared" si="56"/>
        <v>2</v>
      </c>
      <c r="Y18" s="6">
        <f t="shared" si="56"/>
        <v>3</v>
      </c>
      <c r="Z18" s="6">
        <f t="shared" si="56"/>
        <v>12</v>
      </c>
      <c r="AA18" s="153">
        <f t="shared" si="56"/>
        <v>179.99999999999997</v>
      </c>
      <c r="AD18" s="11"/>
      <c r="AE18" s="11" t="s">
        <v>43</v>
      </c>
      <c r="AF18" s="8">
        <v>7</v>
      </c>
      <c r="AG18" s="6">
        <v>20</v>
      </c>
      <c r="AH18" s="132">
        <f t="shared" si="20"/>
        <v>0.35</v>
      </c>
      <c r="AI18" s="8">
        <v>5</v>
      </c>
      <c r="AJ18" s="6">
        <v>15</v>
      </c>
      <c r="AK18" s="135">
        <f t="shared" si="21"/>
        <v>0.33333333333333331</v>
      </c>
      <c r="AL18" s="35">
        <v>14</v>
      </c>
      <c r="AM18" s="35">
        <v>16</v>
      </c>
      <c r="AN18" s="31">
        <f t="shared" si="22"/>
        <v>0.875</v>
      </c>
      <c r="AO18" s="30">
        <v>12</v>
      </c>
      <c r="AP18" s="6">
        <v>35</v>
      </c>
      <c r="AQ18" s="138">
        <f t="shared" si="23"/>
        <v>0.34285714285714286</v>
      </c>
      <c r="AR18" s="9">
        <f>(AF18*2)+(AI18*3)+(AL18)</f>
        <v>43</v>
      </c>
      <c r="AS18" s="8">
        <v>9</v>
      </c>
      <c r="AT18" s="6">
        <v>9</v>
      </c>
      <c r="AU18" s="9">
        <f t="shared" si="25"/>
        <v>18</v>
      </c>
      <c r="AV18" s="8">
        <v>3</v>
      </c>
      <c r="AW18" s="6">
        <v>9</v>
      </c>
      <c r="AX18" s="6">
        <v>2</v>
      </c>
      <c r="AY18" s="6">
        <v>2</v>
      </c>
      <c r="AZ18" s="6">
        <v>1</v>
      </c>
      <c r="BA18" s="6">
        <v>2</v>
      </c>
      <c r="BB18" s="6">
        <v>13</v>
      </c>
      <c r="BC18" s="6">
        <v>180</v>
      </c>
      <c r="BF18" s="100"/>
      <c r="BG18" s="101" t="s">
        <v>43</v>
      </c>
      <c r="BH18" s="102">
        <f t="shared" si="2"/>
        <v>0.55714285714285716</v>
      </c>
      <c r="BI18" s="125">
        <f t="shared" si="3"/>
        <v>0.63701923076923073</v>
      </c>
      <c r="BJ18" s="126">
        <v>0</v>
      </c>
      <c r="BK18" s="102">
        <f>IFERROR(T18/M18, 0)</f>
        <v>0.29411764705882354</v>
      </c>
      <c r="BL18" s="125">
        <f>IFERROR(T18/(N18+(0.44*K18)+U18), 0)</f>
        <v>0.10080645161290322</v>
      </c>
      <c r="BM18" s="127">
        <f>IFERROR(U18/(N18+(0.44*K18)+U18), 0)</f>
        <v>0.16129032258064516</v>
      </c>
      <c r="BN18" s="103">
        <f t="shared" si="8"/>
        <v>0.625</v>
      </c>
      <c r="BO18" s="105">
        <f>IFERROR(Q18/(Q18+AT18), 0)</f>
        <v>0.47058823529411764</v>
      </c>
      <c r="BP18" s="128">
        <f>IFERROR(R18/(R18+AS18), 0)</f>
        <v>0.60869565217391308</v>
      </c>
      <c r="BQ18" s="129">
        <f>IFERROR(S18/(S18+AU18), 0)</f>
        <v>0.58139534883720934</v>
      </c>
      <c r="BR18" s="111">
        <f>IFERROR(($AR$18/$BD$3)*100, 0)</f>
        <v>103.83965225790872</v>
      </c>
      <c r="BS18" s="112">
        <f>IFERROR(($P$18/$AB$3)*100, 0)</f>
        <v>130.74645925237985</v>
      </c>
      <c r="BT18" s="104">
        <f t="shared" si="26"/>
        <v>26.906806994471125</v>
      </c>
      <c r="BU18" s="102">
        <f>IFERROR(SUM(BU3:BU17), 0)</f>
        <v>0.6607142857142857</v>
      </c>
      <c r="BV18" s="85">
        <f>IFERROR((D18*2)-(E18*((homedefinitions!$K$15)*2))+(G18*3)-(H18*((homedefinitions!$L$15)*3))+(J18)-(K18*(homedefinitions!$M$15))+S18+T18+V18+W18-U18, 0)</f>
        <v>45.65</v>
      </c>
      <c r="BW18" s="85">
        <f t="shared" si="27"/>
        <v>0.42857142857142855</v>
      </c>
      <c r="BX18" s="55">
        <v>34</v>
      </c>
      <c r="BY18" s="58" t="s">
        <v>30</v>
      </c>
      <c r="BZ18" s="47">
        <f t="shared" si="29"/>
        <v>1.3644243478260871</v>
      </c>
      <c r="CA18" s="39">
        <f t="shared" si="47"/>
        <v>0.39130434782608697</v>
      </c>
      <c r="CB18" s="45">
        <f t="shared" si="48"/>
        <v>0.44800000000000001</v>
      </c>
      <c r="CC18" s="45">
        <f t="shared" si="30"/>
        <v>0.64238005797101461</v>
      </c>
      <c r="CD18" s="45">
        <f t="shared" si="31"/>
        <v>2.5000000000000001E-2</v>
      </c>
      <c r="CE18" s="36">
        <f t="shared" si="32"/>
        <v>0.4933333333333334</v>
      </c>
      <c r="CF18" s="45">
        <f t="shared" si="49"/>
        <v>1.1607133913043479</v>
      </c>
      <c r="CG18" s="45">
        <f t="shared" si="50"/>
        <v>2.525137739130435</v>
      </c>
      <c r="CH18" s="45">
        <f t="shared" si="33"/>
        <v>0.4944238052821362</v>
      </c>
      <c r="CI18" s="51">
        <f t="shared" si="51"/>
        <v>18.3</v>
      </c>
      <c r="CJ18" s="47">
        <f t="shared" si="34"/>
        <v>5.1836088038778989</v>
      </c>
      <c r="CK18" s="45">
        <f t="shared" si="35"/>
        <v>0.2721303987073671</v>
      </c>
      <c r="CL18" s="45">
        <f t="shared" si="36"/>
        <v>0.90234375</v>
      </c>
      <c r="CM18" s="36">
        <f t="shared" si="37"/>
        <v>0.92055620391137871</v>
      </c>
      <c r="CN18" s="45">
        <f t="shared" si="52"/>
        <v>22.973333333333333</v>
      </c>
      <c r="CO18" s="45">
        <f t="shared" si="53"/>
        <v>0.49255153574945204</v>
      </c>
      <c r="CP18" s="45">
        <f t="shared" si="54"/>
        <v>0.47058823529411764</v>
      </c>
      <c r="CQ18" s="45">
        <f t="shared" si="55"/>
        <v>0.46317204301075265</v>
      </c>
      <c r="CR18" s="45">
        <f t="shared" si="38"/>
        <v>1.0526302981742321</v>
      </c>
      <c r="CS18" s="45">
        <f t="shared" si="39"/>
        <v>7.5756478822682105</v>
      </c>
      <c r="CT18" s="45">
        <f t="shared" si="40"/>
        <v>2.5918044019389495</v>
      </c>
      <c r="CU18" s="45">
        <f t="shared" si="41"/>
        <v>0.2578125</v>
      </c>
      <c r="CV18" s="45">
        <f t="shared" si="42"/>
        <v>0.4</v>
      </c>
      <c r="CW18" s="45">
        <f t="shared" si="43"/>
        <v>0.45627220220231496</v>
      </c>
      <c r="CX18" s="45">
        <f t="shared" si="44"/>
        <v>0</v>
      </c>
      <c r="CY18" s="45">
        <f t="shared" si="45"/>
        <v>0</v>
      </c>
      <c r="CZ18" s="43">
        <f t="shared" si="46"/>
        <v>4.4477272016174894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0.39130434782608697</v>
      </c>
      <c r="CB19" s="45">
        <f t="shared" si="48"/>
        <v>0.44800000000000001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18.3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0.92055620391137871</v>
      </c>
      <c r="CN19" s="45">
        <f t="shared" si="52"/>
        <v>22.973333333333333</v>
      </c>
      <c r="CO19" s="45">
        <f t="shared" si="53"/>
        <v>0.49255153574945204</v>
      </c>
      <c r="CP19" s="45">
        <f t="shared" si="54"/>
        <v>0.47058823529411764</v>
      </c>
      <c r="CQ19" s="45">
        <f t="shared" si="55"/>
        <v>0.46317204301075265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1</v>
      </c>
      <c r="CA20" s="41">
        <f t="shared" si="47"/>
        <v>0.39130434782608697</v>
      </c>
      <c r="CB20" s="46">
        <f t="shared" si="48"/>
        <v>0.44800000000000001</v>
      </c>
      <c r="CC20" s="46">
        <f>IFERROR(((($AP$18-$AO$18-$V$18)*CB20*(1-1.07*CA20))/$AA$18)*AA17, 0)</f>
        <v>0.2951475942028986</v>
      </c>
      <c r="CD20" s="46">
        <f>IFERROR((Z17/$Z$18)*0.4*$AM$18*((1-$AN$18)^2), 0)</f>
        <v>0</v>
      </c>
      <c r="CE20" s="42">
        <f>IFERROR((($AW$18-$W$18)/$AA$18)*AA17, 0)</f>
        <v>0.22666666666666668</v>
      </c>
      <c r="CF20" s="46">
        <f t="shared" si="49"/>
        <v>0.52181426086956528</v>
      </c>
      <c r="CG20" s="46">
        <f t="shared" si="50"/>
        <v>1.5218142608695653</v>
      </c>
      <c r="CH20" s="46">
        <f>IFERROR(CG20/($BD$3*(AA17/$BC$18)),0)</f>
        <v>0.64852803139461856</v>
      </c>
      <c r="CI20" s="52">
        <f t="shared" si="51"/>
        <v>18.3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0.3057843137254902</v>
      </c>
      <c r="CL20" s="46">
        <f>IFERROR(2*((($M$18)+0.5*($H$18-G17))/($M$18-M17))*0.5*((($P$18-$J$18)-(P17-J17))/(2*($N$18-N17)))*T17, 0)</f>
        <v>0</v>
      </c>
      <c r="CM20" s="42">
        <f t="shared" si="37"/>
        <v>0.92055620391137871</v>
      </c>
      <c r="CN20" s="46">
        <f t="shared" si="52"/>
        <v>22.973333333333333</v>
      </c>
      <c r="CO20" s="46">
        <f t="shared" si="53"/>
        <v>0.49255153574945204</v>
      </c>
      <c r="CP20" s="46">
        <f t="shared" si="54"/>
        <v>0.47058823529411764</v>
      </c>
      <c r="CQ20" s="46">
        <f t="shared" si="55"/>
        <v>0.46317204301075265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0.49647058823529411</v>
      </c>
      <c r="CY20" s="46">
        <f>IFERROR(((1-(J17/K17))^2)*0.4*K17, 0)</f>
        <v>0</v>
      </c>
      <c r="CZ20" s="44">
        <f>IFERROR(((CT20+CU20+CV20)*CM20)+CW20+CX20+CY20+U17, 0)</f>
        <v>0.49647058823529411</v>
      </c>
      <c r="DB20">
        <f>(AF18+(1.5*AI18))/AP18</f>
        <v>0.41428571428571431</v>
      </c>
      <c r="DC20">
        <f>(AW18)/(AP18+(0.44*AM18)+AW18)</f>
        <v>0.17633228840125392</v>
      </c>
      <c r="DD20">
        <f>AS18/(AS18+R18)</f>
        <v>0.39130434782608697</v>
      </c>
      <c r="DE20">
        <f>AM18/AP18</f>
        <v>0.45714285714285713</v>
      </c>
    </row>
    <row r="21" spans="2:109" x14ac:dyDescent="0.55000000000000004">
      <c r="BF21" t="s">
        <v>139</v>
      </c>
      <c r="BG21">
        <f>((0.5*BH18)-(0.3*BM18)+(0.15*BO18)+(0.05*BW18))</f>
        <v>0.3222011385199241</v>
      </c>
    </row>
    <row r="22" spans="2:109" x14ac:dyDescent="0.55000000000000004">
      <c r="BF22" t="s">
        <v>140</v>
      </c>
      <c r="BG22">
        <f>((0.5*DB20)-(0.3*DC20)+(0.15*DD20)+(0.05*DE20))</f>
        <v>0.23579596565353689</v>
      </c>
    </row>
    <row r="23" spans="2:109" x14ac:dyDescent="0.55000000000000004">
      <c r="BF23" t="s">
        <v>145</v>
      </c>
      <c r="BG23" s="150">
        <f>(BG21-BG22)*100</f>
        <v>8.6405172866387208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574401-B099-47AD-8CD7-CAD0496ABAC4}">
  <dimension ref="B1:DE114"/>
  <sheetViews>
    <sheetView zoomScale="89" zoomScaleNormal="60" workbookViewId="0">
      <selection activeCell="BR18" sqref="BR18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9453125" bestFit="1" customWidth="1"/>
    <col min="33" max="34" width="4.1015625" bestFit="1" customWidth="1"/>
    <col min="35" max="35" width="2.89453125" bestFit="1" customWidth="1"/>
    <col min="36" max="37" width="4.1015625" bestFit="1" customWidth="1"/>
    <col min="38" max="38" width="2.62890625" bestFit="1" customWidth="1"/>
    <col min="39" max="39" width="3.83984375" bestFit="1" customWidth="1"/>
    <col min="40" max="40" width="5.3125" bestFit="1" customWidth="1"/>
    <col min="41" max="41" width="2.89453125" bestFit="1" customWidth="1"/>
    <col min="42" max="43" width="4.1015625" bestFit="1" customWidth="1"/>
    <col min="44" max="44" width="2.73437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734375" bestFit="1" customWidth="1"/>
    <col min="56" max="56" width="10.83984375" bestFit="1" customWidth="1"/>
    <col min="58" max="60" width="10.894531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3</v>
      </c>
      <c r="E3" s="16">
        <v>4</v>
      </c>
      <c r="F3" s="130">
        <f>IFERROR(D3/E3,0)</f>
        <v>0.75</v>
      </c>
      <c r="G3" s="15">
        <v>0</v>
      </c>
      <c r="H3" s="16">
        <v>0</v>
      </c>
      <c r="I3" s="133">
        <f>IFERROR(G3/H3,0)</f>
        <v>0</v>
      </c>
      <c r="J3" s="33">
        <v>1</v>
      </c>
      <c r="K3" s="33">
        <v>1</v>
      </c>
      <c r="L3" s="31">
        <f>IFERROR(J3/K3, 0)</f>
        <v>1</v>
      </c>
      <c r="M3" s="21">
        <f t="shared" ref="M3:N17" si="0">D3+G3</f>
        <v>3</v>
      </c>
      <c r="N3" s="16">
        <f t="shared" si="0"/>
        <v>4</v>
      </c>
      <c r="O3" s="136">
        <f>IFERROR(M3/N3,0)</f>
        <v>0.75</v>
      </c>
      <c r="P3" s="17">
        <f>(D3*2)+(G3*3)+(J3)</f>
        <v>7</v>
      </c>
      <c r="Q3" s="15">
        <v>3</v>
      </c>
      <c r="R3" s="16">
        <v>3</v>
      </c>
      <c r="S3" s="17">
        <f>Q3+R3</f>
        <v>6</v>
      </c>
      <c r="T3" s="15">
        <v>5</v>
      </c>
      <c r="U3" s="16">
        <v>2</v>
      </c>
      <c r="V3" s="16">
        <v>0</v>
      </c>
      <c r="W3" s="16">
        <v>4</v>
      </c>
      <c r="X3" s="16">
        <v>0</v>
      </c>
      <c r="Y3" s="16">
        <v>1</v>
      </c>
      <c r="Z3" s="16">
        <v>0</v>
      </c>
      <c r="AA3" s="151">
        <v>21.33</v>
      </c>
      <c r="AB3" s="60">
        <f>IFERROR($N$18+0.44*$K$18-(1.07*($Q$18/($Q$18+$AT$18))*($N$18-$M$18))+U18, 0)</f>
        <v>62.253913043478263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66.01818181818183</v>
      </c>
      <c r="BF3" s="67">
        <v>0</v>
      </c>
      <c r="BG3" s="68" t="s">
        <v>17</v>
      </c>
      <c r="BH3" s="81">
        <f t="shared" ref="BH3:BH18" si="2">IFERROR(((D3+(1.5*G3))/N3), 0)</f>
        <v>0.75</v>
      </c>
      <c r="BI3" s="113">
        <f t="shared" ref="BI3:BI18" si="3">IFERROR(P3/(2*(N3+(0.44*K3))), 0)</f>
        <v>0.78828828828828823</v>
      </c>
      <c r="BJ3" s="114">
        <f t="shared" ref="BJ3:BJ17" si="4">IFERROR((N3+(0.44*K3)+U3)/(($N$18+(0.44*$K$18)+$U$18)*((5*AA3)/160)), 0)</f>
        <v>0.12834098845479144</v>
      </c>
      <c r="BK3" s="81">
        <f t="shared" ref="BK3:BK17" si="5">IFERROR(T3/(($M$18*((5*AA3)/$AA$18))-M3), 0)</f>
        <v>0.26416767219486986</v>
      </c>
      <c r="BL3" s="113">
        <f t="shared" ref="BL3:BL17" si="6">IFERROR(T3/(N3+(0.44*K3)+T3+U3), 0)</f>
        <v>0.43706293706293703</v>
      </c>
      <c r="BM3" s="115">
        <f t="shared" ref="BM3:BM17" si="7">IFERROR(U3/(N3+(0.44*K3)+T3+U3), 0)</f>
        <v>0.17482517482517482</v>
      </c>
      <c r="BN3" s="82">
        <f t="shared" ref="BN3:BN18" si="8">IFERROR(T3/U3, 0)</f>
        <v>2.5</v>
      </c>
      <c r="BO3" s="81">
        <f t="shared" ref="BO3:BO17" si="9">IFERROR(Q3/(($Q$18+$AT$18)*((5*AA3)/$AA$18)), 0)</f>
        <v>0.22009417232312112</v>
      </c>
      <c r="BP3" s="113">
        <f t="shared" ref="BP3:BP17" si="10">IFERROR(R3/(($R$18+$AS$18)*((5*AA3)/$AA$18)), 0)</f>
        <v>0.153398968588842</v>
      </c>
      <c r="BQ3" s="116">
        <f t="shared" ref="BQ3:BQ17" si="11">IFERROR(S3/(($S$18+$AU$18)*((5*AA3)/$AA$18)), 0)</f>
        <v>0.153398968588842</v>
      </c>
      <c r="BR3" s="83">
        <f t="shared" ref="BR3:BR16" si="12">IFERROR($BR$18+0.2*(100*($AR$18/CI5)*(1-CH5)-$BR$18), 0)</f>
        <v>34.601235431429863</v>
      </c>
      <c r="BS3" s="84">
        <f t="shared" ref="BS3:BS16" si="13">IFERROR((CS5/CZ5)*100, 0)</f>
        <v>156.47118776243732</v>
      </c>
      <c r="BT3" s="85">
        <f>BS3-BR3</f>
        <v>121.86995233100745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0.13725490196078433</v>
      </c>
      <c r="BV3" s="85">
        <f>IFERROR((D3*2)-(E3*((homedefinitions!$K$15)*2))+(G3*3)-(H3*((homedefinitions!$L$15)*3))+(J3)-(K3*(homedefinitions!$M$15))+S3+T3+V3+W3-U3, 0)</f>
        <v>16.350000000000001</v>
      </c>
      <c r="BW3" s="85">
        <f>IFERROR(K3/N3, 0)</f>
        <v>0.25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1</v>
      </c>
      <c r="E4" s="19">
        <v>2</v>
      </c>
      <c r="F4" s="131">
        <f t="shared" ref="F4:F18" si="15">IFERROR(D4/E4,0)</f>
        <v>0.5</v>
      </c>
      <c r="G4" s="18">
        <v>0</v>
      </c>
      <c r="H4" s="19">
        <v>2</v>
      </c>
      <c r="I4" s="134">
        <f t="shared" ref="I4:I18" si="16">IFERROR(G4/H4,0)</f>
        <v>0</v>
      </c>
      <c r="J4" s="34">
        <v>1</v>
      </c>
      <c r="K4" s="34">
        <v>1</v>
      </c>
      <c r="L4" s="32">
        <f t="shared" ref="L4:L18" si="17">IFERROR(J4/K4, 0)</f>
        <v>1</v>
      </c>
      <c r="M4" s="22">
        <f t="shared" si="0"/>
        <v>1</v>
      </c>
      <c r="N4" s="19">
        <f t="shared" si="0"/>
        <v>4</v>
      </c>
      <c r="O4" s="137">
        <f t="shared" ref="O4:O18" si="18">IFERROR(M4/N4,0)</f>
        <v>0.25</v>
      </c>
      <c r="P4" s="20">
        <f t="shared" ref="P4:P17" si="19">(D4*2)+(G4*3)+(J4)</f>
        <v>3</v>
      </c>
      <c r="Q4" s="18">
        <v>0</v>
      </c>
      <c r="R4" s="19">
        <v>4</v>
      </c>
      <c r="S4" s="20">
        <f t="shared" ref="S4:S18" si="20">Q4+R4</f>
        <v>4</v>
      </c>
      <c r="T4" s="18">
        <v>5</v>
      </c>
      <c r="U4" s="19">
        <v>1</v>
      </c>
      <c r="V4" s="19">
        <v>0</v>
      </c>
      <c r="W4" s="19">
        <v>0</v>
      </c>
      <c r="X4" s="19">
        <v>0</v>
      </c>
      <c r="Y4" s="19">
        <v>1</v>
      </c>
      <c r="Z4" s="19">
        <v>0</v>
      </c>
      <c r="AA4" s="152">
        <v>11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0.25</v>
      </c>
      <c r="BI4" s="117">
        <f t="shared" si="3"/>
        <v>0.33783783783783783</v>
      </c>
      <c r="BJ4" s="118">
        <f t="shared" si="4"/>
        <v>0.21022123466331755</v>
      </c>
      <c r="BK4" s="86">
        <f t="shared" si="5"/>
        <v>0.48505692599620487</v>
      </c>
      <c r="BL4" s="117">
        <f t="shared" si="6"/>
        <v>0.47892720306513403</v>
      </c>
      <c r="BM4" s="119">
        <f t="shared" si="7"/>
        <v>9.5785440613026809E-2</v>
      </c>
      <c r="BN4" s="87">
        <f t="shared" si="8"/>
        <v>5</v>
      </c>
      <c r="BO4" s="86">
        <f t="shared" si="9"/>
        <v>0</v>
      </c>
      <c r="BP4" s="117">
        <f t="shared" si="10"/>
        <v>0.39660606060606057</v>
      </c>
      <c r="BQ4" s="120">
        <f t="shared" si="11"/>
        <v>0.19830303030303029</v>
      </c>
      <c r="BR4" s="88">
        <f t="shared" si="12"/>
        <v>51.588648115656184</v>
      </c>
      <c r="BS4" s="89">
        <f t="shared" si="13"/>
        <v>128.81305044471387</v>
      </c>
      <c r="BT4" s="90">
        <f t="shared" ref="BT4:BT18" si="27">BS4-BR4</f>
        <v>77.224402329057682</v>
      </c>
      <c r="BU4" s="86">
        <f t="shared" si="14"/>
        <v>6.2745098039215685E-2</v>
      </c>
      <c r="BV4" s="85">
        <f>IFERROR((D4*2)-(E4*((homedefinitions!$K$15)*2))+(G4*3)-(H4*((homedefinitions!$L$15)*3))+(J4)-(K4*(homedefinitions!$M$15))+S4+T4+V4+W4-U4, 0)</f>
        <v>7.17</v>
      </c>
      <c r="BW4" s="85">
        <f t="shared" ref="BW4:BW18" si="28">IFERROR(K4/N4, 0)</f>
        <v>0.25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4</v>
      </c>
      <c r="E5" s="16">
        <v>4</v>
      </c>
      <c r="F5" s="130">
        <f t="shared" si="15"/>
        <v>1</v>
      </c>
      <c r="G5" s="15">
        <v>2</v>
      </c>
      <c r="H5" s="16">
        <v>4</v>
      </c>
      <c r="I5" s="133">
        <f t="shared" si="16"/>
        <v>0.5</v>
      </c>
      <c r="J5" s="33">
        <v>1</v>
      </c>
      <c r="K5" s="33">
        <v>1</v>
      </c>
      <c r="L5" s="31">
        <f t="shared" si="17"/>
        <v>1</v>
      </c>
      <c r="M5" s="21">
        <f t="shared" si="0"/>
        <v>6</v>
      </c>
      <c r="N5" s="16">
        <f t="shared" si="0"/>
        <v>8</v>
      </c>
      <c r="O5" s="136">
        <f t="shared" si="18"/>
        <v>0.75</v>
      </c>
      <c r="P5" s="17">
        <f t="shared" si="19"/>
        <v>15</v>
      </c>
      <c r="Q5" s="15">
        <v>1</v>
      </c>
      <c r="R5" s="16">
        <v>4</v>
      </c>
      <c r="S5" s="17">
        <f t="shared" si="20"/>
        <v>5</v>
      </c>
      <c r="T5" s="15">
        <v>0</v>
      </c>
      <c r="U5" s="16">
        <v>0</v>
      </c>
      <c r="V5" s="16">
        <v>0</v>
      </c>
      <c r="W5" s="16">
        <v>1</v>
      </c>
      <c r="X5" s="16">
        <v>0</v>
      </c>
      <c r="Y5" s="16">
        <v>1</v>
      </c>
      <c r="Z5" s="16">
        <v>0</v>
      </c>
      <c r="AA5" s="151">
        <v>11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0.875</v>
      </c>
      <c r="BI5" s="113">
        <f t="shared" si="3"/>
        <v>0.88862559241706163</v>
      </c>
      <c r="BJ5" s="114">
        <f t="shared" si="4"/>
        <v>0.32615206260264706</v>
      </c>
      <c r="BK5" s="81">
        <f t="shared" si="5"/>
        <v>0</v>
      </c>
      <c r="BL5" s="113">
        <f t="shared" si="6"/>
        <v>0</v>
      </c>
      <c r="BM5" s="115">
        <f t="shared" si="7"/>
        <v>0</v>
      </c>
      <c r="BN5" s="82">
        <f t="shared" si="8"/>
        <v>0</v>
      </c>
      <c r="BO5" s="81">
        <f t="shared" si="9"/>
        <v>0.14226086956521738</v>
      </c>
      <c r="BP5" s="113">
        <f t="shared" si="10"/>
        <v>0.39660606060606057</v>
      </c>
      <c r="BQ5" s="116">
        <f t="shared" si="11"/>
        <v>0.24787878787878787</v>
      </c>
      <c r="BR5" s="83">
        <f t="shared" si="12"/>
        <v>39.570921969590742</v>
      </c>
      <c r="BS5" s="84">
        <f t="shared" si="13"/>
        <v>177.40820315750591</v>
      </c>
      <c r="BT5" s="85">
        <f t="shared" si="27"/>
        <v>137.83728118791515</v>
      </c>
      <c r="BU5" s="81">
        <f t="shared" si="14"/>
        <v>0.14509803921568629</v>
      </c>
      <c r="BV5" s="85">
        <f>IFERROR((D5*2)-(E5*((homedefinitions!$K$15)*2))+(G5*3)-(H5*((homedefinitions!$L$15)*3))+(J5)-(K5*(homedefinitions!$M$15))+S5+T5+V5+W5-U5, 0)</f>
        <v>13.99</v>
      </c>
      <c r="BW5" s="85">
        <f t="shared" si="28"/>
        <v>0.125</v>
      </c>
      <c r="BX5" s="26">
        <v>0</v>
      </c>
      <c r="BY5" s="25" t="s">
        <v>17</v>
      </c>
      <c r="BZ5" s="47">
        <f t="shared" ref="BZ5:BZ18" si="29">IFERROR(W3+((V3*CB5)*(1-(1.07*CA5)))+(R3*(1-CB5)), 0)</f>
        <v>4.7941176470588234</v>
      </c>
      <c r="CA5" s="39">
        <f>IFERROR(($AS$18/($AS$18+$R$18)), 0)</f>
        <v>9.0909090909090912E-2</v>
      </c>
      <c r="CB5" s="45">
        <f>IFERROR(($AQ$18*(1-CA5))/($AQ$18*(1-CA5)+(CA5*(1-$AQ$18))), 0)</f>
        <v>0.73529411764705876</v>
      </c>
      <c r="CC5" s="45">
        <f t="shared" ref="CC5:CC18" si="30">IFERROR(((($AP$18-$AO$18-$V$18)*CB5*(1-1.07*CA5))/$AA$18)*AA3, 0)</f>
        <v>2.5175755040038603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1.185263391864859</v>
      </c>
      <c r="CF5" s="45">
        <f>IFERROR(CC5+CE5+CD5, 0)</f>
        <v>3.7028388958687195</v>
      </c>
      <c r="CG5" s="45">
        <f>IFERROR(BZ5+CF5, 0)</f>
        <v>8.496956542927542</v>
      </c>
      <c r="CH5" s="45">
        <f t="shared" ref="CH5:CH18" si="33">IFERROR(CG5/($BD$3*(AA3/$BC$18)),0)</f>
        <v>1.0861291942474143</v>
      </c>
      <c r="CI5" s="51">
        <f>IFERROR($AO$18+(1-((1-$AN$18)^2))*0.4*$AM$18, 0)</f>
        <v>13.2</v>
      </c>
      <c r="CJ5" s="47">
        <f t="shared" ref="CJ5:CJ18" si="34">IFERROR(2*(M3+0.5*G3)*(1-(0.5*((P3-J3)/(2*N3)))*CK5), 0)</f>
        <v>4.7727663301561929</v>
      </c>
      <c r="CK5" s="45">
        <f t="shared" ref="CK5:CK18" si="35">IFERROR(((5*AA3/$AA$18)*1.14*(($T$18-T3)/$M$18))+((1-(5*AA3/$AA$18))*(((($T$18/$AA$18)*AA3*5)-T3)/((($M$18/$AA$18)*AA3*5)-M3))), 0)</f>
        <v>0.54543718659724771</v>
      </c>
      <c r="CL5" s="45">
        <f t="shared" ref="CL5:CL18" si="36">IFERROR(2*((($M$18)+0.5*($H$18-G3))/($M$18-M3))*0.5*((($P$18-$J$18)-(P3-J3))/(2*($N$18-N3)))*T3, 0)</f>
        <v>4.6263259402121513</v>
      </c>
      <c r="CM5" s="45">
        <f t="shared" ref="CM5:CM20" si="37">IFERROR(1-($Q$18/CN5)*CO5*CQ5, 0)</f>
        <v>0.91802962466869842</v>
      </c>
      <c r="CN5" s="45">
        <f>IFERROR($M$18+(1-(1-($J$18/$K$18))^2)*$K$18*0.4, 0)</f>
        <v>41.666666666666664</v>
      </c>
      <c r="CO5" s="45">
        <f>IFERROR(((1-CP5)*CQ5)/((1-CP5)*CQ5+(1-CQ5)*CP5), 0)</f>
        <v>0.61707298549403811</v>
      </c>
      <c r="CP5" s="45">
        <f>IFERROR($Q$18/($Q$18+$AT$18), 0)</f>
        <v>0.43478260869565216</v>
      </c>
      <c r="CQ5" s="45">
        <f>IFERROR(CN5/($N$18+0.44*$K$18+$U$18), 0)</f>
        <v>0.55348919589089618</v>
      </c>
      <c r="CR5" s="45">
        <f t="shared" ref="CR5:CR18" si="38">IFERROR(Q3*CO5*CQ5*($P$18/($M$18+(1-(1-($J$18/$K$18))^2)*0.4*$K$18)), 0)</f>
        <v>2.2623823591439232</v>
      </c>
      <c r="CS5" s="45">
        <f t="shared" ref="CS5:CS18" si="39">IFERROR((CJ5+CL5+J3)*CM5+CR5, 0)</f>
        <v>11.809057133005336</v>
      </c>
      <c r="CT5" s="45">
        <f t="shared" ref="CT5:CT18" si="40">IFERROR(M3*(1-(0.5*((P3-J3)/(2*N3)))*CK5), 0)</f>
        <v>2.3863831650780964</v>
      </c>
      <c r="CU5" s="45">
        <f t="shared" ref="CU5:CU18" si="41">IFERROR(0.5*((($P$18-$J$18)-(P3-J3))/(2*($N$18-N3)))*T3, 0)</f>
        <v>1.557377049180328</v>
      </c>
      <c r="CV5" s="45">
        <f t="shared" ref="CV5:CV18" si="42">IFERROR((1-(1-(J3/K3))^2)*0.4*K3, 0)</f>
        <v>0.4</v>
      </c>
      <c r="CW5" s="45">
        <f t="shared" ref="CW5:CW18" si="43">IFERROR(Q3*CO5*CQ5, 0)</f>
        <v>1.0246296916412694</v>
      </c>
      <c r="CX5" s="45">
        <f t="shared" ref="CX5:CX18" si="44">IFERROR((N3-M3)*(1-(1.07*CP5)), 0)</f>
        <v>0.5347826086956522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7.5471128594834083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0</v>
      </c>
      <c r="H6" s="19">
        <v>2</v>
      </c>
      <c r="I6" s="134">
        <f t="shared" si="16"/>
        <v>0</v>
      </c>
      <c r="J6" s="34">
        <v>0</v>
      </c>
      <c r="K6" s="34">
        <v>0</v>
      </c>
      <c r="L6" s="32">
        <f t="shared" si="17"/>
        <v>0</v>
      </c>
      <c r="M6" s="22">
        <f t="shared" si="0"/>
        <v>0</v>
      </c>
      <c r="N6" s="19">
        <f t="shared" si="0"/>
        <v>2</v>
      </c>
      <c r="O6" s="137">
        <f t="shared" si="18"/>
        <v>0</v>
      </c>
      <c r="P6" s="20">
        <f t="shared" si="19"/>
        <v>0</v>
      </c>
      <c r="Q6" s="18">
        <v>0</v>
      </c>
      <c r="R6" s="19">
        <v>1</v>
      </c>
      <c r="S6" s="20">
        <f t="shared" si="20"/>
        <v>1</v>
      </c>
      <c r="T6" s="18">
        <v>1</v>
      </c>
      <c r="U6" s="19">
        <v>0</v>
      </c>
      <c r="V6" s="19">
        <v>0</v>
      </c>
      <c r="W6" s="19">
        <v>1</v>
      </c>
      <c r="X6" s="19">
        <v>1</v>
      </c>
      <c r="Y6" s="19">
        <v>1</v>
      </c>
      <c r="Z6" s="19">
        <v>0</v>
      </c>
      <c r="AA6" s="152">
        <v>9.33</v>
      </c>
      <c r="AB6" s="60">
        <f>IFERROR((AB3/36)*40, 0)</f>
        <v>69.171014492753628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73.353535353535364</v>
      </c>
      <c r="BF6" s="67">
        <v>3</v>
      </c>
      <c r="BG6" s="68" t="s">
        <v>20</v>
      </c>
      <c r="BH6" s="86">
        <f t="shared" si="2"/>
        <v>0</v>
      </c>
      <c r="BI6" s="117">
        <f t="shared" si="3"/>
        <v>0</v>
      </c>
      <c r="BJ6" s="118">
        <f t="shared" si="4"/>
        <v>9.1121050899080028E-2</v>
      </c>
      <c r="BK6" s="86">
        <f t="shared" si="5"/>
        <v>0.10426117435763738</v>
      </c>
      <c r="BL6" s="117">
        <f t="shared" si="6"/>
        <v>0.33333333333333331</v>
      </c>
      <c r="BM6" s="119">
        <f t="shared" si="7"/>
        <v>0</v>
      </c>
      <c r="BN6" s="87">
        <f t="shared" si="8"/>
        <v>0</v>
      </c>
      <c r="BO6" s="86">
        <f t="shared" si="9"/>
        <v>0</v>
      </c>
      <c r="BP6" s="117">
        <f t="shared" si="10"/>
        <v>0.11689889246159342</v>
      </c>
      <c r="BQ6" s="120">
        <f t="shared" si="11"/>
        <v>5.844944623079671E-2</v>
      </c>
      <c r="BR6" s="88">
        <f t="shared" si="12"/>
        <v>46.393923290145523</v>
      </c>
      <c r="BS6" s="89">
        <f t="shared" si="13"/>
        <v>59.595267902880856</v>
      </c>
      <c r="BT6" s="90">
        <f t="shared" si="27"/>
        <v>13.201344612735333</v>
      </c>
      <c r="BU6" s="86">
        <f t="shared" si="14"/>
        <v>7.8431372549019607E-3</v>
      </c>
      <c r="BV6" s="85">
        <f>IFERROR((D6*2)-(E6*((homedefinitions!$K$15)*2))+(G6*3)-(H6*((homedefinitions!$L$15)*3))+(J6)-(K6*(homedefinitions!$M$15))+S6+T6+V6+W6-U6, 0)</f>
        <v>1.3199999999999998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1.0588235294117649</v>
      </c>
      <c r="CA6" s="39">
        <f t="shared" ref="CA6:CA20" si="47">IFERROR(($AS$18/($AS$18+$R$18)), 0)</f>
        <v>9.0909090909090912E-2</v>
      </c>
      <c r="CB6" s="45">
        <f t="shared" ref="CB6:CB20" si="48">IFERROR(($AQ$18*(1-CA6))/($AQ$18*(1-CA6)+(CA6*(1-$AQ$18))), 0)</f>
        <v>0.73529411764705876</v>
      </c>
      <c r="CC6" s="45">
        <f t="shared" si="30"/>
        <v>1.2983277329602656</v>
      </c>
      <c r="CD6" s="45">
        <f t="shared" si="31"/>
        <v>0</v>
      </c>
      <c r="CE6" s="36">
        <f t="shared" si="32"/>
        <v>0.61124694376528121</v>
      </c>
      <c r="CF6" s="45">
        <f t="shared" ref="CF6:CF20" si="49">IFERROR(CC6+CE6+CD6, 0)</f>
        <v>1.9095746767255468</v>
      </c>
      <c r="CG6" s="45">
        <f t="shared" ref="CG6:CG20" si="50">IFERROR(BZ6+CF6, 0)</f>
        <v>2.9683982061373118</v>
      </c>
      <c r="CH6" s="45">
        <f t="shared" si="33"/>
        <v>0.73576380763524651</v>
      </c>
      <c r="CI6" s="51">
        <f t="shared" ref="CI6:CI20" si="51">IFERROR($AO$18+(1-((1-$AN$18)^2))*0.4*$AM$18, 0)</f>
        <v>13.2</v>
      </c>
      <c r="CJ6" s="47">
        <f t="shared" si="34"/>
        <v>1.9159493916746531</v>
      </c>
      <c r="CK6" s="45">
        <f t="shared" si="35"/>
        <v>0.33620243330138805</v>
      </c>
      <c r="CL6" s="45">
        <f t="shared" si="36"/>
        <v>4.59927140255009</v>
      </c>
      <c r="CM6" s="36">
        <f t="shared" si="37"/>
        <v>0.91802962466869842</v>
      </c>
      <c r="CN6" s="45">
        <f t="shared" ref="CN6:CN20" si="52">IFERROR($M$18+(1-(1-($J$18/$K$18))^2)*$K$18*0.4, 0)</f>
        <v>41.666666666666664</v>
      </c>
      <c r="CO6" s="45">
        <f t="shared" ref="CO6:CO20" si="53">IFERROR(((1-CP6)*CQ6)/((1-CP6)*CQ6+(1-CQ6)*CP6), 0)</f>
        <v>0.61707298549403811</v>
      </c>
      <c r="CP6" s="45">
        <f t="shared" ref="CP6:CP20" si="54">IFERROR($Q$18/($Q$18+$AT$18), 0)</f>
        <v>0.43478260869565216</v>
      </c>
      <c r="CQ6" s="45">
        <f t="shared" ref="CQ6:CQ20" si="55">IFERROR(CN6/($N$18+0.44*$K$18+$U$18), 0)</f>
        <v>0.55348919589089618</v>
      </c>
      <c r="CR6" s="45">
        <f t="shared" si="38"/>
        <v>0</v>
      </c>
      <c r="CS6" s="45">
        <f t="shared" si="39"/>
        <v>6.8991953250245386</v>
      </c>
      <c r="CT6" s="45">
        <f t="shared" si="40"/>
        <v>0.95797469583732653</v>
      </c>
      <c r="CU6" s="45">
        <f t="shared" si="41"/>
        <v>1.6393442622950818</v>
      </c>
      <c r="CV6" s="45">
        <f t="shared" si="42"/>
        <v>0.4</v>
      </c>
      <c r="CW6" s="45">
        <f t="shared" si="43"/>
        <v>0</v>
      </c>
      <c r="CX6" s="45">
        <f t="shared" si="44"/>
        <v>1.6043478260869566</v>
      </c>
      <c r="CY6" s="45">
        <f t="shared" si="45"/>
        <v>0</v>
      </c>
      <c r="CZ6" s="43">
        <f t="shared" si="46"/>
        <v>5.3559754242336259</v>
      </c>
    </row>
    <row r="7" spans="2:104" ht="23.1" x14ac:dyDescent="0.85">
      <c r="B7" s="11">
        <v>4</v>
      </c>
      <c r="C7" s="11" t="s">
        <v>21</v>
      </c>
      <c r="D7" s="15">
        <v>2</v>
      </c>
      <c r="E7" s="16">
        <v>3</v>
      </c>
      <c r="F7" s="130">
        <f t="shared" si="15"/>
        <v>0.66666666666666663</v>
      </c>
      <c r="G7" s="15">
        <v>1</v>
      </c>
      <c r="H7" s="16">
        <v>5</v>
      </c>
      <c r="I7" s="133">
        <f t="shared" si="16"/>
        <v>0.2</v>
      </c>
      <c r="J7" s="33">
        <v>0</v>
      </c>
      <c r="K7" s="33">
        <v>0</v>
      </c>
      <c r="L7" s="31">
        <f t="shared" si="17"/>
        <v>0</v>
      </c>
      <c r="M7" s="21">
        <f t="shared" si="0"/>
        <v>3</v>
      </c>
      <c r="N7" s="16">
        <f t="shared" si="0"/>
        <v>8</v>
      </c>
      <c r="O7" s="136">
        <f t="shared" si="18"/>
        <v>0.375</v>
      </c>
      <c r="P7" s="17">
        <f t="shared" si="19"/>
        <v>7</v>
      </c>
      <c r="Q7" s="15">
        <v>1</v>
      </c>
      <c r="R7" s="16">
        <v>3</v>
      </c>
      <c r="S7" s="17">
        <f t="shared" si="20"/>
        <v>4</v>
      </c>
      <c r="T7" s="15">
        <v>4</v>
      </c>
      <c r="U7" s="16">
        <v>1</v>
      </c>
      <c r="V7" s="16">
        <v>0</v>
      </c>
      <c r="W7" s="16">
        <v>1</v>
      </c>
      <c r="X7" s="16">
        <v>1</v>
      </c>
      <c r="Y7" s="16">
        <v>0</v>
      </c>
      <c r="Z7" s="16">
        <v>0</v>
      </c>
      <c r="AA7" s="151">
        <v>13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0.4375</v>
      </c>
      <c r="BI7" s="113">
        <f t="shared" si="3"/>
        <v>0.4375</v>
      </c>
      <c r="BJ7" s="114">
        <f t="shared" si="4"/>
        <v>0.29428594784599038</v>
      </c>
      <c r="BK7" s="81">
        <f t="shared" si="5"/>
        <v>0.38594835721025988</v>
      </c>
      <c r="BL7" s="113">
        <f t="shared" si="6"/>
        <v>0.30769230769230771</v>
      </c>
      <c r="BM7" s="115">
        <f t="shared" si="7"/>
        <v>7.6923076923076927E-2</v>
      </c>
      <c r="BN7" s="82">
        <f t="shared" si="8"/>
        <v>4</v>
      </c>
      <c r="BO7" s="81">
        <f t="shared" si="9"/>
        <v>0.12037458193979932</v>
      </c>
      <c r="BP7" s="113">
        <f t="shared" si="10"/>
        <v>0.25169230769230766</v>
      </c>
      <c r="BQ7" s="116">
        <f t="shared" si="11"/>
        <v>0.16779487179487176</v>
      </c>
      <c r="BR7" s="83">
        <f t="shared" si="12"/>
        <v>46.06919470468042</v>
      </c>
      <c r="BS7" s="84">
        <f t="shared" si="13"/>
        <v>130.58225181848408</v>
      </c>
      <c r="BT7" s="85">
        <f t="shared" si="27"/>
        <v>84.513057113803654</v>
      </c>
      <c r="BU7" s="81">
        <f t="shared" si="14"/>
        <v>7.4509803921568626E-2</v>
      </c>
      <c r="BV7" s="85">
        <f>IFERROR((D7*2)-(E7*((homedefinitions!$K$15)*2))+(G7*3)-(H7*((homedefinitions!$L$15)*3))+(J7)-(K7*(homedefinitions!$M$15))+S7+T7+V7+W7-U7, 0)</f>
        <v>8.5500000000000007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2.0588235294117649</v>
      </c>
      <c r="CA7" s="39">
        <f t="shared" si="47"/>
        <v>9.0909090909090912E-2</v>
      </c>
      <c r="CB7" s="45">
        <f t="shared" si="48"/>
        <v>0.73529411764705876</v>
      </c>
      <c r="CC7" s="45">
        <f t="shared" si="30"/>
        <v>1.2983277329602656</v>
      </c>
      <c r="CD7" s="45">
        <f t="shared" si="31"/>
        <v>0</v>
      </c>
      <c r="CE7" s="36">
        <f t="shared" si="32"/>
        <v>0.61124694376528121</v>
      </c>
      <c r="CF7" s="45">
        <f t="shared" si="49"/>
        <v>1.9095746767255468</v>
      </c>
      <c r="CG7" s="45">
        <f t="shared" si="50"/>
        <v>3.9683982061373118</v>
      </c>
      <c r="CH7" s="45">
        <f t="shared" si="33"/>
        <v>0.98362940939784627</v>
      </c>
      <c r="CI7" s="51">
        <f t="shared" si="51"/>
        <v>13.2</v>
      </c>
      <c r="CJ7" s="47">
        <f t="shared" si="34"/>
        <v>6.7386805667774308</v>
      </c>
      <c r="CK7" s="45">
        <f t="shared" si="35"/>
        <v>1.1855215401179706</v>
      </c>
      <c r="CL7" s="45">
        <f t="shared" si="36"/>
        <v>0</v>
      </c>
      <c r="CM7" s="36">
        <f t="shared" si="37"/>
        <v>0.91802962466869842</v>
      </c>
      <c r="CN7" s="45">
        <f t="shared" si="52"/>
        <v>41.666666666666664</v>
      </c>
      <c r="CO7" s="45">
        <f t="shared" si="53"/>
        <v>0.61707298549403811</v>
      </c>
      <c r="CP7" s="45">
        <f t="shared" si="54"/>
        <v>0.43478260869565216</v>
      </c>
      <c r="CQ7" s="45">
        <f t="shared" si="55"/>
        <v>0.55348919589089618</v>
      </c>
      <c r="CR7" s="45">
        <f t="shared" si="38"/>
        <v>0.75412745304797435</v>
      </c>
      <c r="CS7" s="45">
        <f t="shared" si="39"/>
        <v>7.8584654691976095</v>
      </c>
      <c r="CT7" s="45">
        <f t="shared" si="40"/>
        <v>2.8880059571903276</v>
      </c>
      <c r="CU7" s="45">
        <f t="shared" si="41"/>
        <v>0</v>
      </c>
      <c r="CV7" s="45">
        <f t="shared" si="42"/>
        <v>0.4</v>
      </c>
      <c r="CW7" s="45">
        <f t="shared" si="43"/>
        <v>0.34154323054708979</v>
      </c>
      <c r="CX7" s="45">
        <f t="shared" si="44"/>
        <v>1.0695652173913044</v>
      </c>
      <c r="CY7" s="45">
        <f t="shared" si="45"/>
        <v>0</v>
      </c>
      <c r="CZ7" s="43">
        <f t="shared" si="46"/>
        <v>4.429595322726275</v>
      </c>
    </row>
    <row r="8" spans="2:104" ht="23.1" x14ac:dyDescent="0.85">
      <c r="B8" s="11">
        <v>5</v>
      </c>
      <c r="C8" s="11" t="s">
        <v>22</v>
      </c>
      <c r="D8" s="18">
        <v>4</v>
      </c>
      <c r="E8" s="19">
        <v>4</v>
      </c>
      <c r="F8" s="131">
        <f t="shared" si="15"/>
        <v>1</v>
      </c>
      <c r="G8" s="18">
        <v>0</v>
      </c>
      <c r="H8" s="19">
        <v>0</v>
      </c>
      <c r="I8" s="134">
        <f t="shared" si="16"/>
        <v>0</v>
      </c>
      <c r="J8" s="34">
        <v>0</v>
      </c>
      <c r="K8" s="34">
        <v>0</v>
      </c>
      <c r="L8" s="32">
        <f t="shared" si="17"/>
        <v>0</v>
      </c>
      <c r="M8" s="22">
        <f t="shared" si="0"/>
        <v>4</v>
      </c>
      <c r="N8" s="19">
        <f t="shared" si="0"/>
        <v>4</v>
      </c>
      <c r="O8" s="137">
        <f t="shared" si="18"/>
        <v>1</v>
      </c>
      <c r="P8" s="20">
        <f t="shared" si="19"/>
        <v>8</v>
      </c>
      <c r="Q8" s="18">
        <v>1</v>
      </c>
      <c r="R8" s="19">
        <v>2</v>
      </c>
      <c r="S8" s="20">
        <f t="shared" si="20"/>
        <v>3</v>
      </c>
      <c r="T8" s="18">
        <v>1</v>
      </c>
      <c r="U8" s="19">
        <v>0</v>
      </c>
      <c r="V8" s="19">
        <v>0</v>
      </c>
      <c r="W8" s="19">
        <v>2</v>
      </c>
      <c r="X8" s="19">
        <v>0</v>
      </c>
      <c r="Y8" s="19">
        <v>0</v>
      </c>
      <c r="Z8" s="19">
        <v>1</v>
      </c>
      <c r="AA8" s="152">
        <v>12.15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1</v>
      </c>
      <c r="BI8" s="117">
        <f t="shared" si="3"/>
        <v>1</v>
      </c>
      <c r="BJ8" s="118">
        <f t="shared" si="4"/>
        <v>0.13994393496105623</v>
      </c>
      <c r="BK8" s="86">
        <f t="shared" si="5"/>
        <v>0.11778180652001755</v>
      </c>
      <c r="BL8" s="117">
        <f t="shared" si="6"/>
        <v>0.2</v>
      </c>
      <c r="BM8" s="119">
        <f t="shared" si="7"/>
        <v>0</v>
      </c>
      <c r="BN8" s="87">
        <f t="shared" si="8"/>
        <v>0</v>
      </c>
      <c r="BO8" s="86">
        <f t="shared" si="9"/>
        <v>0.12879584898908569</v>
      </c>
      <c r="BP8" s="117">
        <f t="shared" si="10"/>
        <v>0.17953360768175583</v>
      </c>
      <c r="BQ8" s="120">
        <f t="shared" si="11"/>
        <v>0.13465020576131687</v>
      </c>
      <c r="BR8" s="88">
        <f t="shared" si="12"/>
        <v>36.792677363080813</v>
      </c>
      <c r="BS8" s="89">
        <f t="shared" si="13"/>
        <v>212.91951980490697</v>
      </c>
      <c r="BT8" s="90">
        <f t="shared" si="27"/>
        <v>176.12684244182617</v>
      </c>
      <c r="BU8" s="86">
        <f t="shared" si="14"/>
        <v>0.10588235294117647</v>
      </c>
      <c r="BV8" s="85">
        <f>IFERROR((D8*2)-(E8*((homedefinitions!$K$15)*2))+(G8*3)-(H8*((homedefinitions!$L$15)*3))+(J8)-(K8*(homedefinitions!$M$15))+S8+T8+V8+W8-U8, 0)</f>
        <v>11</v>
      </c>
      <c r="BW8" s="85">
        <f t="shared" si="28"/>
        <v>0</v>
      </c>
      <c r="BX8" s="26">
        <v>3</v>
      </c>
      <c r="BY8" s="25" t="s">
        <v>20</v>
      </c>
      <c r="BZ8" s="47">
        <f t="shared" si="29"/>
        <v>1.2647058823529411</v>
      </c>
      <c r="CA8" s="39">
        <f t="shared" si="47"/>
        <v>9.0909090909090912E-2</v>
      </c>
      <c r="CB8" s="45">
        <f t="shared" si="48"/>
        <v>0.73529411764705876</v>
      </c>
      <c r="CC8" s="45">
        <f t="shared" si="30"/>
        <v>1.1012179771381163</v>
      </c>
      <c r="CD8" s="45">
        <f t="shared" si="31"/>
        <v>0</v>
      </c>
      <c r="CE8" s="36">
        <f t="shared" si="32"/>
        <v>0.51844854412091579</v>
      </c>
      <c r="CF8" s="45">
        <f t="shared" si="49"/>
        <v>1.619666521259032</v>
      </c>
      <c r="CG8" s="45">
        <f t="shared" si="50"/>
        <v>2.8843724036119731</v>
      </c>
      <c r="CH8" s="45">
        <f t="shared" si="33"/>
        <v>0.84290500716140393</v>
      </c>
      <c r="CI8" s="51">
        <f t="shared" si="51"/>
        <v>13.2</v>
      </c>
      <c r="CJ8" s="47">
        <f t="shared" si="34"/>
        <v>0</v>
      </c>
      <c r="CK8" s="45">
        <f t="shared" si="35"/>
        <v>0.58696795764166587</v>
      </c>
      <c r="CL8" s="45">
        <f t="shared" si="36"/>
        <v>0.88824538824538835</v>
      </c>
      <c r="CM8" s="36">
        <f t="shared" si="37"/>
        <v>0.91802962466869842</v>
      </c>
      <c r="CN8" s="45">
        <f t="shared" si="52"/>
        <v>41.666666666666664</v>
      </c>
      <c r="CO8" s="45">
        <f t="shared" si="53"/>
        <v>0.61707298549403811</v>
      </c>
      <c r="CP8" s="45">
        <f t="shared" si="54"/>
        <v>0.43478260869565216</v>
      </c>
      <c r="CQ8" s="45">
        <f t="shared" si="55"/>
        <v>0.55348919589089618</v>
      </c>
      <c r="CR8" s="45">
        <f t="shared" si="38"/>
        <v>0</v>
      </c>
      <c r="CS8" s="45">
        <f t="shared" si="39"/>
        <v>0.81543558038461617</v>
      </c>
      <c r="CT8" s="45">
        <f t="shared" si="40"/>
        <v>0</v>
      </c>
      <c r="CU8" s="45">
        <f t="shared" si="41"/>
        <v>0.32539682539682541</v>
      </c>
      <c r="CV8" s="45">
        <f t="shared" si="42"/>
        <v>0</v>
      </c>
      <c r="CW8" s="45">
        <f t="shared" si="43"/>
        <v>0</v>
      </c>
      <c r="CX8" s="45">
        <f t="shared" si="44"/>
        <v>1.0695652173913044</v>
      </c>
      <c r="CY8" s="45">
        <f t="shared" si="45"/>
        <v>0</v>
      </c>
      <c r="CZ8" s="43">
        <f t="shared" si="46"/>
        <v>1.368289142878738</v>
      </c>
    </row>
    <row r="9" spans="2:104" ht="23.1" x14ac:dyDescent="0.85">
      <c r="B9" s="11">
        <v>10</v>
      </c>
      <c r="C9" s="11" t="s">
        <v>23</v>
      </c>
      <c r="D9" s="15">
        <v>3</v>
      </c>
      <c r="E9" s="16">
        <v>4</v>
      </c>
      <c r="F9" s="130">
        <f t="shared" si="15"/>
        <v>0.75</v>
      </c>
      <c r="G9" s="15">
        <v>2</v>
      </c>
      <c r="H9" s="16">
        <v>4</v>
      </c>
      <c r="I9" s="133">
        <f t="shared" si="16"/>
        <v>0.5</v>
      </c>
      <c r="J9" s="33">
        <v>2</v>
      </c>
      <c r="K9" s="33">
        <v>2</v>
      </c>
      <c r="L9" s="31">
        <f t="shared" si="17"/>
        <v>1</v>
      </c>
      <c r="M9" s="21">
        <f t="shared" si="0"/>
        <v>5</v>
      </c>
      <c r="N9" s="16">
        <f t="shared" si="0"/>
        <v>8</v>
      </c>
      <c r="O9" s="136">
        <f t="shared" si="18"/>
        <v>0.625</v>
      </c>
      <c r="P9" s="17">
        <f t="shared" si="19"/>
        <v>14</v>
      </c>
      <c r="Q9" s="15">
        <v>0</v>
      </c>
      <c r="R9" s="16">
        <v>2</v>
      </c>
      <c r="S9" s="17">
        <f t="shared" si="20"/>
        <v>2</v>
      </c>
      <c r="T9" s="15">
        <v>2</v>
      </c>
      <c r="U9" s="16">
        <v>0</v>
      </c>
      <c r="V9" s="16">
        <v>0</v>
      </c>
      <c r="W9" s="16">
        <v>0</v>
      </c>
      <c r="X9" s="16">
        <v>0</v>
      </c>
      <c r="Y9" s="16">
        <v>1</v>
      </c>
      <c r="Z9" s="16">
        <v>2</v>
      </c>
      <c r="AA9" s="151">
        <v>16.079999999999998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0.75</v>
      </c>
      <c r="BI9" s="113">
        <f t="shared" si="3"/>
        <v>0.78828828828828823</v>
      </c>
      <c r="BJ9" s="114">
        <f t="shared" si="4"/>
        <v>0.23474550731993596</v>
      </c>
      <c r="BK9" s="81">
        <f t="shared" si="5"/>
        <v>0.17345542168674696</v>
      </c>
      <c r="BL9" s="113">
        <f t="shared" si="6"/>
        <v>0.18382352941176469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0.13565505804311773</v>
      </c>
      <c r="BQ9" s="116">
        <f t="shared" si="11"/>
        <v>6.7827529021558863E-2</v>
      </c>
      <c r="BR9" s="83">
        <f t="shared" si="12"/>
        <v>59.960962160347073</v>
      </c>
      <c r="BS9" s="84">
        <f t="shared" si="13"/>
        <v>185.83365607880935</v>
      </c>
      <c r="BT9" s="85">
        <f t="shared" si="27"/>
        <v>125.87269391846229</v>
      </c>
      <c r="BU9" s="81">
        <f t="shared" si="14"/>
        <v>0.11764705882352941</v>
      </c>
      <c r="BV9" s="85">
        <f>IFERROR((D9*2)-(E9*((homedefinitions!$K$15)*2))+(G9*3)-(H9*((homedefinitions!$L$15)*3))+(J9)-(K9*(homedefinitions!$M$15))+S9+T9+V9+W9-U9, 0)</f>
        <v>10.34</v>
      </c>
      <c r="BW9" s="85">
        <f t="shared" si="28"/>
        <v>0.25</v>
      </c>
      <c r="BX9" s="26">
        <v>4</v>
      </c>
      <c r="BY9" s="25" t="s">
        <v>21</v>
      </c>
      <c r="BZ9" s="47">
        <f t="shared" si="29"/>
        <v>1.7941176470588238</v>
      </c>
      <c r="CA9" s="39">
        <f t="shared" si="47"/>
        <v>9.0909090909090912E-2</v>
      </c>
      <c r="CB9" s="45">
        <f t="shared" si="48"/>
        <v>0.73529411764705876</v>
      </c>
      <c r="CC9" s="45">
        <f t="shared" si="30"/>
        <v>1.5343873207712231</v>
      </c>
      <c r="CD9" s="45">
        <f t="shared" si="31"/>
        <v>0</v>
      </c>
      <c r="CE9" s="36">
        <f t="shared" si="32"/>
        <v>0.72238275172260513</v>
      </c>
      <c r="CF9" s="45">
        <f t="shared" si="49"/>
        <v>2.2567700724938282</v>
      </c>
      <c r="CG9" s="45">
        <f t="shared" si="50"/>
        <v>4.0508877195526516</v>
      </c>
      <c r="CH9" s="45">
        <f t="shared" si="33"/>
        <v>0.84960253423662158</v>
      </c>
      <c r="CI9" s="51">
        <f t="shared" si="51"/>
        <v>13.2</v>
      </c>
      <c r="CJ9" s="47">
        <f t="shared" si="34"/>
        <v>6.2185586481112454</v>
      </c>
      <c r="CK9" s="45">
        <f t="shared" si="35"/>
        <v>0.51032904613143182</v>
      </c>
      <c r="CL9" s="45">
        <f t="shared" si="36"/>
        <v>3.8699690402476787</v>
      </c>
      <c r="CM9" s="36">
        <f t="shared" si="37"/>
        <v>0.91802962466869842</v>
      </c>
      <c r="CN9" s="45">
        <f t="shared" si="52"/>
        <v>41.666666666666664</v>
      </c>
      <c r="CO9" s="45">
        <f t="shared" si="53"/>
        <v>0.61707298549403811</v>
      </c>
      <c r="CP9" s="45">
        <f t="shared" si="54"/>
        <v>0.43478260869565216</v>
      </c>
      <c r="CQ9" s="45">
        <f t="shared" si="55"/>
        <v>0.55348919589089618</v>
      </c>
      <c r="CR9" s="45">
        <f t="shared" si="38"/>
        <v>0.75412745304797435</v>
      </c>
      <c r="CS9" s="45">
        <f t="shared" si="39"/>
        <v>10.01569474025189</v>
      </c>
      <c r="CT9" s="45">
        <f t="shared" si="40"/>
        <v>2.665096563476248</v>
      </c>
      <c r="CU9" s="45">
        <f t="shared" si="41"/>
        <v>1.3157894736842106</v>
      </c>
      <c r="CV9" s="45">
        <f t="shared" si="42"/>
        <v>0</v>
      </c>
      <c r="CW9" s="45">
        <f t="shared" si="43"/>
        <v>0.34154323054708979</v>
      </c>
      <c r="CX9" s="45">
        <f t="shared" si="44"/>
        <v>2.6739130434782608</v>
      </c>
      <c r="CY9" s="45">
        <f t="shared" si="45"/>
        <v>0</v>
      </c>
      <c r="CZ9" s="43">
        <f t="shared" si="46"/>
        <v>7.6700275885686287</v>
      </c>
    </row>
    <row r="10" spans="2:104" ht="23.1" x14ac:dyDescent="0.85">
      <c r="B10" s="11">
        <v>11</v>
      </c>
      <c r="C10" s="11" t="s">
        <v>24</v>
      </c>
      <c r="D10" s="18">
        <v>2</v>
      </c>
      <c r="E10" s="19">
        <v>4</v>
      </c>
      <c r="F10" s="131">
        <f t="shared" si="15"/>
        <v>0.5</v>
      </c>
      <c r="G10" s="18">
        <v>1</v>
      </c>
      <c r="H10" s="19">
        <v>2</v>
      </c>
      <c r="I10" s="134">
        <f t="shared" si="16"/>
        <v>0.5</v>
      </c>
      <c r="J10" s="34">
        <v>0</v>
      </c>
      <c r="K10" s="34">
        <v>0</v>
      </c>
      <c r="L10" s="32">
        <f t="shared" si="17"/>
        <v>0</v>
      </c>
      <c r="M10" s="22">
        <f t="shared" si="0"/>
        <v>3</v>
      </c>
      <c r="N10" s="19">
        <f t="shared" si="0"/>
        <v>6</v>
      </c>
      <c r="O10" s="137">
        <f t="shared" si="18"/>
        <v>0.5</v>
      </c>
      <c r="P10" s="20">
        <f t="shared" si="19"/>
        <v>7</v>
      </c>
      <c r="Q10" s="18">
        <v>0</v>
      </c>
      <c r="R10" s="19">
        <v>3</v>
      </c>
      <c r="S10" s="20">
        <f t="shared" si="20"/>
        <v>3</v>
      </c>
      <c r="T10" s="18">
        <v>2</v>
      </c>
      <c r="U10" s="19">
        <v>0</v>
      </c>
      <c r="V10" s="19">
        <v>0</v>
      </c>
      <c r="W10" s="19">
        <v>0</v>
      </c>
      <c r="X10" s="19">
        <v>0</v>
      </c>
      <c r="Y10" s="19">
        <v>1</v>
      </c>
      <c r="Z10" s="19">
        <v>3</v>
      </c>
      <c r="AA10" s="152">
        <v>21.33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0.58333333333333337</v>
      </c>
      <c r="BI10" s="117">
        <f t="shared" si="3"/>
        <v>0.58333333333333337</v>
      </c>
      <c r="BJ10" s="118">
        <f t="shared" si="4"/>
        <v>0.11957234949204172</v>
      </c>
      <c r="BK10" s="86">
        <f t="shared" si="5"/>
        <v>0.10566706887794794</v>
      </c>
      <c r="BL10" s="117">
        <f t="shared" si="6"/>
        <v>0.25</v>
      </c>
      <c r="BM10" s="119">
        <f t="shared" si="7"/>
        <v>0</v>
      </c>
      <c r="BN10" s="87">
        <f t="shared" si="8"/>
        <v>0</v>
      </c>
      <c r="BO10" s="86">
        <f t="shared" si="9"/>
        <v>0</v>
      </c>
      <c r="BP10" s="117">
        <f t="shared" si="10"/>
        <v>0.153398968588842</v>
      </c>
      <c r="BQ10" s="120">
        <f t="shared" si="11"/>
        <v>7.6699484294421E-2</v>
      </c>
      <c r="BR10" s="88">
        <f t="shared" si="12"/>
        <v>59.391669112952584</v>
      </c>
      <c r="BS10" s="89">
        <f t="shared" si="13"/>
        <v>156.4534972273045</v>
      </c>
      <c r="BT10" s="90">
        <f t="shared" si="27"/>
        <v>97.061828114351911</v>
      </c>
      <c r="BU10" s="86">
        <f t="shared" si="14"/>
        <v>7.0588235294117646E-2</v>
      </c>
      <c r="BV10" s="85">
        <f>IFERROR((D10*2)-(E10*((homedefinitions!$K$15)*2))+(G10*3)-(H10*((homedefinitions!$L$15)*3))+(J10)-(K10*(homedefinitions!$M$15))+S10+T10+V10+W10-U10, 0)</f>
        <v>7.32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2.5294117647058822</v>
      </c>
      <c r="CA10" s="39">
        <f t="shared" si="47"/>
        <v>9.0909090909090912E-2</v>
      </c>
      <c r="CB10" s="45">
        <f t="shared" si="48"/>
        <v>0.73529411764705876</v>
      </c>
      <c r="CC10" s="45">
        <f t="shared" si="30"/>
        <v>1.4340619959515661</v>
      </c>
      <c r="CD10" s="45">
        <f t="shared" si="31"/>
        <v>0</v>
      </c>
      <c r="CE10" s="36">
        <f t="shared" si="32"/>
        <v>0.67515003334074253</v>
      </c>
      <c r="CF10" s="45">
        <f t="shared" si="49"/>
        <v>2.1092120292923084</v>
      </c>
      <c r="CG10" s="45">
        <f t="shared" si="50"/>
        <v>4.6386237939981907</v>
      </c>
      <c r="CH10" s="45">
        <f t="shared" si="33"/>
        <v>1.0409307044071134</v>
      </c>
      <c r="CI10" s="51">
        <f t="shared" si="51"/>
        <v>13.2</v>
      </c>
      <c r="CJ10" s="47">
        <f t="shared" si="34"/>
        <v>4.8267360433490776</v>
      </c>
      <c r="CK10" s="45">
        <f t="shared" si="35"/>
        <v>0.79331598916273061</v>
      </c>
      <c r="CL10" s="45">
        <f t="shared" si="36"/>
        <v>0.92821659215101837</v>
      </c>
      <c r="CM10" s="36">
        <f t="shared" si="37"/>
        <v>0.91802962466869842</v>
      </c>
      <c r="CN10" s="45">
        <f t="shared" si="52"/>
        <v>41.666666666666664</v>
      </c>
      <c r="CO10" s="45">
        <f t="shared" si="53"/>
        <v>0.61707298549403811</v>
      </c>
      <c r="CP10" s="45">
        <f t="shared" si="54"/>
        <v>0.43478260869565216</v>
      </c>
      <c r="CQ10" s="45">
        <f t="shared" si="55"/>
        <v>0.55348919589089618</v>
      </c>
      <c r="CR10" s="45">
        <f t="shared" si="38"/>
        <v>0.75412745304797435</v>
      </c>
      <c r="CS10" s="45">
        <f t="shared" si="39"/>
        <v>6.0373444610022649</v>
      </c>
      <c r="CT10" s="45">
        <f t="shared" si="40"/>
        <v>2.4133680216745388</v>
      </c>
      <c r="CU10" s="45">
        <f t="shared" si="41"/>
        <v>0.30327868852459017</v>
      </c>
      <c r="CV10" s="45">
        <f t="shared" si="42"/>
        <v>0</v>
      </c>
      <c r="CW10" s="45">
        <f t="shared" si="43"/>
        <v>0.34154323054708979</v>
      </c>
      <c r="CX10" s="45">
        <f t="shared" si="44"/>
        <v>0</v>
      </c>
      <c r="CY10" s="45">
        <f t="shared" si="45"/>
        <v>0</v>
      </c>
      <c r="CZ10" s="43">
        <f t="shared" si="46"/>
        <v>2.8355053902686507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>IFERROR(D11/E11,0)</f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>D11+G11</f>
        <v>0</v>
      </c>
      <c r="N11" s="16">
        <f t="shared" si="0"/>
        <v>0</v>
      </c>
      <c r="O11" s="136">
        <f t="shared" si="18"/>
        <v>0</v>
      </c>
      <c r="P11" s="17">
        <f>(D11*2)+(G11*3)+(J11)</f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0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>IFERROR(((D11+(1.5*G11))/N11), 0)</f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v>0</v>
      </c>
      <c r="BS11" s="84">
        <f t="shared" si="13"/>
        <v>0</v>
      </c>
      <c r="BT11" s="85">
        <f t="shared" si="27"/>
        <v>0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0.52941176470588247</v>
      </c>
      <c r="CA11" s="39">
        <f t="shared" si="47"/>
        <v>9.0909090909090912E-2</v>
      </c>
      <c r="CB11" s="45">
        <f t="shared" si="48"/>
        <v>0.73529411764705876</v>
      </c>
      <c r="CC11" s="45">
        <f t="shared" si="30"/>
        <v>1.8979190860000974</v>
      </c>
      <c r="CD11" s="45">
        <f t="shared" si="31"/>
        <v>0</v>
      </c>
      <c r="CE11" s="36">
        <f t="shared" si="32"/>
        <v>0.89353189597688376</v>
      </c>
      <c r="CF11" s="45">
        <f t="shared" si="49"/>
        <v>2.7914509819769813</v>
      </c>
      <c r="CG11" s="45">
        <f t="shared" si="50"/>
        <v>3.320862746682864</v>
      </c>
      <c r="CH11" s="45">
        <f t="shared" si="33"/>
        <v>0.56308483046349689</v>
      </c>
      <c r="CI11" s="51">
        <f t="shared" si="51"/>
        <v>13.2</v>
      </c>
      <c r="CJ11" s="47">
        <f t="shared" si="34"/>
        <v>8.7539650771411353</v>
      </c>
      <c r="CK11" s="45">
        <f t="shared" si="35"/>
        <v>0.72134109396863688</v>
      </c>
      <c r="CL11" s="45">
        <f t="shared" si="36"/>
        <v>1.899671052631579</v>
      </c>
      <c r="CM11" s="36">
        <f t="shared" si="37"/>
        <v>0.91802962466869842</v>
      </c>
      <c r="CN11" s="45">
        <f t="shared" si="52"/>
        <v>41.666666666666664</v>
      </c>
      <c r="CO11" s="45">
        <f t="shared" si="53"/>
        <v>0.61707298549403811</v>
      </c>
      <c r="CP11" s="45">
        <f t="shared" si="54"/>
        <v>0.43478260869565216</v>
      </c>
      <c r="CQ11" s="45">
        <f t="shared" si="55"/>
        <v>0.55348919589089618</v>
      </c>
      <c r="CR11" s="45">
        <f t="shared" si="38"/>
        <v>0</v>
      </c>
      <c r="CS11" s="45">
        <f t="shared" si="39"/>
        <v>11.616412826909526</v>
      </c>
      <c r="CT11" s="45">
        <f t="shared" si="40"/>
        <v>3.6474854488088058</v>
      </c>
      <c r="CU11" s="45">
        <f t="shared" si="41"/>
        <v>0.61403508771929827</v>
      </c>
      <c r="CV11" s="45">
        <f t="shared" si="42"/>
        <v>0.8</v>
      </c>
      <c r="CW11" s="45">
        <f t="shared" si="43"/>
        <v>0</v>
      </c>
      <c r="CX11" s="45">
        <f t="shared" si="44"/>
        <v>1.6043478260869566</v>
      </c>
      <c r="CY11" s="45">
        <f t="shared" si="45"/>
        <v>0</v>
      </c>
      <c r="CZ11" s="43">
        <f t="shared" si="46"/>
        <v>6.2509736244887604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0</v>
      </c>
      <c r="F12" s="131">
        <f>IFERROR(D12/E12,0)</f>
        <v>0</v>
      </c>
      <c r="G12" s="18">
        <v>1</v>
      </c>
      <c r="H12" s="19">
        <v>2</v>
      </c>
      <c r="I12" s="134">
        <f t="shared" si="16"/>
        <v>0.5</v>
      </c>
      <c r="J12" s="34">
        <v>0</v>
      </c>
      <c r="K12" s="34">
        <v>0</v>
      </c>
      <c r="L12" s="32">
        <f t="shared" si="17"/>
        <v>0</v>
      </c>
      <c r="M12" s="22">
        <f>D12+G12</f>
        <v>1</v>
      </c>
      <c r="N12" s="19">
        <f t="shared" si="0"/>
        <v>2</v>
      </c>
      <c r="O12" s="137">
        <f t="shared" si="18"/>
        <v>0.5</v>
      </c>
      <c r="P12" s="20">
        <f>(D12*2)+(G12*3)+(J12)</f>
        <v>3</v>
      </c>
      <c r="Q12" s="18">
        <v>1</v>
      </c>
      <c r="R12" s="19">
        <v>0</v>
      </c>
      <c r="S12" s="20">
        <f t="shared" si="20"/>
        <v>1</v>
      </c>
      <c r="T12" s="18">
        <v>1</v>
      </c>
      <c r="U12" s="19">
        <v>0</v>
      </c>
      <c r="V12" s="19">
        <v>0</v>
      </c>
      <c r="W12" s="19">
        <v>0</v>
      </c>
      <c r="X12" s="19">
        <v>0</v>
      </c>
      <c r="Y12" s="19">
        <v>0</v>
      </c>
      <c r="Z12" s="19">
        <v>0</v>
      </c>
      <c r="AA12" s="152">
        <v>7.66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>IFERROR(((D12+(1.5*G12))/N12), 0)</f>
        <v>0.75</v>
      </c>
      <c r="BI12" s="117">
        <f t="shared" si="3"/>
        <v>0.75</v>
      </c>
      <c r="BJ12" s="118">
        <f t="shared" si="4"/>
        <v>0.11098686747890557</v>
      </c>
      <c r="BK12" s="86">
        <f t="shared" si="5"/>
        <v>0.14546453917907431</v>
      </c>
      <c r="BL12" s="117">
        <f t="shared" si="6"/>
        <v>0.33333333333333331</v>
      </c>
      <c r="BM12" s="119">
        <f t="shared" si="7"/>
        <v>0</v>
      </c>
      <c r="BN12" s="87">
        <f t="shared" si="8"/>
        <v>0</v>
      </c>
      <c r="BO12" s="86">
        <f t="shared" si="9"/>
        <v>0.20429106595527302</v>
      </c>
      <c r="BP12" s="117">
        <f t="shared" si="10"/>
        <v>0</v>
      </c>
      <c r="BQ12" s="120">
        <f t="shared" si="11"/>
        <v>7.1192341166231507E-2</v>
      </c>
      <c r="BR12" s="88">
        <f t="shared" si="12"/>
        <v>64.313299329137237</v>
      </c>
      <c r="BS12" s="89">
        <f t="shared" si="13"/>
        <v>196.22628471679192</v>
      </c>
      <c r="BT12" s="90">
        <f t="shared" si="27"/>
        <v>131.91298538765469</v>
      </c>
      <c r="BU12" s="86">
        <f t="shared" si="14"/>
        <v>2.7450980392156862E-2</v>
      </c>
      <c r="BV12" s="85">
        <f>IFERROR((D12*2)-(E12*((homedefinitions!$K$15)*2))+(G12*3)-(H12*((homedefinitions!$L$15)*3))+(J12)-(K12*(homedefinitions!$M$15))+S12+T12+V12+W12-U12, 0)</f>
        <v>3.32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0.79411764705882371</v>
      </c>
      <c r="CA12" s="39">
        <f t="shared" si="47"/>
        <v>9.0909090909090912E-2</v>
      </c>
      <c r="CB12" s="45">
        <f t="shared" si="48"/>
        <v>0.73529411764705876</v>
      </c>
      <c r="CC12" s="45">
        <f t="shared" si="30"/>
        <v>2.5175755040038603</v>
      </c>
      <c r="CD12" s="45">
        <f t="shared" si="31"/>
        <v>0</v>
      </c>
      <c r="CE12" s="36">
        <f t="shared" si="32"/>
        <v>1.185263391864859</v>
      </c>
      <c r="CF12" s="45">
        <f t="shared" si="49"/>
        <v>3.7028388958687195</v>
      </c>
      <c r="CG12" s="45">
        <f t="shared" si="50"/>
        <v>4.4969565429275429</v>
      </c>
      <c r="CH12" s="45">
        <f t="shared" si="33"/>
        <v>0.57482649956600818</v>
      </c>
      <c r="CI12" s="51">
        <f t="shared" si="51"/>
        <v>13.2</v>
      </c>
      <c r="CJ12" s="47">
        <f t="shared" si="34"/>
        <v>5.6427332837486945</v>
      </c>
      <c r="CK12" s="45">
        <f t="shared" si="35"/>
        <v>0.66478369775574109</v>
      </c>
      <c r="CL12" s="45">
        <f t="shared" si="36"/>
        <v>1.8693918245264207</v>
      </c>
      <c r="CM12" s="36">
        <f t="shared" si="37"/>
        <v>0.91802962466869842</v>
      </c>
      <c r="CN12" s="45">
        <f t="shared" si="52"/>
        <v>41.666666666666664</v>
      </c>
      <c r="CO12" s="45">
        <f t="shared" si="53"/>
        <v>0.61707298549403811</v>
      </c>
      <c r="CP12" s="45">
        <f t="shared" si="54"/>
        <v>0.43478260869565216</v>
      </c>
      <c r="CQ12" s="45">
        <f t="shared" si="55"/>
        <v>0.55348919589089618</v>
      </c>
      <c r="CR12" s="45">
        <f t="shared" si="38"/>
        <v>0</v>
      </c>
      <c r="CS12" s="45">
        <f t="shared" si="39"/>
        <v>6.8963533936141097</v>
      </c>
      <c r="CT12" s="45">
        <f t="shared" si="40"/>
        <v>2.4183142644637261</v>
      </c>
      <c r="CU12" s="45">
        <f t="shared" si="41"/>
        <v>0.63559322033898302</v>
      </c>
      <c r="CV12" s="45">
        <f t="shared" si="42"/>
        <v>0</v>
      </c>
      <c r="CW12" s="45">
        <f t="shared" si="43"/>
        <v>0</v>
      </c>
      <c r="CX12" s="45">
        <f t="shared" si="44"/>
        <v>1.6043478260869566</v>
      </c>
      <c r="CY12" s="45">
        <f t="shared" si="45"/>
        <v>0</v>
      </c>
      <c r="CZ12" s="43">
        <f t="shared" si="46"/>
        <v>4.4079253681333164</v>
      </c>
    </row>
    <row r="13" spans="2:104" ht="23.1" x14ac:dyDescent="0.85">
      <c r="B13" s="11">
        <v>30</v>
      </c>
      <c r="C13" s="11" t="s">
        <v>27</v>
      </c>
      <c r="D13" s="15">
        <v>4</v>
      </c>
      <c r="E13" s="16">
        <v>4</v>
      </c>
      <c r="F13" s="130">
        <f>IFERROR(D13/E13,0)</f>
        <v>1</v>
      </c>
      <c r="G13" s="15">
        <v>1</v>
      </c>
      <c r="H13" s="16">
        <v>3</v>
      </c>
      <c r="I13" s="133">
        <f t="shared" si="16"/>
        <v>0.33333333333333331</v>
      </c>
      <c r="J13" s="33">
        <v>0</v>
      </c>
      <c r="K13" s="33">
        <v>0</v>
      </c>
      <c r="L13" s="31">
        <f t="shared" si="17"/>
        <v>0</v>
      </c>
      <c r="M13" s="21">
        <f>D13+G13</f>
        <v>5</v>
      </c>
      <c r="N13" s="16">
        <f t="shared" si="0"/>
        <v>7</v>
      </c>
      <c r="O13" s="136">
        <f t="shared" si="18"/>
        <v>0.7142857142857143</v>
      </c>
      <c r="P13" s="17">
        <f>(D13*2)+(G13*3)+(J13)</f>
        <v>11</v>
      </c>
      <c r="Q13" s="15">
        <v>2</v>
      </c>
      <c r="R13" s="16">
        <v>4</v>
      </c>
      <c r="S13" s="17">
        <f t="shared" si="20"/>
        <v>6</v>
      </c>
      <c r="T13" s="15">
        <v>1</v>
      </c>
      <c r="U13" s="16">
        <v>0</v>
      </c>
      <c r="V13" s="16">
        <v>4</v>
      </c>
      <c r="W13" s="16">
        <v>0</v>
      </c>
      <c r="X13" s="16">
        <v>0</v>
      </c>
      <c r="Y13" s="16">
        <v>0</v>
      </c>
      <c r="Z13" s="16">
        <v>2</v>
      </c>
      <c r="AA13" s="151">
        <v>12.25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>IFERROR(((D13+(1.5*G13))/N13), 0)</f>
        <v>0.7857142857142857</v>
      </c>
      <c r="BI13" s="113">
        <f t="shared" si="3"/>
        <v>0.7857142857142857</v>
      </c>
      <c r="BJ13" s="114">
        <f t="shared" si="4"/>
        <v>0.24290268711097615</v>
      </c>
      <c r="BK13" s="81">
        <f t="shared" si="5"/>
        <v>0.13169892787880999</v>
      </c>
      <c r="BL13" s="113">
        <f t="shared" si="6"/>
        <v>0.125</v>
      </c>
      <c r="BM13" s="115">
        <f t="shared" si="7"/>
        <v>0</v>
      </c>
      <c r="BN13" s="82">
        <f t="shared" si="8"/>
        <v>0</v>
      </c>
      <c r="BO13" s="81">
        <f t="shared" si="9"/>
        <v>0.25548890860692097</v>
      </c>
      <c r="BP13" s="113">
        <f t="shared" si="10"/>
        <v>0.3561360544217686</v>
      </c>
      <c r="BQ13" s="116">
        <f t="shared" si="11"/>
        <v>0.26710204081632649</v>
      </c>
      <c r="BR13" s="83">
        <f t="shared" si="12"/>
        <v>24.234976119329549</v>
      </c>
      <c r="BS13" s="84">
        <f t="shared" si="13"/>
        <v>178.78839762015173</v>
      </c>
      <c r="BT13" s="85">
        <f t="shared" si="27"/>
        <v>154.55342150082217</v>
      </c>
      <c r="BU13" s="81">
        <f t="shared" si="14"/>
        <v>0.13333333333333333</v>
      </c>
      <c r="BV13" s="85">
        <f>IFERROR((D13*2)-(E13*((homedefinitions!$K$15)*2))+(G13*3)-(H13*((homedefinitions!$L$15)*3))+(J13)-(K13*(homedefinitions!$M$15))+S13+T13+V13+W13-U13, 0)</f>
        <v>16.48</v>
      </c>
      <c r="BW13" s="85">
        <f t="shared" si="28"/>
        <v>0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9.0909090909090912E-2</v>
      </c>
      <c r="CB13" s="45">
        <f t="shared" si="48"/>
        <v>0.73529411764705876</v>
      </c>
      <c r="CC13" s="45">
        <f t="shared" si="30"/>
        <v>0</v>
      </c>
      <c r="CD13" s="45">
        <f t="shared" si="31"/>
        <v>0</v>
      </c>
      <c r="CE13" s="36">
        <f t="shared" si="32"/>
        <v>0</v>
      </c>
      <c r="CF13" s="45">
        <f t="shared" si="49"/>
        <v>0</v>
      </c>
      <c r="CG13" s="45">
        <f t="shared" si="50"/>
        <v>0</v>
      </c>
      <c r="CH13" s="45">
        <f t="shared" si="33"/>
        <v>0</v>
      </c>
      <c r="CI13" s="51">
        <f t="shared" si="51"/>
        <v>13.2</v>
      </c>
      <c r="CJ13" s="47">
        <f t="shared" si="34"/>
        <v>0</v>
      </c>
      <c r="CK13" s="45">
        <f t="shared" si="35"/>
        <v>0</v>
      </c>
      <c r="CL13" s="45">
        <f t="shared" si="36"/>
        <v>0</v>
      </c>
      <c r="CM13" s="36">
        <f t="shared" si="37"/>
        <v>0.91802962466869842</v>
      </c>
      <c r="CN13" s="45">
        <f t="shared" si="52"/>
        <v>41.666666666666664</v>
      </c>
      <c r="CO13" s="45">
        <f t="shared" si="53"/>
        <v>0.61707298549403811</v>
      </c>
      <c r="CP13" s="45">
        <f t="shared" si="54"/>
        <v>0.43478260869565216</v>
      </c>
      <c r="CQ13" s="45">
        <f t="shared" si="55"/>
        <v>0.55348919589089618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1</v>
      </c>
      <c r="E14" s="19">
        <v>3</v>
      </c>
      <c r="F14" s="131">
        <f>IFERROR(D14/E14,0)</f>
        <v>0.33333333333333331</v>
      </c>
      <c r="G14" s="18">
        <v>0</v>
      </c>
      <c r="H14" s="19">
        <v>2</v>
      </c>
      <c r="I14" s="134">
        <f t="shared" si="16"/>
        <v>0</v>
      </c>
      <c r="J14" s="34">
        <v>2</v>
      </c>
      <c r="K14" s="34">
        <v>2</v>
      </c>
      <c r="L14" s="32">
        <f t="shared" si="17"/>
        <v>1</v>
      </c>
      <c r="M14" s="22">
        <f>D14+G14</f>
        <v>1</v>
      </c>
      <c r="N14" s="19">
        <f t="shared" si="0"/>
        <v>5</v>
      </c>
      <c r="O14" s="137">
        <f t="shared" si="18"/>
        <v>0.2</v>
      </c>
      <c r="P14" s="20">
        <f>(D14*2)+(G14*3)+(J14)</f>
        <v>4</v>
      </c>
      <c r="Q14" s="18">
        <v>0</v>
      </c>
      <c r="R14" s="19">
        <v>0</v>
      </c>
      <c r="S14" s="20">
        <f t="shared" si="20"/>
        <v>0</v>
      </c>
      <c r="T14" s="18">
        <v>1</v>
      </c>
      <c r="U14" s="19">
        <v>1</v>
      </c>
      <c r="V14" s="19">
        <v>0</v>
      </c>
      <c r="W14" s="19">
        <v>0</v>
      </c>
      <c r="X14" s="19">
        <v>1</v>
      </c>
      <c r="Y14" s="19">
        <v>1</v>
      </c>
      <c r="Z14" s="19">
        <v>1</v>
      </c>
      <c r="AA14" s="152">
        <v>17.329999999999998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>IFERROR(((D14+(1.5*G14))/N14), 0)</f>
        <v>0.2</v>
      </c>
      <c r="BI14" s="117">
        <f t="shared" si="3"/>
        <v>0.3401360544217687</v>
      </c>
      <c r="BJ14" s="118">
        <f t="shared" si="4"/>
        <v>0.16875639658489053</v>
      </c>
      <c r="BK14" s="86">
        <f t="shared" si="5"/>
        <v>5.9469480418626021E-2</v>
      </c>
      <c r="BL14" s="117">
        <f t="shared" si="6"/>
        <v>0.12690355329949238</v>
      </c>
      <c r="BM14" s="119">
        <f t="shared" si="7"/>
        <v>0.12690355329949238</v>
      </c>
      <c r="BN14" s="87">
        <f t="shared" si="8"/>
        <v>1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64.313299329137237</v>
      </c>
      <c r="BS14" s="89">
        <f t="shared" si="13"/>
        <v>87.52771136916293</v>
      </c>
      <c r="BT14" s="90">
        <f t="shared" si="27"/>
        <v>23.214412040025692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-1.2300000000000002</v>
      </c>
      <c r="BW14" s="85">
        <f t="shared" si="28"/>
        <v>0.4</v>
      </c>
      <c r="BX14" s="26">
        <v>24</v>
      </c>
      <c r="BY14" s="25" t="s">
        <v>26</v>
      </c>
      <c r="BZ14" s="47">
        <f t="shared" si="29"/>
        <v>0</v>
      </c>
      <c r="CA14" s="39">
        <f t="shared" si="47"/>
        <v>9.0909090909090912E-2</v>
      </c>
      <c r="CB14" s="45">
        <f t="shared" si="48"/>
        <v>0.73529411764705876</v>
      </c>
      <c r="CC14" s="45">
        <f t="shared" si="30"/>
        <v>0.90410822131596691</v>
      </c>
      <c r="CD14" s="45">
        <f t="shared" si="31"/>
        <v>0</v>
      </c>
      <c r="CE14" s="36">
        <f t="shared" si="32"/>
        <v>0.42565014447655042</v>
      </c>
      <c r="CF14" s="45">
        <f t="shared" si="49"/>
        <v>1.3297583657925174</v>
      </c>
      <c r="CG14" s="45">
        <f t="shared" si="50"/>
        <v>1.3297583657925174</v>
      </c>
      <c r="CH14" s="45">
        <f t="shared" si="33"/>
        <v>0.47331787635719968</v>
      </c>
      <c r="CI14" s="51">
        <f t="shared" si="51"/>
        <v>13.2</v>
      </c>
      <c r="CJ14" s="47">
        <f t="shared" si="34"/>
        <v>2.3011654105295283</v>
      </c>
      <c r="CK14" s="45">
        <f t="shared" si="35"/>
        <v>0.62118630175153045</v>
      </c>
      <c r="CL14" s="45">
        <f t="shared" si="36"/>
        <v>0.87081128747795411</v>
      </c>
      <c r="CM14" s="36">
        <f t="shared" si="37"/>
        <v>0.91802962466869842</v>
      </c>
      <c r="CN14" s="45">
        <f t="shared" si="52"/>
        <v>41.666666666666664</v>
      </c>
      <c r="CO14" s="45">
        <f t="shared" si="53"/>
        <v>0.61707298549403811</v>
      </c>
      <c r="CP14" s="45">
        <f t="shared" si="54"/>
        <v>0.43478260869565216</v>
      </c>
      <c r="CQ14" s="45">
        <f t="shared" si="55"/>
        <v>0.55348919589089618</v>
      </c>
      <c r="CR14" s="45">
        <f t="shared" si="38"/>
        <v>0.75412745304797435</v>
      </c>
      <c r="CS14" s="45">
        <f t="shared" si="39"/>
        <v>3.6660960305776404</v>
      </c>
      <c r="CT14" s="45">
        <f t="shared" si="40"/>
        <v>0.76705513684317606</v>
      </c>
      <c r="CU14" s="45">
        <f t="shared" si="41"/>
        <v>0.31349206349206349</v>
      </c>
      <c r="CV14" s="45">
        <f t="shared" si="42"/>
        <v>0</v>
      </c>
      <c r="CW14" s="45">
        <f t="shared" si="43"/>
        <v>0.34154323054708979</v>
      </c>
      <c r="CX14" s="45">
        <f t="shared" si="44"/>
        <v>0.5347826086956522</v>
      </c>
      <c r="CY14" s="45">
        <f t="shared" si="45"/>
        <v>0</v>
      </c>
      <c r="CZ14" s="43">
        <f t="shared" si="46"/>
        <v>1.8683001800033148</v>
      </c>
    </row>
    <row r="15" spans="2:104" ht="23.1" x14ac:dyDescent="0.85">
      <c r="B15" s="12">
        <v>33</v>
      </c>
      <c r="C15" s="12" t="s">
        <v>29</v>
      </c>
      <c r="D15" s="15">
        <v>2</v>
      </c>
      <c r="E15" s="16">
        <v>2</v>
      </c>
      <c r="F15" s="130">
        <f>IFERROR(D15/E15,0)</f>
        <v>1</v>
      </c>
      <c r="G15" s="15">
        <v>0</v>
      </c>
      <c r="H15" s="16">
        <v>1</v>
      </c>
      <c r="I15" s="133">
        <f t="shared" si="16"/>
        <v>0</v>
      </c>
      <c r="J15" s="33">
        <v>0</v>
      </c>
      <c r="K15" s="33">
        <v>1</v>
      </c>
      <c r="L15" s="31">
        <f t="shared" si="17"/>
        <v>0</v>
      </c>
      <c r="M15" s="21">
        <f>D15+G15</f>
        <v>2</v>
      </c>
      <c r="N15" s="16">
        <f t="shared" si="0"/>
        <v>3</v>
      </c>
      <c r="O15" s="136">
        <f t="shared" si="18"/>
        <v>0.66666666666666663</v>
      </c>
      <c r="P15" s="17">
        <f>(D15*2)+(G15*3)+(J15)</f>
        <v>4</v>
      </c>
      <c r="Q15" s="15">
        <v>1</v>
      </c>
      <c r="R15" s="16">
        <v>3</v>
      </c>
      <c r="S15" s="17">
        <f t="shared" si="20"/>
        <v>4</v>
      </c>
      <c r="T15" s="15">
        <v>1</v>
      </c>
      <c r="U15" s="16">
        <v>0</v>
      </c>
      <c r="V15" s="16">
        <v>0</v>
      </c>
      <c r="W15" s="16">
        <v>1</v>
      </c>
      <c r="X15" s="16">
        <v>0</v>
      </c>
      <c r="Y15" s="16">
        <v>3</v>
      </c>
      <c r="Z15" s="16">
        <v>0</v>
      </c>
      <c r="AA15" s="151">
        <v>17.5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>IFERROR(((D15+(1.5*G15))/N15), 0)</f>
        <v>0.66666666666666663</v>
      </c>
      <c r="BI15" s="113">
        <f t="shared" si="3"/>
        <v>0.58139534883720934</v>
      </c>
      <c r="BJ15" s="114">
        <f t="shared" si="4"/>
        <v>8.3558524366175793E-2</v>
      </c>
      <c r="BK15" s="81">
        <f t="shared" si="5"/>
        <v>6.2538660958166237E-2</v>
      </c>
      <c r="BL15" s="113">
        <f t="shared" si="6"/>
        <v>0.22522522522522526</v>
      </c>
      <c r="BM15" s="115">
        <f t="shared" si="7"/>
        <v>0</v>
      </c>
      <c r="BN15" s="82">
        <f t="shared" si="8"/>
        <v>0</v>
      </c>
      <c r="BO15" s="81">
        <f t="shared" si="9"/>
        <v>8.9421118012422349E-2</v>
      </c>
      <c r="BP15" s="113">
        <f t="shared" si="10"/>
        <v>0.18697142857142857</v>
      </c>
      <c r="BQ15" s="116">
        <f t="shared" si="11"/>
        <v>0.12464761904761903</v>
      </c>
      <c r="BR15" s="83">
        <f t="shared" si="12"/>
        <v>50.760535893826464</v>
      </c>
      <c r="BS15" s="84">
        <f t="shared" si="13"/>
        <v>148.23614182996405</v>
      </c>
      <c r="BT15" s="85">
        <f t="shared" si="27"/>
        <v>97.475605936137583</v>
      </c>
      <c r="BU15" s="81">
        <f t="shared" si="14"/>
        <v>5.8823529411764705E-2</v>
      </c>
      <c r="BV15" s="85">
        <f>IFERROR((D15*2)-(E15*((homedefinitions!$K$15)*2))+(G15*3)-(H15*((homedefinitions!$L$15)*3))+(J15)-(K15*(homedefinitions!$M$15))+S15+T15+V15+W15-U15, 0)</f>
        <v>7.01</v>
      </c>
      <c r="BW15" s="85">
        <f t="shared" si="28"/>
        <v>0.33333333333333331</v>
      </c>
      <c r="BX15" s="26">
        <v>30</v>
      </c>
      <c r="BY15" s="25" t="s">
        <v>27</v>
      </c>
      <c r="BZ15" s="47">
        <f t="shared" si="29"/>
        <v>3.713903743315508</v>
      </c>
      <c r="CA15" s="39">
        <f t="shared" si="47"/>
        <v>9.0909090909090912E-2</v>
      </c>
      <c r="CB15" s="45">
        <f t="shared" si="48"/>
        <v>0.73529411764705876</v>
      </c>
      <c r="CC15" s="45">
        <f t="shared" si="30"/>
        <v>1.445864975342114</v>
      </c>
      <c r="CD15" s="45">
        <f t="shared" si="31"/>
        <v>0</v>
      </c>
      <c r="CE15" s="36">
        <f t="shared" si="32"/>
        <v>0.68070682373860869</v>
      </c>
      <c r="CF15" s="45">
        <f t="shared" si="49"/>
        <v>2.1265717990807227</v>
      </c>
      <c r="CG15" s="45">
        <f t="shared" si="50"/>
        <v>5.8404755423962307</v>
      </c>
      <c r="CH15" s="45">
        <f t="shared" si="33"/>
        <v>1.2999332925594833</v>
      </c>
      <c r="CI15" s="51">
        <f t="shared" si="51"/>
        <v>13.2</v>
      </c>
      <c r="CJ15" s="47">
        <f t="shared" si="34"/>
        <v>7.2664972663741851</v>
      </c>
      <c r="CK15" s="45">
        <f t="shared" si="35"/>
        <v>0.86395104579770932</v>
      </c>
      <c r="CL15" s="45">
        <f t="shared" si="36"/>
        <v>0.95635775862068961</v>
      </c>
      <c r="CM15" s="36">
        <f t="shared" si="37"/>
        <v>0.91802962466869842</v>
      </c>
      <c r="CN15" s="45">
        <f t="shared" si="52"/>
        <v>41.666666666666664</v>
      </c>
      <c r="CO15" s="45">
        <f t="shared" si="53"/>
        <v>0.61707298549403811</v>
      </c>
      <c r="CP15" s="45">
        <f t="shared" si="54"/>
        <v>0.43478260869565216</v>
      </c>
      <c r="CQ15" s="45">
        <f t="shared" si="55"/>
        <v>0.55348919589089618</v>
      </c>
      <c r="CR15" s="45">
        <f t="shared" si="38"/>
        <v>1.5082549060959487</v>
      </c>
      <c r="CS15" s="45">
        <f t="shared" si="39"/>
        <v>9.0570794183971142</v>
      </c>
      <c r="CT15" s="45">
        <f t="shared" si="40"/>
        <v>3.3029533028973566</v>
      </c>
      <c r="CU15" s="45">
        <f t="shared" si="41"/>
        <v>0.30603448275862066</v>
      </c>
      <c r="CV15" s="45">
        <f t="shared" si="42"/>
        <v>0</v>
      </c>
      <c r="CW15" s="45">
        <f t="shared" si="43"/>
        <v>0.68308646109417959</v>
      </c>
      <c r="CX15" s="45">
        <f t="shared" si="44"/>
        <v>1.0695652173913044</v>
      </c>
      <c r="CY15" s="45">
        <f t="shared" si="45"/>
        <v>0</v>
      </c>
      <c r="CZ15" s="43">
        <f t="shared" si="46"/>
        <v>5.0658093807851579</v>
      </c>
    </row>
    <row r="16" spans="2:104" ht="23.1" x14ac:dyDescent="0.85">
      <c r="B16" s="12">
        <v>34</v>
      </c>
      <c r="C16" s="12" t="s">
        <v>30</v>
      </c>
      <c r="D16" s="18">
        <v>3</v>
      </c>
      <c r="E16" s="19">
        <v>4</v>
      </c>
      <c r="F16" s="131">
        <f>IFERROR(D16/E16,0)</f>
        <v>0.75</v>
      </c>
      <c r="G16" s="18">
        <v>0</v>
      </c>
      <c r="H16" s="19">
        <v>0</v>
      </c>
      <c r="I16" s="134">
        <f t="shared" si="16"/>
        <v>0</v>
      </c>
      <c r="J16" s="34">
        <v>3</v>
      </c>
      <c r="K16" s="34">
        <v>4</v>
      </c>
      <c r="L16" s="32">
        <f t="shared" si="17"/>
        <v>0.75</v>
      </c>
      <c r="M16" s="22">
        <f>D16+G16</f>
        <v>3</v>
      </c>
      <c r="N16" s="19">
        <f t="shared" si="0"/>
        <v>4</v>
      </c>
      <c r="O16" s="137">
        <f t="shared" si="18"/>
        <v>0.75</v>
      </c>
      <c r="P16" s="20">
        <f>(D16*2)+(G16*3)+(J16)</f>
        <v>9</v>
      </c>
      <c r="Q16" s="18">
        <v>0</v>
      </c>
      <c r="R16" s="19">
        <v>1</v>
      </c>
      <c r="S16" s="20">
        <f t="shared" si="20"/>
        <v>1</v>
      </c>
      <c r="T16" s="18">
        <v>0</v>
      </c>
      <c r="U16" s="19">
        <v>0</v>
      </c>
      <c r="V16" s="19">
        <v>0</v>
      </c>
      <c r="W16" s="19">
        <v>0</v>
      </c>
      <c r="X16" s="19">
        <v>0</v>
      </c>
      <c r="Y16" s="19">
        <v>0</v>
      </c>
      <c r="Z16" s="19">
        <v>0</v>
      </c>
      <c r="AA16" s="152">
        <v>10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>IFERROR(((D16+(1.5*G16))/N16), 0)</f>
        <v>0.75</v>
      </c>
      <c r="BI16" s="117">
        <f t="shared" si="3"/>
        <v>0.78125</v>
      </c>
      <c r="BJ16" s="118">
        <f t="shared" si="4"/>
        <v>0.24484590860786398</v>
      </c>
      <c r="BK16" s="86">
        <f t="shared" si="5"/>
        <v>0</v>
      </c>
      <c r="BL16" s="117">
        <f t="shared" si="6"/>
        <v>0</v>
      </c>
      <c r="BM16" s="119">
        <f t="shared" si="7"/>
        <v>0</v>
      </c>
      <c r="BN16" s="87">
        <f t="shared" si="8"/>
        <v>0</v>
      </c>
      <c r="BO16" s="86">
        <f t="shared" si="9"/>
        <v>0</v>
      </c>
      <c r="BP16" s="117">
        <f t="shared" si="10"/>
        <v>0.10906666666666665</v>
      </c>
      <c r="BQ16" s="120">
        <f t="shared" si="11"/>
        <v>5.4533333333333323E-2</v>
      </c>
      <c r="BR16" s="88">
        <f t="shared" si="12"/>
        <v>60.814020245429944</v>
      </c>
      <c r="BS16" s="89">
        <f t="shared" si="13"/>
        <v>167.19964825876622</v>
      </c>
      <c r="BT16" s="90">
        <f t="shared" si="27"/>
        <v>106.38562801333627</v>
      </c>
      <c r="BU16" s="86">
        <f t="shared" si="14"/>
        <v>6.2745098039215685E-2</v>
      </c>
      <c r="BV16" s="85">
        <f>IFERROR((D16*2)-(E16*((homedefinitions!$K$15)*2))+(G16*3)-(H16*((homedefinitions!$L$15)*3))+(J16)-(K16*(homedefinitions!$M$15))+S16+T16+V16+W16-U16, 0)</f>
        <v>4.4000000000000004</v>
      </c>
      <c r="BW16" s="85">
        <f t="shared" si="28"/>
        <v>1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9.0909090909090912E-2</v>
      </c>
      <c r="CB16" s="45">
        <f t="shared" si="48"/>
        <v>0.73529411764705876</v>
      </c>
      <c r="CC16" s="45">
        <f t="shared" si="30"/>
        <v>2.0454563283819458</v>
      </c>
      <c r="CD16" s="45">
        <f t="shared" si="31"/>
        <v>0</v>
      </c>
      <c r="CE16" s="36">
        <f t="shared" si="32"/>
        <v>0.96299177595021113</v>
      </c>
      <c r="CF16" s="45">
        <f t="shared" si="49"/>
        <v>3.0084481043321567</v>
      </c>
      <c r="CG16" s="45">
        <f t="shared" si="50"/>
        <v>3.0084481043321567</v>
      </c>
      <c r="CH16" s="45">
        <f t="shared" si="33"/>
        <v>0.47331787635719963</v>
      </c>
      <c r="CI16" s="51">
        <f t="shared" si="51"/>
        <v>13.2</v>
      </c>
      <c r="CJ16" s="47">
        <f t="shared" si="34"/>
        <v>1.8666591153539287</v>
      </c>
      <c r="CK16" s="45">
        <f t="shared" si="35"/>
        <v>0.6667044232303565</v>
      </c>
      <c r="CL16" s="45">
        <f t="shared" si="36"/>
        <v>0.93518518518518512</v>
      </c>
      <c r="CM16" s="36">
        <f t="shared" si="37"/>
        <v>0.91802962466869842</v>
      </c>
      <c r="CN16" s="45">
        <f t="shared" si="52"/>
        <v>41.666666666666664</v>
      </c>
      <c r="CO16" s="45">
        <f t="shared" si="53"/>
        <v>0.61707298549403811</v>
      </c>
      <c r="CP16" s="45">
        <f t="shared" si="54"/>
        <v>0.43478260869565216</v>
      </c>
      <c r="CQ16" s="45">
        <f t="shared" si="55"/>
        <v>0.55348919589089618</v>
      </c>
      <c r="CR16" s="45">
        <f t="shared" si="38"/>
        <v>0</v>
      </c>
      <c r="CS16" s="45">
        <f t="shared" si="39"/>
        <v>4.4082353209414515</v>
      </c>
      <c r="CT16" s="45">
        <f t="shared" si="40"/>
        <v>0.93332955767696435</v>
      </c>
      <c r="CU16" s="45">
        <f t="shared" si="41"/>
        <v>0.33333333333333331</v>
      </c>
      <c r="CV16" s="45">
        <f t="shared" si="42"/>
        <v>0.8</v>
      </c>
      <c r="CW16" s="45">
        <f t="shared" si="43"/>
        <v>0</v>
      </c>
      <c r="CX16" s="45">
        <f t="shared" si="44"/>
        <v>2.1391304347826088</v>
      </c>
      <c r="CY16" s="45">
        <f t="shared" si="45"/>
        <v>0</v>
      </c>
      <c r="CZ16" s="43">
        <f t="shared" si="46"/>
        <v>5.0363881929335195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0</v>
      </c>
      <c r="R17" s="19">
        <v>0</v>
      </c>
      <c r="S17" s="20">
        <f t="shared" si="20"/>
        <v>0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0</v>
      </c>
      <c r="AA17" s="152">
        <v>0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v>0</v>
      </c>
      <c r="BS17" s="98">
        <f>IFERROR((CS20/CZ20)*100, 0)</f>
        <v>0</v>
      </c>
      <c r="BT17" s="99">
        <f t="shared" si="27"/>
        <v>0</v>
      </c>
      <c r="BU17" s="95">
        <f t="shared" si="14"/>
        <v>0</v>
      </c>
      <c r="BV17" s="85">
        <f>IFERROR((D17*2)-(E17*((homedefinitions!$K$15)*2))+(G17*3)-(H17*((homedefinitions!$L$15)*3))+(J17)-(K17*(homedefinitions!$M$15))+S17+T17+V17+W17-U17, 0)</f>
        <v>0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1.7941176470588238</v>
      </c>
      <c r="CA17" s="39">
        <f t="shared" si="47"/>
        <v>9.0909090909090912E-2</v>
      </c>
      <c r="CB17" s="45">
        <f t="shared" si="48"/>
        <v>0.73529411764705876</v>
      </c>
      <c r="CC17" s="45">
        <f t="shared" si="30"/>
        <v>2.0655213933458771</v>
      </c>
      <c r="CD17" s="45">
        <f t="shared" si="31"/>
        <v>0</v>
      </c>
      <c r="CE17" s="36">
        <f t="shared" si="32"/>
        <v>0.97243831962658378</v>
      </c>
      <c r="CF17" s="45">
        <f t="shared" si="49"/>
        <v>3.0379597129724609</v>
      </c>
      <c r="CG17" s="45">
        <f t="shared" si="50"/>
        <v>4.8320773600312847</v>
      </c>
      <c r="CH17" s="45">
        <f t="shared" si="33"/>
        <v>0.75284362221048451</v>
      </c>
      <c r="CI17" s="51">
        <f t="shared" si="51"/>
        <v>13.2</v>
      </c>
      <c r="CJ17" s="47">
        <f t="shared" si="34"/>
        <v>3.083500924026338</v>
      </c>
      <c r="CK17" s="45">
        <f t="shared" si="35"/>
        <v>0.68737430698024671</v>
      </c>
      <c r="CL17" s="45">
        <f t="shared" si="36"/>
        <v>0.90760368663594471</v>
      </c>
      <c r="CM17" s="36">
        <f t="shared" si="37"/>
        <v>0.91802962466869842</v>
      </c>
      <c r="CN17" s="45">
        <f t="shared" si="52"/>
        <v>41.666666666666664</v>
      </c>
      <c r="CO17" s="45">
        <f t="shared" si="53"/>
        <v>0.61707298549403811</v>
      </c>
      <c r="CP17" s="45">
        <f t="shared" si="54"/>
        <v>0.43478260869565216</v>
      </c>
      <c r="CQ17" s="45">
        <f t="shared" si="55"/>
        <v>0.55348919589089618</v>
      </c>
      <c r="CR17" s="45">
        <f t="shared" si="38"/>
        <v>0.75412745304797435</v>
      </c>
      <c r="CS17" s="45">
        <f t="shared" si="39"/>
        <v>4.4180797207877811</v>
      </c>
      <c r="CT17" s="45">
        <f t="shared" si="40"/>
        <v>1.541750462013169</v>
      </c>
      <c r="CU17" s="45">
        <f t="shared" si="41"/>
        <v>0.31451612903225806</v>
      </c>
      <c r="CV17" s="45">
        <f t="shared" si="42"/>
        <v>0</v>
      </c>
      <c r="CW17" s="45">
        <f t="shared" si="43"/>
        <v>0.34154323054708979</v>
      </c>
      <c r="CX17" s="45">
        <f t="shared" si="44"/>
        <v>0.5347826086956522</v>
      </c>
      <c r="CY17" s="45">
        <f t="shared" si="45"/>
        <v>0.4</v>
      </c>
      <c r="CZ17" s="43">
        <f t="shared" si="46"/>
        <v>2.9804335611052193</v>
      </c>
    </row>
    <row r="18" spans="2:109" ht="23.4" thickBot="1" x14ac:dyDescent="0.9">
      <c r="B18" s="11">
        <v>99</v>
      </c>
      <c r="C18" s="11" t="s">
        <v>43</v>
      </c>
      <c r="D18" s="8">
        <f>SUM(D3:D17)</f>
        <v>29</v>
      </c>
      <c r="E18" s="6">
        <f>SUM(E3:E17)</f>
        <v>38</v>
      </c>
      <c r="F18" s="132">
        <f t="shared" si="15"/>
        <v>0.76315789473684215</v>
      </c>
      <c r="G18" s="8">
        <f>SUM(G3:G17)</f>
        <v>8</v>
      </c>
      <c r="H18" s="6">
        <f>SUM(H3:H17)</f>
        <v>27</v>
      </c>
      <c r="I18" s="135">
        <f t="shared" si="16"/>
        <v>0.29629629629629628</v>
      </c>
      <c r="J18" s="35">
        <f>SUM(J3:J17)</f>
        <v>10</v>
      </c>
      <c r="K18" s="35">
        <f>SUM(K3:K17)</f>
        <v>12</v>
      </c>
      <c r="L18" s="31">
        <f t="shared" si="17"/>
        <v>0.83333333333333337</v>
      </c>
      <c r="M18" s="30">
        <f>SUM(M3:M17)</f>
        <v>37</v>
      </c>
      <c r="N18" s="6">
        <f>SUM(N3:N17)</f>
        <v>65</v>
      </c>
      <c r="O18" s="138">
        <f t="shared" si="18"/>
        <v>0.56923076923076921</v>
      </c>
      <c r="P18" s="9">
        <f>(D18*2)+(G18*3)+(J18)</f>
        <v>92</v>
      </c>
      <c r="Q18" s="8">
        <f>SUM(Q3:Q17)</f>
        <v>10</v>
      </c>
      <c r="R18" s="6">
        <f>SUM(R3:R17)</f>
        <v>30</v>
      </c>
      <c r="S18" s="9">
        <v>41</v>
      </c>
      <c r="T18" s="8">
        <f t="shared" ref="T18:AA18" si="56">SUM(T3:T17)</f>
        <v>24</v>
      </c>
      <c r="U18" s="6">
        <f t="shared" si="56"/>
        <v>5</v>
      </c>
      <c r="V18" s="6">
        <f t="shared" si="56"/>
        <v>4</v>
      </c>
      <c r="W18" s="6">
        <f t="shared" si="56"/>
        <v>10</v>
      </c>
      <c r="X18" s="6">
        <f t="shared" si="56"/>
        <v>3</v>
      </c>
      <c r="Y18" s="6">
        <f t="shared" si="56"/>
        <v>10</v>
      </c>
      <c r="Z18" s="6">
        <f t="shared" si="56"/>
        <v>9</v>
      </c>
      <c r="AA18" s="153">
        <f t="shared" si="56"/>
        <v>179.95999999999998</v>
      </c>
      <c r="AD18" s="11"/>
      <c r="AE18" s="11" t="s">
        <v>43</v>
      </c>
      <c r="AF18" s="8">
        <v>6</v>
      </c>
      <c r="AG18" s="6">
        <v>23</v>
      </c>
      <c r="AH18" s="132">
        <f t="shared" si="21"/>
        <v>0.2608695652173913</v>
      </c>
      <c r="AI18" s="8">
        <v>4</v>
      </c>
      <c r="AJ18" s="6">
        <v>23</v>
      </c>
      <c r="AK18" s="135">
        <f t="shared" si="22"/>
        <v>0.17391304347826086</v>
      </c>
      <c r="AL18" s="35">
        <v>8</v>
      </c>
      <c r="AM18" s="35">
        <v>8</v>
      </c>
      <c r="AN18" s="31">
        <f t="shared" si="23"/>
        <v>1</v>
      </c>
      <c r="AO18" s="30">
        <v>10</v>
      </c>
      <c r="AP18" s="6">
        <v>46</v>
      </c>
      <c r="AQ18" s="138">
        <f t="shared" si="24"/>
        <v>0.21739130434782608</v>
      </c>
      <c r="AR18" s="9">
        <f>(AF18*2)+(AI18*3)+(AL18)</f>
        <v>32</v>
      </c>
      <c r="AS18" s="8">
        <v>3</v>
      </c>
      <c r="AT18" s="6">
        <v>13</v>
      </c>
      <c r="AU18" s="9">
        <v>25</v>
      </c>
      <c r="AV18" s="8">
        <v>6</v>
      </c>
      <c r="AW18" s="6">
        <v>20</v>
      </c>
      <c r="AX18" s="6">
        <v>0</v>
      </c>
      <c r="AY18" s="6">
        <v>3</v>
      </c>
      <c r="AZ18" s="6">
        <v>0</v>
      </c>
      <c r="BA18" s="6">
        <v>3</v>
      </c>
      <c r="BB18" s="6">
        <v>12</v>
      </c>
      <c r="BC18" s="6">
        <v>180</v>
      </c>
      <c r="BF18" s="100"/>
      <c r="BG18" s="101" t="s">
        <v>43</v>
      </c>
      <c r="BH18" s="102">
        <f t="shared" si="2"/>
        <v>0.63076923076923075</v>
      </c>
      <c r="BI18" s="125">
        <f t="shared" si="3"/>
        <v>0.65452475811041544</v>
      </c>
      <c r="BJ18" s="126">
        <v>0</v>
      </c>
      <c r="BK18" s="102">
        <f>IFERROR(T18/M18, 0)</f>
        <v>0.64864864864864868</v>
      </c>
      <c r="BL18" s="125">
        <f>IFERROR(T18/(N18+(0.44*K18)+U18), 0)</f>
        <v>0.3188097768331562</v>
      </c>
      <c r="BM18" s="127">
        <f>IFERROR(U18/(N18+(0.44*K18)+U18), 0)</f>
        <v>6.6418703506907539E-2</v>
      </c>
      <c r="BN18" s="103">
        <f t="shared" si="8"/>
        <v>4.8</v>
      </c>
      <c r="BO18" s="105">
        <f>IFERROR(Q18/(Q18+AT18), 0)</f>
        <v>0.43478260869565216</v>
      </c>
      <c r="BP18" s="128">
        <f>IFERROR(R18/(R18+AS18), 0)</f>
        <v>0.90909090909090906</v>
      </c>
      <c r="BQ18" s="129">
        <f>IFERROR(S18/(S18+AU18), 0)</f>
        <v>0.62121212121212122</v>
      </c>
      <c r="BR18" s="111">
        <f>IFERROR(($AR$18/$BD$3)*100, 0)</f>
        <v>48.471495455797289</v>
      </c>
      <c r="BS18" s="112">
        <f>IFERROR(($P$18/$AB$3)*100, 0)</f>
        <v>147.7818750698402</v>
      </c>
      <c r="BT18" s="104">
        <f t="shared" si="27"/>
        <v>99.310379614042915</v>
      </c>
      <c r="BU18" s="102">
        <f>IFERROR(SUM(BU3:BU17), 0)</f>
        <v>1.003921568627451</v>
      </c>
      <c r="BV18" s="85">
        <f>IFERROR((D18*2)-(E18*((homedefinitions!$K$15)*2))+(G18*3)-(H18*((homedefinitions!$L$15)*3))+(J18)-(K18*(homedefinitions!$M$15))+S18+T18+V18+W18-U18, 0)</f>
        <v>107.02</v>
      </c>
      <c r="BW18" s="85">
        <f t="shared" si="28"/>
        <v>0.18461538461538463</v>
      </c>
      <c r="BX18" s="55">
        <v>34</v>
      </c>
      <c r="BY18" s="58" t="s">
        <v>30</v>
      </c>
      <c r="BZ18" s="47">
        <f t="shared" si="29"/>
        <v>0.26470588235294124</v>
      </c>
      <c r="CA18" s="39">
        <f t="shared" si="47"/>
        <v>9.0909090909090912E-2</v>
      </c>
      <c r="CB18" s="45">
        <f t="shared" si="48"/>
        <v>0.73529411764705876</v>
      </c>
      <c r="CC18" s="45">
        <f t="shared" si="30"/>
        <v>1.180297939054787</v>
      </c>
      <c r="CD18" s="45">
        <f t="shared" si="31"/>
        <v>0</v>
      </c>
      <c r="CE18" s="36">
        <f t="shared" si="32"/>
        <v>0.55567903978661937</v>
      </c>
      <c r="CF18" s="45">
        <f t="shared" si="49"/>
        <v>1.7359769788414063</v>
      </c>
      <c r="CG18" s="45">
        <f t="shared" si="50"/>
        <v>2.0006828611943477</v>
      </c>
      <c r="CH18" s="45">
        <f t="shared" si="33"/>
        <v>0.54549050745866268</v>
      </c>
      <c r="CI18" s="51">
        <f t="shared" si="51"/>
        <v>13.2</v>
      </c>
      <c r="CJ18" s="47">
        <f t="shared" si="34"/>
        <v>4.0494490802734848</v>
      </c>
      <c r="CK18" s="45">
        <f t="shared" si="35"/>
        <v>0.86691151987845139</v>
      </c>
      <c r="CL18" s="45">
        <f t="shared" si="36"/>
        <v>0</v>
      </c>
      <c r="CM18" s="36">
        <f t="shared" si="37"/>
        <v>0.91802962466869842</v>
      </c>
      <c r="CN18" s="45">
        <f t="shared" si="52"/>
        <v>41.666666666666664</v>
      </c>
      <c r="CO18" s="45">
        <f t="shared" si="53"/>
        <v>0.61707298549403811</v>
      </c>
      <c r="CP18" s="45">
        <f t="shared" si="54"/>
        <v>0.43478260869565216</v>
      </c>
      <c r="CQ18" s="45">
        <f t="shared" si="55"/>
        <v>0.55348919589089618</v>
      </c>
      <c r="CR18" s="45">
        <f t="shared" si="38"/>
        <v>0</v>
      </c>
      <c r="CS18" s="45">
        <f t="shared" si="39"/>
        <v>6.4716030932845685</v>
      </c>
      <c r="CT18" s="45">
        <f t="shared" si="40"/>
        <v>2.0247245401367424</v>
      </c>
      <c r="CU18" s="45">
        <f t="shared" si="41"/>
        <v>0</v>
      </c>
      <c r="CV18" s="45">
        <f t="shared" si="42"/>
        <v>1.5</v>
      </c>
      <c r="CW18" s="45">
        <f t="shared" si="43"/>
        <v>0</v>
      </c>
      <c r="CX18" s="45">
        <f t="shared" si="44"/>
        <v>0.5347826086956522</v>
      </c>
      <c r="CY18" s="45">
        <f t="shared" si="45"/>
        <v>0.1</v>
      </c>
      <c r="CZ18" s="43">
        <f t="shared" si="46"/>
        <v>3.8705841553379368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9.0909090909090912E-2</v>
      </c>
      <c r="CB19" s="45">
        <f t="shared" si="48"/>
        <v>0.73529411764705876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13.2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0.91802962466869842</v>
      </c>
      <c r="CN19" s="45">
        <f t="shared" si="52"/>
        <v>41.666666666666664</v>
      </c>
      <c r="CO19" s="45">
        <f t="shared" si="53"/>
        <v>0.61707298549403811</v>
      </c>
      <c r="CP19" s="45">
        <f t="shared" si="54"/>
        <v>0.43478260869565216</v>
      </c>
      <c r="CQ19" s="45">
        <f t="shared" si="55"/>
        <v>0.55348919589089618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9.0909090909090912E-2</v>
      </c>
      <c r="CB20" s="46">
        <f t="shared" si="48"/>
        <v>0.73529411764705876</v>
      </c>
      <c r="CC20" s="46">
        <f>IFERROR(((($AP$18-$AO$18-$V$18)*CB20*(1-1.07*CA20))/$AA$18)*AA17, 0)</f>
        <v>0</v>
      </c>
      <c r="CD20" s="46">
        <f>IFERROR((Z17/$Z$18)*0.4*$AM$18*((1-$AN$18)^2), 0)</f>
        <v>0</v>
      </c>
      <c r="CE20" s="42">
        <f>IFERROR((($AW$18-$W$18)/$AA$18)*AA17, 0)</f>
        <v>0</v>
      </c>
      <c r="CF20" s="46">
        <f t="shared" si="49"/>
        <v>0</v>
      </c>
      <c r="CG20" s="46">
        <f t="shared" si="50"/>
        <v>0</v>
      </c>
      <c r="CH20" s="46">
        <f>IFERROR(CG20/($BD$3*(AA17/$BC$18)),0)</f>
        <v>0</v>
      </c>
      <c r="CI20" s="52">
        <f t="shared" si="51"/>
        <v>13.2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</v>
      </c>
      <c r="CL20" s="46">
        <f>IFERROR(2*((($M$18)+0.5*($H$18-G17))/($M$18-M17))*0.5*((($P$18-$J$18)-(P17-J17))/(2*($N$18-N17)))*T17, 0)</f>
        <v>0</v>
      </c>
      <c r="CM20" s="42">
        <f t="shared" si="37"/>
        <v>0.91802962466869842</v>
      </c>
      <c r="CN20" s="46">
        <f t="shared" si="52"/>
        <v>41.666666666666664</v>
      </c>
      <c r="CO20" s="46">
        <f t="shared" si="53"/>
        <v>0.61707298549403811</v>
      </c>
      <c r="CP20" s="46">
        <f t="shared" si="54"/>
        <v>0.43478260869565216</v>
      </c>
      <c r="CQ20" s="46">
        <f t="shared" si="55"/>
        <v>0.55348919589089618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</v>
      </c>
      <c r="DB20">
        <f>(AF18+(1.5*AI18))/AP18</f>
        <v>0.2608695652173913</v>
      </c>
      <c r="DC20">
        <f>(AW18)/(AP18+(0.44*AM18)+AW18)</f>
        <v>0.28768699654775598</v>
      </c>
      <c r="DD20">
        <f>AS18/(AS18+R18)</f>
        <v>9.0909090909090912E-2</v>
      </c>
      <c r="DE20">
        <f>AM18/AP18</f>
        <v>0.17391304347826086</v>
      </c>
    </row>
    <row r="21" spans="2:109" x14ac:dyDescent="0.55000000000000004">
      <c r="BF21" t="s">
        <v>139</v>
      </c>
      <c r="BG21">
        <f>((0.5*BH18)-(0.3*BM18)+(0.15*BO18)+(0.05*BW18))</f>
        <v>0.36990716486766018</v>
      </c>
    </row>
    <row r="22" spans="2:109" x14ac:dyDescent="0.55000000000000004">
      <c r="BF22" t="s">
        <v>140</v>
      </c>
      <c r="BG22">
        <f>((0.5*DB20)-(0.3*DC20)+(0.15*DD20)+(0.05*DE20))</f>
        <v>6.6460699454645528E-2</v>
      </c>
    </row>
    <row r="23" spans="2:109" x14ac:dyDescent="0.55000000000000004">
      <c r="BF23" t="s">
        <v>145</v>
      </c>
      <c r="BG23" s="150">
        <f>(BG21-BG22)*100</f>
        <v>30.344646541301469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5AB1C8-A2A1-4781-BBEC-844640F85C46}">
  <dimension ref="B1:DE114"/>
  <sheetViews>
    <sheetView zoomScale="99" zoomScaleNormal="60" workbookViewId="0">
      <selection activeCell="G7" sqref="G7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9453125" bestFit="1" customWidth="1"/>
    <col min="27" max="27" width="5.5234375" bestFit="1" customWidth="1"/>
    <col min="28" max="28" width="10.83984375" bestFit="1" customWidth="1"/>
    <col min="30" max="30" width="10.9453125" bestFit="1" customWidth="1"/>
    <col min="31" max="31" width="7.1015625" customWidth="1"/>
    <col min="32" max="32" width="2.89453125" bestFit="1" customWidth="1"/>
    <col min="33" max="34" width="4.1015625" bestFit="1" customWidth="1"/>
    <col min="35" max="35" width="2.89453125" bestFit="1" customWidth="1"/>
    <col min="36" max="37" width="4.1015625" bestFit="1" customWidth="1"/>
    <col min="38" max="38" width="2.62890625" bestFit="1" customWidth="1"/>
    <col min="39" max="39" width="3.83984375" bestFit="1" customWidth="1"/>
    <col min="40" max="40" width="4.1015625" bestFit="1" customWidth="1"/>
    <col min="41" max="41" width="2.89453125" bestFit="1" customWidth="1"/>
    <col min="42" max="43" width="4.1015625" bestFit="1" customWidth="1"/>
    <col min="44" max="44" width="2.73437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734375" bestFit="1" customWidth="1"/>
    <col min="56" max="56" width="10.83984375" bestFit="1" customWidth="1"/>
    <col min="58" max="61" width="10.89453125" bestFit="1" customWidth="1"/>
    <col min="62" max="62" width="12.3671875" bestFit="1" customWidth="1"/>
    <col min="63" max="63" width="10.89453125" bestFit="1" customWidth="1"/>
    <col min="64" max="64" width="13.26171875" bestFit="1" customWidth="1"/>
    <col min="65" max="65" width="12.62890625" bestFit="1" customWidth="1"/>
    <col min="66" max="66" width="10.89453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1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1</v>
      </c>
      <c r="O3" s="136">
        <f>IFERROR(M3/N3,0)</f>
        <v>0</v>
      </c>
      <c r="P3" s="17">
        <f>(D3*2)+(G3*3)+(J3)</f>
        <v>0</v>
      </c>
      <c r="Q3" s="15">
        <v>1</v>
      </c>
      <c r="R3" s="16">
        <v>0</v>
      </c>
      <c r="S3" s="17">
        <f>Q3+R3</f>
        <v>1</v>
      </c>
      <c r="T3" s="15">
        <v>0</v>
      </c>
      <c r="U3" s="16">
        <v>1</v>
      </c>
      <c r="V3" s="16">
        <v>0</v>
      </c>
      <c r="W3" s="16">
        <v>1</v>
      </c>
      <c r="X3" s="16">
        <v>0</v>
      </c>
      <c r="Y3" s="16">
        <v>1</v>
      </c>
      <c r="Z3" s="16">
        <v>0</v>
      </c>
      <c r="AA3" s="151">
        <v>9.5</v>
      </c>
      <c r="AB3" s="60">
        <f>IFERROR($N$18+0.44*$K$18-(1.07*($Q$18/($Q$18+$AT$18))*($N$18-$M$18))+U18, 0)</f>
        <v>57.1008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58.87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9.8491843644198204E-2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0.5</v>
      </c>
      <c r="BN3" s="82">
        <f t="shared" ref="BN3:BN18" si="8">IFERROR(T3/U3, 0)</f>
        <v>0</v>
      </c>
      <c r="BO3" s="81">
        <f t="shared" ref="BO3:BO17" si="9">IFERROR(Q3/(($Q$18+$AT$18)*((5*AA3)/$AA$18)), 0)</f>
        <v>0.15157894736842106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8.6124401913875603E-2</v>
      </c>
      <c r="BR3" s="83">
        <f t="shared" ref="BR3:BR16" si="12">IFERROR($BR$18+0.2*(100*($AR$18/CI5)*(1-CH5)-$BR$18), 0)</f>
        <v>55.818520760851385</v>
      </c>
      <c r="BS3" s="84">
        <f t="shared" ref="BS3:BS16" si="13">IFERROR((CS5/CZ5)*100, 0)</f>
        <v>25.776236475915393</v>
      </c>
      <c r="BT3" s="85">
        <f>BS3-BR3</f>
        <v>-30.042284284935992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-6.0975609756097563E-3</v>
      </c>
      <c r="BV3" s="85">
        <f>IFERROR((D3*2)-(E3*((homedefinitions!$K$15)*2))+(G3*3)-(H3*((homedefinitions!$L$15)*3))+(J3)-(K3*(homedefinitions!$M$15))+S3+T3+V3+W3-U3, 0)</f>
        <v>0.25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0</v>
      </c>
      <c r="E4" s="19">
        <v>1</v>
      </c>
      <c r="F4" s="131">
        <f t="shared" ref="F4:F18" si="15">IFERROR(D4/E4,0)</f>
        <v>0</v>
      </c>
      <c r="G4" s="18">
        <v>2</v>
      </c>
      <c r="H4" s="19">
        <v>4</v>
      </c>
      <c r="I4" s="134">
        <f t="shared" ref="I4:I18" si="16">IFERROR(G4/H4,0)</f>
        <v>0.5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2</v>
      </c>
      <c r="N4" s="19">
        <f t="shared" si="0"/>
        <v>5</v>
      </c>
      <c r="O4" s="137">
        <f t="shared" ref="O4:O18" si="18">IFERROR(M4/N4,0)</f>
        <v>0.4</v>
      </c>
      <c r="P4" s="20">
        <f t="shared" ref="P4:P17" si="19">(D4*2)+(G4*3)+(J4)</f>
        <v>6</v>
      </c>
      <c r="Q4" s="18">
        <v>0</v>
      </c>
      <c r="R4" s="19">
        <v>3</v>
      </c>
      <c r="S4" s="20">
        <f t="shared" ref="S4:S18" si="20">Q4+R4</f>
        <v>3</v>
      </c>
      <c r="T4" s="18">
        <v>1</v>
      </c>
      <c r="U4" s="19">
        <v>1</v>
      </c>
      <c r="V4" s="19">
        <v>0</v>
      </c>
      <c r="W4" s="19">
        <v>0</v>
      </c>
      <c r="X4" s="19">
        <v>0</v>
      </c>
      <c r="Y4" s="19">
        <v>0</v>
      </c>
      <c r="Z4" s="19">
        <v>0</v>
      </c>
      <c r="AA4" s="152">
        <v>19.66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0.6</v>
      </c>
      <c r="BI4" s="117">
        <f t="shared" si="3"/>
        <v>0.6</v>
      </c>
      <c r="BJ4" s="118">
        <f t="shared" si="4"/>
        <v>0.14277810497760168</v>
      </c>
      <c r="BK4" s="86">
        <f t="shared" si="5"/>
        <v>9.003601440576231E-2</v>
      </c>
      <c r="BL4" s="117">
        <f t="shared" si="6"/>
        <v>0.14285714285714285</v>
      </c>
      <c r="BM4" s="119">
        <f t="shared" si="7"/>
        <v>0.14285714285714285</v>
      </c>
      <c r="BN4" s="87">
        <f t="shared" si="8"/>
        <v>1</v>
      </c>
      <c r="BO4" s="86">
        <f t="shared" si="9"/>
        <v>0</v>
      </c>
      <c r="BP4" s="117">
        <f t="shared" si="10"/>
        <v>0.34333672431332657</v>
      </c>
      <c r="BQ4" s="120">
        <f t="shared" si="11"/>
        <v>0.12484971793211874</v>
      </c>
      <c r="BR4" s="88">
        <f t="shared" si="12"/>
        <v>65.366762824117018</v>
      </c>
      <c r="BS4" s="89">
        <f t="shared" si="13"/>
        <v>120.32431677711639</v>
      </c>
      <c r="BT4" s="90">
        <f t="shared" ref="BT4:BT18" si="27">BS4-BR4</f>
        <v>54.957553952999376</v>
      </c>
      <c r="BU4" s="86">
        <f t="shared" si="14"/>
        <v>7.3170731707317069E-2</v>
      </c>
      <c r="BV4" s="85">
        <f>IFERROR((D4*2)-(E4*((homedefinitions!$K$15)*2))+(G4*3)-(H4*((homedefinitions!$L$15)*3))+(J4)-(K4*(homedefinitions!$M$15))+S4+T4+V4+W4-U4, 0)</f>
        <v>4.8899999999999997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0</v>
      </c>
      <c r="E5" s="16">
        <v>1</v>
      </c>
      <c r="F5" s="130">
        <f t="shared" si="15"/>
        <v>0</v>
      </c>
      <c r="G5" s="15">
        <v>1</v>
      </c>
      <c r="H5" s="16">
        <v>3</v>
      </c>
      <c r="I5" s="133">
        <f t="shared" si="16"/>
        <v>0.33333333333333331</v>
      </c>
      <c r="J5" s="33">
        <v>4</v>
      </c>
      <c r="K5" s="33">
        <v>4</v>
      </c>
      <c r="L5" s="31">
        <f t="shared" si="17"/>
        <v>1</v>
      </c>
      <c r="M5" s="21">
        <f t="shared" si="0"/>
        <v>1</v>
      </c>
      <c r="N5" s="16">
        <f t="shared" si="0"/>
        <v>4</v>
      </c>
      <c r="O5" s="136">
        <f t="shared" si="18"/>
        <v>0.25</v>
      </c>
      <c r="P5" s="17">
        <f t="shared" si="19"/>
        <v>7</v>
      </c>
      <c r="Q5" s="15">
        <v>0</v>
      </c>
      <c r="R5" s="16">
        <v>0</v>
      </c>
      <c r="S5" s="17">
        <f t="shared" si="20"/>
        <v>0</v>
      </c>
      <c r="T5" s="15">
        <v>1</v>
      </c>
      <c r="U5" s="16">
        <v>1</v>
      </c>
      <c r="V5" s="16">
        <v>0</v>
      </c>
      <c r="W5" s="16">
        <v>0</v>
      </c>
      <c r="X5" s="16">
        <v>0</v>
      </c>
      <c r="Y5" s="16">
        <v>0</v>
      </c>
      <c r="Z5" s="16">
        <v>3</v>
      </c>
      <c r="AA5" s="151">
        <v>13.33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0.375</v>
      </c>
      <c r="BI5" s="113">
        <f t="shared" si="3"/>
        <v>0.60763888888888895</v>
      </c>
      <c r="BJ5" s="114">
        <f t="shared" si="4"/>
        <v>0.23725229553002281</v>
      </c>
      <c r="BK5" s="81">
        <f t="shared" si="5"/>
        <v>0.12679628064243448</v>
      </c>
      <c r="BL5" s="113">
        <f t="shared" si="6"/>
        <v>0.12886597938144331</v>
      </c>
      <c r="BM5" s="115">
        <f t="shared" si="7"/>
        <v>0.12886597938144331</v>
      </c>
      <c r="BN5" s="82">
        <f t="shared" si="8"/>
        <v>1</v>
      </c>
      <c r="BO5" s="81">
        <f t="shared" si="9"/>
        <v>0</v>
      </c>
      <c r="BP5" s="113">
        <f t="shared" si="10"/>
        <v>0</v>
      </c>
      <c r="BQ5" s="116">
        <f t="shared" si="11"/>
        <v>0</v>
      </c>
      <c r="BR5" s="83">
        <f t="shared" si="12"/>
        <v>69.383046867803827</v>
      </c>
      <c r="BS5" s="84">
        <f t="shared" si="13"/>
        <v>134.81851855370658</v>
      </c>
      <c r="BT5" s="85">
        <f t="shared" si="27"/>
        <v>65.435471685902755</v>
      </c>
      <c r="BU5" s="81">
        <f t="shared" si="14"/>
        <v>4.878048780487805E-2</v>
      </c>
      <c r="BV5" s="85">
        <f>IFERROR((D5*2)-(E5*((homedefinitions!$K$15)*2))+(G5*3)-(H5*((homedefinitions!$L$15)*3))+(J5)-(K5*(homedefinitions!$M$15))+S5+T5+V5+W5-U5, 0)</f>
        <v>1.1299999999999994</v>
      </c>
      <c r="BW5" s="85">
        <f t="shared" si="28"/>
        <v>1</v>
      </c>
      <c r="BX5" s="26">
        <v>0</v>
      </c>
      <c r="BY5" s="25" t="s">
        <v>17</v>
      </c>
      <c r="BZ5" s="47">
        <f t="shared" ref="BZ5:BZ18" si="29">IFERROR(W3+((V3*CB5)*(1-(1.07*CA5)))+(R3*(1-CB5)), 0)</f>
        <v>1</v>
      </c>
      <c r="CA5" s="39">
        <f>IFERROR(($AS$18/($AS$18+$R$18)), 0)</f>
        <v>0.1875</v>
      </c>
      <c r="CB5" s="45">
        <f>IFERROR(($AQ$18*(1-CA5))/($AQ$18*(1-CA5)+(CA5*(1-$AQ$18))), 0)</f>
        <v>0.77880184331797242</v>
      </c>
      <c r="CC5" s="45">
        <f t="shared" ref="CC5:CC18" si="30">IFERROR(((($AP$18-$AO$18-$V$18)*CB5*(1-1.07*CA5))/$AA$18)*AA3, 0)</f>
        <v>0.52571287762416796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0.89722222222222214</v>
      </c>
      <c r="CF5" s="45">
        <f>IFERROR(CC5+CE5+CD5, 0)</f>
        <v>1.4229350998463901</v>
      </c>
      <c r="CG5" s="45">
        <f>IFERROR(BZ5+CF5, 0)</f>
        <v>2.4229350998463901</v>
      </c>
      <c r="CH5" s="45">
        <f t="shared" ref="CH5:CH18" si="33">IFERROR(CG5/($BD$3*(AA3/$BC$18)),0)</f>
        <v>0.77982408692185323</v>
      </c>
      <c r="CI5" s="51">
        <f>IFERROR($AO$18+(1-((1-$AN$18)^2))*0.4*$AM$18, 0)</f>
        <v>15.571428571428571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0.6912962962962963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0.92501590851470716</v>
      </c>
      <c r="CN5" s="45">
        <f>IFERROR($M$18+(1-(1-($J$18/$K$18))^2)*$K$18*0.4, 0)</f>
        <v>27.84</v>
      </c>
      <c r="CO5" s="45">
        <f>IFERROR(((1-CP5)*CQ5)/((1-CP5)*CQ5+(1-CQ5)*CP5), 0)</f>
        <v>0.46626471432672983</v>
      </c>
      <c r="CP5" s="45">
        <f>IFERROR($Q$18/($Q$18+$AT$18), 0)</f>
        <v>0.44</v>
      </c>
      <c r="CQ5" s="45">
        <f>IFERROR(CN5/($N$18+0.44*$K$18+$U$18), 0)</f>
        <v>0.40701754385964911</v>
      </c>
      <c r="CR5" s="45">
        <f t="shared" ref="CR5:CR18" si="38">IFERROR(Q3*CO5*CQ5*($P$18/($M$18+(1-(1-($J$18/$K$18))^2)*0.4*$K$18)), 0)</f>
        <v>0.44308781332218478</v>
      </c>
      <c r="CS5" s="45">
        <f t="shared" ref="CS5:CS18" si="39">IFERROR((CJ5+CL5+J3)*CM5+CR5, 0)</f>
        <v>0.44308781332218478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0.18977791881368652</v>
      </c>
      <c r="CX5" s="45">
        <f t="shared" ref="CX5:CX18" si="44">IFERROR((N3-M3)*(1-(1.07*CP5)), 0)</f>
        <v>0.52919999999999989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1.7189779188136864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2</v>
      </c>
      <c r="H6" s="19">
        <v>4</v>
      </c>
      <c r="I6" s="134">
        <f t="shared" si="16"/>
        <v>0.5</v>
      </c>
      <c r="J6" s="34">
        <v>0</v>
      </c>
      <c r="K6" s="34">
        <v>0</v>
      </c>
      <c r="L6" s="32">
        <f t="shared" si="17"/>
        <v>0</v>
      </c>
      <c r="M6" s="22">
        <f t="shared" si="0"/>
        <v>2</v>
      </c>
      <c r="N6" s="19">
        <f t="shared" si="0"/>
        <v>4</v>
      </c>
      <c r="O6" s="137">
        <f t="shared" si="18"/>
        <v>0.5</v>
      </c>
      <c r="P6" s="20">
        <f t="shared" si="19"/>
        <v>6</v>
      </c>
      <c r="Q6" s="18">
        <v>0</v>
      </c>
      <c r="R6" s="19">
        <v>1</v>
      </c>
      <c r="S6" s="20">
        <f t="shared" si="20"/>
        <v>1</v>
      </c>
      <c r="T6" s="18">
        <v>1</v>
      </c>
      <c r="U6" s="19">
        <v>1</v>
      </c>
      <c r="V6" s="19">
        <v>0</v>
      </c>
      <c r="W6" s="19">
        <v>1</v>
      </c>
      <c r="X6" s="19">
        <v>0</v>
      </c>
      <c r="Y6" s="19">
        <v>2</v>
      </c>
      <c r="Z6" s="19">
        <v>2</v>
      </c>
      <c r="AA6" s="152">
        <v>15.75</v>
      </c>
      <c r="AB6" s="60">
        <f>IFERROR((AB3/36)*40, 0)</f>
        <v>63.445333333333338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65.411111111111097</v>
      </c>
      <c r="BF6" s="67">
        <v>3</v>
      </c>
      <c r="BG6" s="68" t="s">
        <v>20</v>
      </c>
      <c r="BH6" s="86">
        <f t="shared" si="2"/>
        <v>0.75</v>
      </c>
      <c r="BI6" s="117">
        <f t="shared" si="3"/>
        <v>0.75</v>
      </c>
      <c r="BJ6" s="118">
        <f t="shared" si="4"/>
        <v>0.14851944676506076</v>
      </c>
      <c r="BK6" s="86">
        <f t="shared" si="5"/>
        <v>0.11764705882352941</v>
      </c>
      <c r="BL6" s="117">
        <f t="shared" si="6"/>
        <v>0.16666666666666666</v>
      </c>
      <c r="BM6" s="119">
        <f t="shared" si="7"/>
        <v>0.16666666666666666</v>
      </c>
      <c r="BN6" s="87">
        <f t="shared" si="8"/>
        <v>1</v>
      </c>
      <c r="BO6" s="86">
        <f t="shared" si="9"/>
        <v>0</v>
      </c>
      <c r="BP6" s="117">
        <f t="shared" si="10"/>
        <v>0.14285714285714285</v>
      </c>
      <c r="BQ6" s="120">
        <f t="shared" si="11"/>
        <v>5.1948051948051951E-2</v>
      </c>
      <c r="BR6" s="88">
        <f t="shared" si="12"/>
        <v>59.243883039436909</v>
      </c>
      <c r="BS6" s="89">
        <f t="shared" si="13"/>
        <v>132.41211839440115</v>
      </c>
      <c r="BT6" s="90">
        <f t="shared" si="27"/>
        <v>73.168235354964239</v>
      </c>
      <c r="BU6" s="86">
        <f t="shared" si="14"/>
        <v>7.3170731707317069E-2</v>
      </c>
      <c r="BV6" s="85">
        <f>IFERROR((D6*2)-(E6*((homedefinitions!$K$15)*2))+(G6*3)-(H6*((homedefinitions!$L$15)*3))+(J6)-(K6*(homedefinitions!$M$15))+S6+T6+V6+W6-U6, 0)</f>
        <v>4.6399999999999997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0.66359447004608274</v>
      </c>
      <c r="CA6" s="39">
        <f t="shared" ref="CA6:CA20" si="47">IFERROR(($AS$18/($AS$18+$R$18)), 0)</f>
        <v>0.1875</v>
      </c>
      <c r="CB6" s="45">
        <f t="shared" ref="CB6:CB20" si="48">IFERROR(($AQ$18*(1-CA6))/($AQ$18*(1-CA6)+(CA6*(1-$AQ$18))), 0)</f>
        <v>0.77880184331797242</v>
      </c>
      <c r="CC6" s="45">
        <f t="shared" si="30"/>
        <v>1.0879489656938044</v>
      </c>
      <c r="CD6" s="45">
        <f t="shared" si="31"/>
        <v>0</v>
      </c>
      <c r="CE6" s="36">
        <f t="shared" si="32"/>
        <v>1.8567777777777776</v>
      </c>
      <c r="CF6" s="45">
        <f t="shared" ref="CF6:CF20" si="49">IFERROR(CC6+CE6+CD6, 0)</f>
        <v>2.9447267434715823</v>
      </c>
      <c r="CG6" s="45">
        <f t="shared" ref="CG6:CG20" si="50">IFERROR(BZ6+CF6, 0)</f>
        <v>3.608321213517665</v>
      </c>
      <c r="CH6" s="45">
        <f t="shared" si="33"/>
        <v>0.56117736740589663</v>
      </c>
      <c r="CI6" s="51">
        <f t="shared" ref="CI6:CI20" si="51">IFERROR($AO$18+(1-((1-$AN$18)^2))*0.4*$AM$18, 0)</f>
        <v>15.571428571428571</v>
      </c>
      <c r="CJ6" s="47">
        <f t="shared" si="34"/>
        <v>4.7304260254101642</v>
      </c>
      <c r="CK6" s="45">
        <f t="shared" si="35"/>
        <v>0.70531887477213107</v>
      </c>
      <c r="CL6" s="45">
        <f t="shared" si="36"/>
        <v>0.88953488372093026</v>
      </c>
      <c r="CM6" s="36">
        <f t="shared" si="37"/>
        <v>0.92501590851470716</v>
      </c>
      <c r="CN6" s="45">
        <f t="shared" ref="CN6:CN20" si="52">IFERROR($M$18+(1-(1-($J$18/$K$18))^2)*$K$18*0.4, 0)</f>
        <v>27.84</v>
      </c>
      <c r="CO6" s="45">
        <f t="shared" ref="CO6:CO20" si="53">IFERROR(((1-CP6)*CQ6)/((1-CP6)*CQ6+(1-CQ6)*CP6), 0)</f>
        <v>0.46626471432672983</v>
      </c>
      <c r="CP6" s="45">
        <f t="shared" ref="CP6:CP20" si="54">IFERROR($Q$18/($Q$18+$AT$18), 0)</f>
        <v>0.44</v>
      </c>
      <c r="CQ6" s="45">
        <f t="shared" ref="CQ6:CQ20" si="55">IFERROR(CN6/($N$18+0.44*$K$18+$U$18), 0)</f>
        <v>0.40701754385964911</v>
      </c>
      <c r="CR6" s="45">
        <f t="shared" si="38"/>
        <v>0</v>
      </c>
      <c r="CS6" s="45">
        <f t="shared" si="39"/>
        <v>5.1985532461770392</v>
      </c>
      <c r="CT6" s="45">
        <f t="shared" si="40"/>
        <v>1.5768086751367214</v>
      </c>
      <c r="CU6" s="45">
        <f t="shared" si="41"/>
        <v>0.29651162790697677</v>
      </c>
      <c r="CV6" s="45">
        <f t="shared" si="42"/>
        <v>0</v>
      </c>
      <c r="CW6" s="45">
        <f t="shared" si="43"/>
        <v>0</v>
      </c>
      <c r="CX6" s="45">
        <f t="shared" si="44"/>
        <v>1.5875999999999997</v>
      </c>
      <c r="CY6" s="45">
        <f t="shared" si="45"/>
        <v>0</v>
      </c>
      <c r="CZ6" s="43">
        <f t="shared" si="46"/>
        <v>4.3204510820590123</v>
      </c>
    </row>
    <row r="7" spans="2:104" ht="23.1" x14ac:dyDescent="0.85">
      <c r="B7" s="11">
        <v>4</v>
      </c>
      <c r="C7" s="11" t="s">
        <v>21</v>
      </c>
      <c r="D7" s="15">
        <v>2</v>
      </c>
      <c r="E7" s="16">
        <v>2</v>
      </c>
      <c r="F7" s="130">
        <f t="shared" si="15"/>
        <v>1</v>
      </c>
      <c r="G7" s="15">
        <v>2</v>
      </c>
      <c r="H7" s="16">
        <v>4</v>
      </c>
      <c r="I7" s="133">
        <f t="shared" si="16"/>
        <v>0.5</v>
      </c>
      <c r="J7" s="33">
        <v>0</v>
      </c>
      <c r="K7" s="33">
        <v>0</v>
      </c>
      <c r="L7" s="31">
        <f t="shared" si="17"/>
        <v>0</v>
      </c>
      <c r="M7" s="21">
        <f t="shared" si="0"/>
        <v>4</v>
      </c>
      <c r="N7" s="16">
        <f t="shared" si="0"/>
        <v>6</v>
      </c>
      <c r="O7" s="136">
        <f t="shared" si="18"/>
        <v>0.66666666666666663</v>
      </c>
      <c r="P7" s="17">
        <f t="shared" si="19"/>
        <v>10</v>
      </c>
      <c r="Q7" s="15">
        <v>0</v>
      </c>
      <c r="R7" s="16">
        <v>1</v>
      </c>
      <c r="S7" s="17">
        <f t="shared" si="20"/>
        <v>1</v>
      </c>
      <c r="T7" s="15">
        <v>3</v>
      </c>
      <c r="U7" s="16">
        <v>3</v>
      </c>
      <c r="V7" s="16">
        <v>0</v>
      </c>
      <c r="W7" s="16">
        <v>4</v>
      </c>
      <c r="X7" s="16">
        <v>0</v>
      </c>
      <c r="Y7" s="16">
        <v>2</v>
      </c>
      <c r="Z7" s="16">
        <v>1</v>
      </c>
      <c r="AA7" s="151">
        <v>15.25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0.83333333333333337</v>
      </c>
      <c r="BI7" s="113">
        <f t="shared" si="3"/>
        <v>0.83333333333333337</v>
      </c>
      <c r="BJ7" s="114">
        <f t="shared" si="4"/>
        <v>0.27610008628127691</v>
      </c>
      <c r="BK7" s="81">
        <f t="shared" si="5"/>
        <v>0.48648648648648651</v>
      </c>
      <c r="BL7" s="113">
        <f t="shared" si="6"/>
        <v>0.25</v>
      </c>
      <c r="BM7" s="115">
        <f t="shared" si="7"/>
        <v>0.25</v>
      </c>
      <c r="BN7" s="82">
        <f t="shared" si="8"/>
        <v>1</v>
      </c>
      <c r="BO7" s="81">
        <f t="shared" si="9"/>
        <v>0</v>
      </c>
      <c r="BP7" s="113">
        <f t="shared" si="10"/>
        <v>0.14754098360655737</v>
      </c>
      <c r="BQ7" s="116">
        <f t="shared" si="11"/>
        <v>5.3651266766020861E-2</v>
      </c>
      <c r="BR7" s="83">
        <f t="shared" si="12"/>
        <v>32.771323605261614</v>
      </c>
      <c r="BS7" s="84">
        <f t="shared" si="13"/>
        <v>124.46009839959613</v>
      </c>
      <c r="BT7" s="85">
        <f t="shared" si="27"/>
        <v>91.68877479433452</v>
      </c>
      <c r="BU7" s="81">
        <f t="shared" si="14"/>
        <v>0.15853658536585366</v>
      </c>
      <c r="BV7" s="85">
        <f>IFERROR((D7*2)-(E7*((homedefinitions!$K$15)*2))+(G7*3)-(H7*((homedefinitions!$L$15)*3))+(J7)-(K7*(homedefinitions!$M$15))+S7+T7+V7+W7-U7, 0)</f>
        <v>10.14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</v>
      </c>
      <c r="CA7" s="39">
        <f t="shared" si="47"/>
        <v>0.1875</v>
      </c>
      <c r="CB7" s="45">
        <f t="shared" si="48"/>
        <v>0.77880184331797242</v>
      </c>
      <c r="CC7" s="45">
        <f t="shared" si="30"/>
        <v>0.73765817460317462</v>
      </c>
      <c r="CD7" s="45">
        <f t="shared" si="31"/>
        <v>4.8979591836734691E-2</v>
      </c>
      <c r="CE7" s="36">
        <f t="shared" si="32"/>
        <v>1.2589444444444444</v>
      </c>
      <c r="CF7" s="45">
        <f t="shared" si="49"/>
        <v>2.045582210884354</v>
      </c>
      <c r="CG7" s="45">
        <f t="shared" si="50"/>
        <v>2.045582210884354</v>
      </c>
      <c r="CH7" s="45">
        <f t="shared" si="33"/>
        <v>0.46920783783407682</v>
      </c>
      <c r="CI7" s="51">
        <f t="shared" si="51"/>
        <v>15.571428571428571</v>
      </c>
      <c r="CJ7" s="47">
        <f t="shared" si="34"/>
        <v>2.630424982719604</v>
      </c>
      <c r="CK7" s="45">
        <f t="shared" si="35"/>
        <v>0.65702225294292593</v>
      </c>
      <c r="CL7" s="45">
        <f t="shared" si="36"/>
        <v>0.89377470355731226</v>
      </c>
      <c r="CM7" s="36">
        <f t="shared" si="37"/>
        <v>0.92501590851470716</v>
      </c>
      <c r="CN7" s="45">
        <f t="shared" si="52"/>
        <v>27.84</v>
      </c>
      <c r="CO7" s="45">
        <f t="shared" si="53"/>
        <v>0.46626471432672983</v>
      </c>
      <c r="CP7" s="45">
        <f t="shared" si="54"/>
        <v>0.44</v>
      </c>
      <c r="CQ7" s="45">
        <f t="shared" si="55"/>
        <v>0.40701754385964911</v>
      </c>
      <c r="CR7" s="45">
        <f t="shared" si="38"/>
        <v>0</v>
      </c>
      <c r="CS7" s="45">
        <f t="shared" si="39"/>
        <v>6.9600044086475163</v>
      </c>
      <c r="CT7" s="45">
        <f t="shared" si="40"/>
        <v>0.87680832757320137</v>
      </c>
      <c r="CU7" s="45">
        <f t="shared" si="41"/>
        <v>0.30681818181818182</v>
      </c>
      <c r="CV7" s="45">
        <f t="shared" si="42"/>
        <v>1.6</v>
      </c>
      <c r="CW7" s="45">
        <f t="shared" si="43"/>
        <v>0</v>
      </c>
      <c r="CX7" s="45">
        <f t="shared" si="44"/>
        <v>1.5875999999999997</v>
      </c>
      <c r="CY7" s="45">
        <f t="shared" si="45"/>
        <v>0</v>
      </c>
      <c r="CZ7" s="43">
        <f t="shared" si="46"/>
        <v>5.1624988045502924</v>
      </c>
    </row>
    <row r="8" spans="2:104" ht="23.1" x14ac:dyDescent="0.85">
      <c r="B8" s="11">
        <v>5</v>
      </c>
      <c r="C8" s="11" t="s">
        <v>22</v>
      </c>
      <c r="D8" s="18">
        <v>2</v>
      </c>
      <c r="E8" s="19">
        <v>4</v>
      </c>
      <c r="F8" s="131">
        <f t="shared" si="15"/>
        <v>0.5</v>
      </c>
      <c r="G8" s="18">
        <v>0</v>
      </c>
      <c r="H8" s="19">
        <v>0</v>
      </c>
      <c r="I8" s="134">
        <f t="shared" si="16"/>
        <v>0</v>
      </c>
      <c r="J8" s="34">
        <v>0</v>
      </c>
      <c r="K8" s="34">
        <v>0</v>
      </c>
      <c r="L8" s="32">
        <f t="shared" si="17"/>
        <v>0</v>
      </c>
      <c r="M8" s="22">
        <f t="shared" si="0"/>
        <v>2</v>
      </c>
      <c r="N8" s="19">
        <f t="shared" si="0"/>
        <v>4</v>
      </c>
      <c r="O8" s="137">
        <f t="shared" si="18"/>
        <v>0.5</v>
      </c>
      <c r="P8" s="20">
        <f t="shared" si="19"/>
        <v>4</v>
      </c>
      <c r="Q8" s="18">
        <v>1</v>
      </c>
      <c r="R8" s="19">
        <v>0</v>
      </c>
      <c r="S8" s="20">
        <f t="shared" si="20"/>
        <v>1</v>
      </c>
      <c r="T8" s="18">
        <v>1</v>
      </c>
      <c r="U8" s="19">
        <v>0</v>
      </c>
      <c r="V8" s="19">
        <v>0</v>
      </c>
      <c r="W8" s="19">
        <v>0</v>
      </c>
      <c r="X8" s="19">
        <v>0</v>
      </c>
      <c r="Y8" s="19">
        <v>0</v>
      </c>
      <c r="Z8" s="19">
        <v>2</v>
      </c>
      <c r="AA8" s="152">
        <v>15.9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0.5</v>
      </c>
      <c r="BI8" s="117">
        <f t="shared" si="3"/>
        <v>0.5</v>
      </c>
      <c r="BJ8" s="118">
        <f t="shared" si="4"/>
        <v>0.1176946559270293</v>
      </c>
      <c r="BK8" s="86">
        <f t="shared" si="5"/>
        <v>0.11627906976744186</v>
      </c>
      <c r="BL8" s="117">
        <f t="shared" si="6"/>
        <v>0.2</v>
      </c>
      <c r="BM8" s="119">
        <f t="shared" si="7"/>
        <v>0</v>
      </c>
      <c r="BN8" s="87">
        <f t="shared" si="8"/>
        <v>0</v>
      </c>
      <c r="BO8" s="86">
        <f t="shared" si="9"/>
        <v>9.0566037735849064E-2</v>
      </c>
      <c r="BP8" s="117">
        <f t="shared" si="10"/>
        <v>0</v>
      </c>
      <c r="BQ8" s="120">
        <f t="shared" si="11"/>
        <v>5.1457975986277875E-2</v>
      </c>
      <c r="BR8" s="88">
        <f t="shared" si="12"/>
        <v>69.599453861939764</v>
      </c>
      <c r="BS8" s="89">
        <f t="shared" si="13"/>
        <v>142.62521984907195</v>
      </c>
      <c r="BT8" s="90">
        <f t="shared" si="27"/>
        <v>73.025765987132189</v>
      </c>
      <c r="BU8" s="86">
        <f t="shared" si="14"/>
        <v>4.2682926829268296E-2</v>
      </c>
      <c r="BV8" s="85">
        <f>IFERROR((D8*2)-(E8*((homedefinitions!$K$15)*2))+(G8*3)-(H8*((homedefinitions!$L$15)*3))+(J8)-(K8*(homedefinitions!$M$15))+S8+T8+V8+W8-U8, 0)</f>
        <v>3</v>
      </c>
      <c r="BW8" s="85">
        <f t="shared" si="28"/>
        <v>0</v>
      </c>
      <c r="BX8" s="26">
        <v>3</v>
      </c>
      <c r="BY8" s="25" t="s">
        <v>20</v>
      </c>
      <c r="BZ8" s="47">
        <f t="shared" si="29"/>
        <v>1.2211981566820276</v>
      </c>
      <c r="CA8" s="39">
        <f t="shared" si="47"/>
        <v>0.1875</v>
      </c>
      <c r="CB8" s="45">
        <f t="shared" si="48"/>
        <v>0.77880184331797242</v>
      </c>
      <c r="CC8" s="45">
        <f t="shared" si="30"/>
        <v>0.87157661290322574</v>
      </c>
      <c r="CD8" s="45">
        <f t="shared" si="31"/>
        <v>3.2653061224489792E-2</v>
      </c>
      <c r="CE8" s="36">
        <f t="shared" si="32"/>
        <v>1.4875</v>
      </c>
      <c r="CF8" s="45">
        <f t="shared" si="49"/>
        <v>2.3917296741277156</v>
      </c>
      <c r="CG8" s="45">
        <f t="shared" si="50"/>
        <v>3.6129278308097432</v>
      </c>
      <c r="CH8" s="45">
        <f t="shared" si="33"/>
        <v>0.70138616919794095</v>
      </c>
      <c r="CI8" s="51">
        <f t="shared" si="51"/>
        <v>15.571428571428571</v>
      </c>
      <c r="CJ8" s="47">
        <f t="shared" si="34"/>
        <v>4.4052504595588236</v>
      </c>
      <c r="CK8" s="45">
        <f t="shared" si="35"/>
        <v>0.70877757352941184</v>
      </c>
      <c r="CL8" s="45">
        <f t="shared" si="36"/>
        <v>0.86931818181818188</v>
      </c>
      <c r="CM8" s="36">
        <f t="shared" si="37"/>
        <v>0.92501590851470716</v>
      </c>
      <c r="CN8" s="45">
        <f t="shared" si="52"/>
        <v>27.84</v>
      </c>
      <c r="CO8" s="45">
        <f t="shared" si="53"/>
        <v>0.46626471432672983</v>
      </c>
      <c r="CP8" s="45">
        <f t="shared" si="54"/>
        <v>0.44</v>
      </c>
      <c r="CQ8" s="45">
        <f t="shared" si="55"/>
        <v>0.40701754385964911</v>
      </c>
      <c r="CR8" s="45">
        <f t="shared" si="38"/>
        <v>0</v>
      </c>
      <c r="CS8" s="45">
        <f t="shared" si="39"/>
        <v>4.8790599038265352</v>
      </c>
      <c r="CT8" s="45">
        <f t="shared" si="40"/>
        <v>1.468416819852941</v>
      </c>
      <c r="CU8" s="45">
        <f t="shared" si="41"/>
        <v>0.28977272727272729</v>
      </c>
      <c r="CV8" s="45">
        <f t="shared" si="42"/>
        <v>0</v>
      </c>
      <c r="CW8" s="45">
        <f t="shared" si="43"/>
        <v>0</v>
      </c>
      <c r="CX8" s="45">
        <f t="shared" si="44"/>
        <v>1.0583999999999998</v>
      </c>
      <c r="CY8" s="45">
        <f t="shared" si="45"/>
        <v>0</v>
      </c>
      <c r="CZ8" s="43">
        <f t="shared" si="46"/>
        <v>3.6847533012755114</v>
      </c>
    </row>
    <row r="9" spans="2:104" ht="23.1" x14ac:dyDescent="0.85">
      <c r="B9" s="11">
        <v>10</v>
      </c>
      <c r="C9" s="11" t="s">
        <v>23</v>
      </c>
      <c r="D9" s="15">
        <v>1</v>
      </c>
      <c r="E9" s="16">
        <v>2</v>
      </c>
      <c r="F9" s="130">
        <f t="shared" si="15"/>
        <v>0.5</v>
      </c>
      <c r="G9" s="15">
        <v>1</v>
      </c>
      <c r="H9" s="16">
        <v>3</v>
      </c>
      <c r="I9" s="133">
        <f t="shared" si="16"/>
        <v>0.33333333333333331</v>
      </c>
      <c r="J9" s="33">
        <v>0</v>
      </c>
      <c r="K9" s="33">
        <v>0</v>
      </c>
      <c r="L9" s="31">
        <f t="shared" si="17"/>
        <v>0</v>
      </c>
      <c r="M9" s="21">
        <f t="shared" si="0"/>
        <v>2</v>
      </c>
      <c r="N9" s="16">
        <f t="shared" si="0"/>
        <v>5</v>
      </c>
      <c r="O9" s="136">
        <f t="shared" si="18"/>
        <v>0.4</v>
      </c>
      <c r="P9" s="17">
        <f t="shared" si="19"/>
        <v>5</v>
      </c>
      <c r="Q9" s="15">
        <v>0</v>
      </c>
      <c r="R9" s="16">
        <v>1</v>
      </c>
      <c r="S9" s="17">
        <f t="shared" si="20"/>
        <v>1</v>
      </c>
      <c r="T9" s="15">
        <v>3</v>
      </c>
      <c r="U9" s="16">
        <v>0</v>
      </c>
      <c r="V9" s="16">
        <v>0</v>
      </c>
      <c r="W9" s="16">
        <v>3</v>
      </c>
      <c r="X9" s="16">
        <v>0</v>
      </c>
      <c r="Y9" s="16">
        <v>0</v>
      </c>
      <c r="Z9" s="16">
        <v>0</v>
      </c>
      <c r="AA9" s="151">
        <v>11.9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0.5</v>
      </c>
      <c r="BI9" s="113">
        <f t="shared" si="3"/>
        <v>0.5</v>
      </c>
      <c r="BJ9" s="114">
        <f t="shared" si="4"/>
        <v>0.19656985601258045</v>
      </c>
      <c r="BK9" s="81">
        <f t="shared" si="5"/>
        <v>0.5056179775280899</v>
      </c>
      <c r="BL9" s="113">
        <f t="shared" si="6"/>
        <v>0.375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0.18907563025210083</v>
      </c>
      <c r="BQ9" s="116">
        <f t="shared" si="11"/>
        <v>6.8754774637127578E-2</v>
      </c>
      <c r="BR9" s="83">
        <f t="shared" si="12"/>
        <v>33.730232058034645</v>
      </c>
      <c r="BS9" s="84">
        <f t="shared" si="13"/>
        <v>163.57133813527412</v>
      </c>
      <c r="BT9" s="85">
        <f t="shared" si="27"/>
        <v>129.84110607723949</v>
      </c>
      <c r="BU9" s="81">
        <f t="shared" si="14"/>
        <v>0.10975609756097561</v>
      </c>
      <c r="BV9" s="85">
        <f>IFERROR((D9*2)-(E9*((homedefinitions!$K$15)*2))+(G9*3)-(H9*((homedefinitions!$L$15)*3))+(J9)-(K9*(homedefinitions!$M$15))+S9+T9+V9+W9-U9, 0)</f>
        <v>7.9799999999999995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4.2211981566820276</v>
      </c>
      <c r="CA9" s="39">
        <f t="shared" si="47"/>
        <v>0.1875</v>
      </c>
      <c r="CB9" s="45">
        <f t="shared" si="48"/>
        <v>0.77880184331797242</v>
      </c>
      <c r="CC9" s="45">
        <f t="shared" si="30"/>
        <v>0.84390751408090114</v>
      </c>
      <c r="CD9" s="45">
        <f t="shared" si="31"/>
        <v>1.6326530612244896E-2</v>
      </c>
      <c r="CE9" s="36">
        <f t="shared" si="32"/>
        <v>1.4402777777777778</v>
      </c>
      <c r="CF9" s="45">
        <f t="shared" si="49"/>
        <v>2.300511822470924</v>
      </c>
      <c r="CG9" s="45">
        <f t="shared" si="50"/>
        <v>6.521709979152952</v>
      </c>
      <c r="CH9" s="45">
        <f t="shared" si="33"/>
        <v>1.3075855343922913</v>
      </c>
      <c r="CI9" s="51">
        <f t="shared" si="51"/>
        <v>15.571428571428571</v>
      </c>
      <c r="CJ9" s="47">
        <f t="shared" si="34"/>
        <v>7.4388209824407747</v>
      </c>
      <c r="CK9" s="45">
        <f t="shared" si="35"/>
        <v>0.6146829642142142</v>
      </c>
      <c r="CL9" s="45">
        <f t="shared" si="36"/>
        <v>2.7696428571428569</v>
      </c>
      <c r="CM9" s="36">
        <f t="shared" si="37"/>
        <v>0.92501590851470716</v>
      </c>
      <c r="CN9" s="45">
        <f t="shared" si="52"/>
        <v>27.84</v>
      </c>
      <c r="CO9" s="45">
        <f t="shared" si="53"/>
        <v>0.46626471432672983</v>
      </c>
      <c r="CP9" s="45">
        <f t="shared" si="54"/>
        <v>0.44</v>
      </c>
      <c r="CQ9" s="45">
        <f t="shared" si="55"/>
        <v>0.40701754385964911</v>
      </c>
      <c r="CR9" s="45">
        <f t="shared" si="38"/>
        <v>0</v>
      </c>
      <c r="CS9" s="45">
        <f t="shared" si="39"/>
        <v>9.4429914531119881</v>
      </c>
      <c r="CT9" s="45">
        <f t="shared" si="40"/>
        <v>2.9755283929763099</v>
      </c>
      <c r="CU9" s="45">
        <f t="shared" si="41"/>
        <v>0.8392857142857143</v>
      </c>
      <c r="CV9" s="45">
        <f t="shared" si="42"/>
        <v>0</v>
      </c>
      <c r="CW9" s="45">
        <f t="shared" si="43"/>
        <v>0</v>
      </c>
      <c r="CX9" s="45">
        <f t="shared" si="44"/>
        <v>1.0583999999999998</v>
      </c>
      <c r="CY9" s="45">
        <f t="shared" si="45"/>
        <v>0</v>
      </c>
      <c r="CZ9" s="43">
        <f t="shared" si="46"/>
        <v>7.5871637372437029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2</v>
      </c>
      <c r="F10" s="131">
        <f t="shared" si="15"/>
        <v>0.5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1</v>
      </c>
      <c r="N10" s="19">
        <f t="shared" si="0"/>
        <v>2</v>
      </c>
      <c r="O10" s="137">
        <f t="shared" si="18"/>
        <v>0.5</v>
      </c>
      <c r="P10" s="20">
        <f t="shared" si="19"/>
        <v>2</v>
      </c>
      <c r="Q10" s="18">
        <v>1</v>
      </c>
      <c r="R10" s="19">
        <v>2</v>
      </c>
      <c r="S10" s="20">
        <f t="shared" si="20"/>
        <v>3</v>
      </c>
      <c r="T10" s="18">
        <v>1</v>
      </c>
      <c r="U10" s="19">
        <v>2</v>
      </c>
      <c r="V10" s="19">
        <v>0</v>
      </c>
      <c r="W10" s="19">
        <v>0</v>
      </c>
      <c r="X10" s="19">
        <v>0</v>
      </c>
      <c r="Y10" s="19">
        <v>0</v>
      </c>
      <c r="Z10" s="19">
        <v>1</v>
      </c>
      <c r="AA10" s="152">
        <v>14.45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0.5</v>
      </c>
      <c r="BI10" s="117">
        <f t="shared" si="3"/>
        <v>0.5</v>
      </c>
      <c r="BJ10" s="118">
        <f t="shared" si="4"/>
        <v>0.12950484631417067</v>
      </c>
      <c r="BK10" s="86">
        <f t="shared" si="5"/>
        <v>0.11583011583011583</v>
      </c>
      <c r="BL10" s="117">
        <f t="shared" si="6"/>
        <v>0.2</v>
      </c>
      <c r="BM10" s="119">
        <f t="shared" si="7"/>
        <v>0.4</v>
      </c>
      <c r="BN10" s="87">
        <f t="shared" si="8"/>
        <v>0.5</v>
      </c>
      <c r="BO10" s="86">
        <f t="shared" si="9"/>
        <v>9.9653979238754312E-2</v>
      </c>
      <c r="BP10" s="117">
        <f t="shared" si="10"/>
        <v>0.31141868512110726</v>
      </c>
      <c r="BQ10" s="120">
        <f t="shared" si="11"/>
        <v>0.16986473733878577</v>
      </c>
      <c r="BR10" s="88">
        <f t="shared" si="12"/>
        <v>65.634879836296165</v>
      </c>
      <c r="BS10" s="89">
        <f t="shared" si="13"/>
        <v>74.439335476094953</v>
      </c>
      <c r="BT10" s="90">
        <f t="shared" si="27"/>
        <v>8.804455639798789</v>
      </c>
      <c r="BU10" s="86">
        <f t="shared" si="14"/>
        <v>3.048780487804878E-2</v>
      </c>
      <c r="BV10" s="85">
        <f>IFERROR((D10*2)-(E10*((homedefinitions!$K$15)*2))+(G10*3)-(H10*((homedefinitions!$L$15)*3))+(J10)-(K10*(homedefinitions!$M$15))+S10+T10+V10+W10-U10, 0)</f>
        <v>2.5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0</v>
      </c>
      <c r="CA10" s="39">
        <f t="shared" si="47"/>
        <v>0.1875</v>
      </c>
      <c r="CB10" s="45">
        <f t="shared" si="48"/>
        <v>0.77880184331797242</v>
      </c>
      <c r="CC10" s="45">
        <f t="shared" si="30"/>
        <v>0.87987734254992322</v>
      </c>
      <c r="CD10" s="45">
        <f t="shared" si="31"/>
        <v>3.2653061224489792E-2</v>
      </c>
      <c r="CE10" s="36">
        <f t="shared" si="32"/>
        <v>1.5016666666666667</v>
      </c>
      <c r="CF10" s="45">
        <f t="shared" si="49"/>
        <v>2.4141970704410798</v>
      </c>
      <c r="CG10" s="45">
        <f t="shared" si="50"/>
        <v>2.4141970704410798</v>
      </c>
      <c r="CH10" s="45">
        <f t="shared" si="33"/>
        <v>0.46425229952298086</v>
      </c>
      <c r="CI10" s="51">
        <f t="shared" si="51"/>
        <v>15.571428571428571</v>
      </c>
      <c r="CJ10" s="47">
        <f t="shared" si="34"/>
        <v>3.291449450904393</v>
      </c>
      <c r="CK10" s="45">
        <f t="shared" si="35"/>
        <v>0.70855054909560711</v>
      </c>
      <c r="CL10" s="45">
        <f t="shared" si="36"/>
        <v>0.93078512396694213</v>
      </c>
      <c r="CM10" s="36">
        <f t="shared" si="37"/>
        <v>0.92501590851470716</v>
      </c>
      <c r="CN10" s="45">
        <f t="shared" si="52"/>
        <v>27.84</v>
      </c>
      <c r="CO10" s="45">
        <f t="shared" si="53"/>
        <v>0.46626471432672983</v>
      </c>
      <c r="CP10" s="45">
        <f t="shared" si="54"/>
        <v>0.44</v>
      </c>
      <c r="CQ10" s="45">
        <f t="shared" si="55"/>
        <v>0.40701754385964911</v>
      </c>
      <c r="CR10" s="45">
        <f t="shared" si="38"/>
        <v>0.44308781332218478</v>
      </c>
      <c r="CS10" s="45">
        <f t="shared" si="39"/>
        <v>4.348721964559001</v>
      </c>
      <c r="CT10" s="45">
        <f t="shared" si="40"/>
        <v>1.6457247254521965</v>
      </c>
      <c r="CU10" s="45">
        <f t="shared" si="41"/>
        <v>0.30113636363636365</v>
      </c>
      <c r="CV10" s="45">
        <f t="shared" si="42"/>
        <v>0</v>
      </c>
      <c r="CW10" s="45">
        <f t="shared" si="43"/>
        <v>0.18977791881368652</v>
      </c>
      <c r="CX10" s="45">
        <f t="shared" si="44"/>
        <v>1.0583999999999998</v>
      </c>
      <c r="CY10" s="45">
        <f t="shared" si="45"/>
        <v>0</v>
      </c>
      <c r="CZ10" s="43">
        <f t="shared" si="46"/>
        <v>3.049055397888873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0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0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v>0</v>
      </c>
      <c r="BS11" s="84">
        <f t="shared" si="13"/>
        <v>0</v>
      </c>
      <c r="BT11" s="85">
        <f t="shared" si="27"/>
        <v>0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3.2211981566820276</v>
      </c>
      <c r="CA11" s="39">
        <f t="shared" si="47"/>
        <v>0.1875</v>
      </c>
      <c r="CB11" s="45">
        <f t="shared" si="48"/>
        <v>0.77880184331797242</v>
      </c>
      <c r="CC11" s="45">
        <f t="shared" si="30"/>
        <v>0.6585245519713262</v>
      </c>
      <c r="CD11" s="45">
        <f t="shared" si="31"/>
        <v>0</v>
      </c>
      <c r="CE11" s="36">
        <f t="shared" si="32"/>
        <v>1.1238888888888889</v>
      </c>
      <c r="CF11" s="45">
        <f t="shared" si="49"/>
        <v>1.782413440860215</v>
      </c>
      <c r="CG11" s="45">
        <f t="shared" si="50"/>
        <v>5.0036115975422426</v>
      </c>
      <c r="CH11" s="45">
        <f t="shared" si="33"/>
        <v>1.2856273366292112</v>
      </c>
      <c r="CI11" s="51">
        <f t="shared" si="51"/>
        <v>15.571428571428571</v>
      </c>
      <c r="CJ11" s="47">
        <f t="shared" si="34"/>
        <v>4.4220398005097792</v>
      </c>
      <c r="CK11" s="45">
        <f t="shared" si="35"/>
        <v>0.46236815959217648</v>
      </c>
      <c r="CL11" s="45">
        <f t="shared" si="36"/>
        <v>2.7621564482029592</v>
      </c>
      <c r="CM11" s="36">
        <f t="shared" si="37"/>
        <v>0.92501590851470716</v>
      </c>
      <c r="CN11" s="45">
        <f t="shared" si="52"/>
        <v>27.84</v>
      </c>
      <c r="CO11" s="45">
        <f t="shared" si="53"/>
        <v>0.46626471432672983</v>
      </c>
      <c r="CP11" s="45">
        <f t="shared" si="54"/>
        <v>0.44</v>
      </c>
      <c r="CQ11" s="45">
        <f t="shared" si="55"/>
        <v>0.40701754385964911</v>
      </c>
      <c r="CR11" s="45">
        <f t="shared" si="38"/>
        <v>0</v>
      </c>
      <c r="CS11" s="45">
        <f t="shared" si="39"/>
        <v>6.6454958199509653</v>
      </c>
      <c r="CT11" s="45">
        <f t="shared" si="40"/>
        <v>1.7688159202039118</v>
      </c>
      <c r="CU11" s="45">
        <f t="shared" si="41"/>
        <v>0.90697674418604646</v>
      </c>
      <c r="CV11" s="45">
        <f t="shared" si="42"/>
        <v>0</v>
      </c>
      <c r="CW11" s="45">
        <f t="shared" si="43"/>
        <v>0</v>
      </c>
      <c r="CX11" s="45">
        <f t="shared" si="44"/>
        <v>1.5875999999999997</v>
      </c>
      <c r="CY11" s="45">
        <f t="shared" si="45"/>
        <v>0</v>
      </c>
      <c r="CZ11" s="43">
        <f t="shared" si="46"/>
        <v>4.0627507824476652</v>
      </c>
    </row>
    <row r="12" spans="2:104" ht="23.1" x14ac:dyDescent="0.85">
      <c r="B12" s="11">
        <v>24</v>
      </c>
      <c r="C12" s="11" t="s">
        <v>26</v>
      </c>
      <c r="D12" s="18">
        <v>2</v>
      </c>
      <c r="E12" s="19">
        <v>2</v>
      </c>
      <c r="F12" s="131">
        <f t="shared" si="15"/>
        <v>1</v>
      </c>
      <c r="G12" s="18">
        <v>0</v>
      </c>
      <c r="H12" s="19">
        <v>0</v>
      </c>
      <c r="I12" s="134">
        <f t="shared" si="16"/>
        <v>0</v>
      </c>
      <c r="J12" s="34">
        <v>0</v>
      </c>
      <c r="K12" s="34">
        <v>1</v>
      </c>
      <c r="L12" s="32">
        <f t="shared" si="17"/>
        <v>0</v>
      </c>
      <c r="M12" s="22">
        <f t="shared" si="0"/>
        <v>2</v>
      </c>
      <c r="N12" s="19">
        <f t="shared" si="0"/>
        <v>2</v>
      </c>
      <c r="O12" s="137">
        <f t="shared" si="18"/>
        <v>1</v>
      </c>
      <c r="P12" s="20">
        <f t="shared" si="19"/>
        <v>4</v>
      </c>
      <c r="Q12" s="18">
        <v>0</v>
      </c>
      <c r="R12" s="19">
        <v>0</v>
      </c>
      <c r="S12" s="20">
        <f t="shared" si="20"/>
        <v>0</v>
      </c>
      <c r="T12" s="18">
        <v>0</v>
      </c>
      <c r="U12" s="19">
        <v>1</v>
      </c>
      <c r="V12" s="19">
        <v>0</v>
      </c>
      <c r="W12" s="19">
        <v>1</v>
      </c>
      <c r="X12" s="19">
        <v>0</v>
      </c>
      <c r="Y12" s="19">
        <v>0</v>
      </c>
      <c r="Z12" s="19">
        <v>0</v>
      </c>
      <c r="AA12" s="152">
        <v>13.45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1</v>
      </c>
      <c r="BI12" s="117">
        <f t="shared" si="3"/>
        <v>0.81967213114754101</v>
      </c>
      <c r="BJ12" s="118">
        <f t="shared" si="4"/>
        <v>0.11965477510380661</v>
      </c>
      <c r="BK12" s="86">
        <f t="shared" si="5"/>
        <v>0</v>
      </c>
      <c r="BL12" s="117">
        <f t="shared" si="6"/>
        <v>0</v>
      </c>
      <c r="BM12" s="119">
        <f t="shared" si="7"/>
        <v>0.29069767441860467</v>
      </c>
      <c r="BN12" s="87">
        <f t="shared" si="8"/>
        <v>0</v>
      </c>
      <c r="BO12" s="86">
        <f t="shared" si="9"/>
        <v>0</v>
      </c>
      <c r="BP12" s="117">
        <f t="shared" si="10"/>
        <v>0</v>
      </c>
      <c r="BQ12" s="120">
        <f t="shared" si="11"/>
        <v>0</v>
      </c>
      <c r="BR12" s="88">
        <f t="shared" si="12"/>
        <v>59.946239814297911</v>
      </c>
      <c r="BS12" s="89">
        <f t="shared" si="13"/>
        <v>87.559465963333267</v>
      </c>
      <c r="BT12" s="90">
        <f t="shared" si="27"/>
        <v>27.613226149035356</v>
      </c>
      <c r="BU12" s="86">
        <f t="shared" si="14"/>
        <v>3.6585365853658534E-2</v>
      </c>
      <c r="BV12" s="85">
        <f>IFERROR((D12*2)-(E12*((homedefinitions!$K$15)*2))+(G12*3)-(H12*((homedefinitions!$L$15)*3))+(J12)-(K12*(homedefinitions!$M$15))+S12+T12+V12+W12-U12, 0)</f>
        <v>1.85</v>
      </c>
      <c r="BW12" s="85">
        <f t="shared" si="28"/>
        <v>0.5</v>
      </c>
      <c r="BX12" s="26">
        <v>11</v>
      </c>
      <c r="BY12" s="25" t="s">
        <v>24</v>
      </c>
      <c r="BZ12" s="47">
        <f t="shared" si="29"/>
        <v>0.44239631336405516</v>
      </c>
      <c r="CA12" s="39">
        <f t="shared" si="47"/>
        <v>0.1875</v>
      </c>
      <c r="CB12" s="45">
        <f t="shared" si="48"/>
        <v>0.77880184331797242</v>
      </c>
      <c r="CC12" s="45">
        <f t="shared" si="30"/>
        <v>0.79963695596518169</v>
      </c>
      <c r="CD12" s="45">
        <f t="shared" si="31"/>
        <v>1.6326530612244896E-2</v>
      </c>
      <c r="CE12" s="36">
        <f t="shared" si="32"/>
        <v>1.3647222222222222</v>
      </c>
      <c r="CF12" s="45">
        <f t="shared" si="49"/>
        <v>2.1806857087996487</v>
      </c>
      <c r="CG12" s="45">
        <f t="shared" si="50"/>
        <v>2.6230820221637039</v>
      </c>
      <c r="CH12" s="45">
        <f t="shared" si="33"/>
        <v>0.55503771313540751</v>
      </c>
      <c r="CI12" s="51">
        <f t="shared" si="51"/>
        <v>15.571428571428571</v>
      </c>
      <c r="CJ12" s="47">
        <f t="shared" si="34"/>
        <v>1.6690243703524954</v>
      </c>
      <c r="CK12" s="45">
        <f t="shared" si="35"/>
        <v>0.6619512592950092</v>
      </c>
      <c r="CL12" s="45">
        <f t="shared" si="36"/>
        <v>0.88374291115311898</v>
      </c>
      <c r="CM12" s="36">
        <f t="shared" si="37"/>
        <v>0.92501590851470716</v>
      </c>
      <c r="CN12" s="45">
        <f t="shared" si="52"/>
        <v>27.84</v>
      </c>
      <c r="CO12" s="45">
        <f t="shared" si="53"/>
        <v>0.46626471432672983</v>
      </c>
      <c r="CP12" s="45">
        <f t="shared" si="54"/>
        <v>0.44</v>
      </c>
      <c r="CQ12" s="45">
        <f t="shared" si="55"/>
        <v>0.40701754385964911</v>
      </c>
      <c r="CR12" s="45">
        <f t="shared" si="38"/>
        <v>0.44308781332218478</v>
      </c>
      <c r="CS12" s="45">
        <f t="shared" si="39"/>
        <v>2.8044381594507204</v>
      </c>
      <c r="CT12" s="45">
        <f t="shared" si="40"/>
        <v>0.8345121851762477</v>
      </c>
      <c r="CU12" s="45">
        <f t="shared" si="41"/>
        <v>0.29891304347826086</v>
      </c>
      <c r="CV12" s="45">
        <f t="shared" si="42"/>
        <v>0</v>
      </c>
      <c r="CW12" s="45">
        <f t="shared" si="43"/>
        <v>0.18977791881368652</v>
      </c>
      <c r="CX12" s="45">
        <f t="shared" si="44"/>
        <v>0.52919999999999989</v>
      </c>
      <c r="CY12" s="45">
        <f t="shared" si="45"/>
        <v>0</v>
      </c>
      <c r="CZ12" s="43">
        <f t="shared" si="46"/>
        <v>3.7674142864310265</v>
      </c>
    </row>
    <row r="13" spans="2:104" ht="23.1" x14ac:dyDescent="0.85">
      <c r="B13" s="11">
        <v>30</v>
      </c>
      <c r="C13" s="11" t="s">
        <v>27</v>
      </c>
      <c r="D13" s="15">
        <v>4</v>
      </c>
      <c r="E13" s="16">
        <v>7</v>
      </c>
      <c r="F13" s="130">
        <f t="shared" si="15"/>
        <v>0.5714285714285714</v>
      </c>
      <c r="G13" s="15">
        <v>0</v>
      </c>
      <c r="H13" s="16">
        <v>1</v>
      </c>
      <c r="I13" s="133">
        <f t="shared" si="16"/>
        <v>0</v>
      </c>
      <c r="J13" s="33">
        <v>0</v>
      </c>
      <c r="K13" s="33">
        <v>0</v>
      </c>
      <c r="L13" s="31">
        <f t="shared" si="17"/>
        <v>0</v>
      </c>
      <c r="M13" s="21">
        <f t="shared" si="0"/>
        <v>4</v>
      </c>
      <c r="N13" s="16">
        <f t="shared" si="0"/>
        <v>8</v>
      </c>
      <c r="O13" s="136">
        <f t="shared" si="18"/>
        <v>0.5</v>
      </c>
      <c r="P13" s="17">
        <f t="shared" si="19"/>
        <v>8</v>
      </c>
      <c r="Q13" s="15">
        <v>4</v>
      </c>
      <c r="R13" s="16">
        <v>3</v>
      </c>
      <c r="S13" s="17">
        <f t="shared" si="20"/>
        <v>7</v>
      </c>
      <c r="T13" s="15">
        <v>2</v>
      </c>
      <c r="U13" s="16">
        <v>2</v>
      </c>
      <c r="V13" s="16">
        <v>0</v>
      </c>
      <c r="W13" s="16">
        <v>0</v>
      </c>
      <c r="X13" s="16">
        <v>0</v>
      </c>
      <c r="Y13" s="16">
        <v>0</v>
      </c>
      <c r="Z13" s="16">
        <v>1</v>
      </c>
      <c r="AA13" s="151">
        <v>11.45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0.5</v>
      </c>
      <c r="BI13" s="113">
        <f t="shared" si="3"/>
        <v>0.5</v>
      </c>
      <c r="BJ13" s="114">
        <f t="shared" si="4"/>
        <v>0.40859061773794014</v>
      </c>
      <c r="BK13" s="81">
        <f t="shared" si="5"/>
        <v>0.55045871559633031</v>
      </c>
      <c r="BL13" s="113">
        <f t="shared" si="6"/>
        <v>0.16666666666666666</v>
      </c>
      <c r="BM13" s="115">
        <f t="shared" si="7"/>
        <v>0.16666666666666666</v>
      </c>
      <c r="BN13" s="82">
        <f t="shared" si="8"/>
        <v>1</v>
      </c>
      <c r="BO13" s="81">
        <f t="shared" si="9"/>
        <v>0.50305676855895198</v>
      </c>
      <c r="BP13" s="113">
        <f t="shared" si="10"/>
        <v>0.58951965065502188</v>
      </c>
      <c r="BQ13" s="116">
        <f t="shared" si="11"/>
        <v>0.50019849146486706</v>
      </c>
      <c r="BR13" s="83">
        <f t="shared" si="12"/>
        <v>61.944784514303109</v>
      </c>
      <c r="BS13" s="84">
        <f t="shared" si="13"/>
        <v>114.55713645484684</v>
      </c>
      <c r="BT13" s="85">
        <f t="shared" si="27"/>
        <v>52.612351940543732</v>
      </c>
      <c r="BU13" s="81">
        <f t="shared" si="14"/>
        <v>0.10975609756097561</v>
      </c>
      <c r="BV13" s="85">
        <f>IFERROR((D13*2)-(E13*((homedefinitions!$K$15)*2))+(G13*3)-(H13*((homedefinitions!$L$15)*3))+(J13)-(K13*(homedefinitions!$M$15))+S13+T13+V13+W13-U13, 0)</f>
        <v>8.91</v>
      </c>
      <c r="BW13" s="85">
        <f t="shared" si="28"/>
        <v>0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0.1875</v>
      </c>
      <c r="CB13" s="45">
        <f t="shared" si="48"/>
        <v>0.77880184331797242</v>
      </c>
      <c r="CC13" s="45">
        <f t="shared" si="30"/>
        <v>0</v>
      </c>
      <c r="CD13" s="45">
        <f t="shared" si="31"/>
        <v>0</v>
      </c>
      <c r="CE13" s="36">
        <f t="shared" si="32"/>
        <v>0</v>
      </c>
      <c r="CF13" s="45">
        <f t="shared" si="49"/>
        <v>0</v>
      </c>
      <c r="CG13" s="45">
        <f t="shared" si="50"/>
        <v>0</v>
      </c>
      <c r="CH13" s="45">
        <f t="shared" si="33"/>
        <v>0</v>
      </c>
      <c r="CI13" s="51">
        <f t="shared" si="51"/>
        <v>15.571428571428571</v>
      </c>
      <c r="CJ13" s="47">
        <f t="shared" si="34"/>
        <v>0</v>
      </c>
      <c r="CK13" s="45">
        <f t="shared" si="35"/>
        <v>0</v>
      </c>
      <c r="CL13" s="45">
        <f t="shared" si="36"/>
        <v>0</v>
      </c>
      <c r="CM13" s="36">
        <f t="shared" si="37"/>
        <v>0.92501590851470716</v>
      </c>
      <c r="CN13" s="45">
        <f t="shared" si="52"/>
        <v>27.84</v>
      </c>
      <c r="CO13" s="45">
        <f t="shared" si="53"/>
        <v>0.46626471432672983</v>
      </c>
      <c r="CP13" s="45">
        <f t="shared" si="54"/>
        <v>0.44</v>
      </c>
      <c r="CQ13" s="45">
        <f t="shared" si="55"/>
        <v>0.40701754385964911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1</v>
      </c>
      <c r="E14" s="19">
        <v>1</v>
      </c>
      <c r="F14" s="131">
        <f t="shared" si="15"/>
        <v>1</v>
      </c>
      <c r="G14" s="18">
        <v>1</v>
      </c>
      <c r="H14" s="19">
        <v>1</v>
      </c>
      <c r="I14" s="134">
        <f t="shared" si="16"/>
        <v>1</v>
      </c>
      <c r="J14" s="34">
        <v>0</v>
      </c>
      <c r="K14" s="34">
        <v>0</v>
      </c>
      <c r="L14" s="32">
        <f t="shared" si="17"/>
        <v>0</v>
      </c>
      <c r="M14" s="22">
        <f t="shared" si="0"/>
        <v>2</v>
      </c>
      <c r="N14" s="19">
        <f t="shared" si="0"/>
        <v>2</v>
      </c>
      <c r="O14" s="137">
        <f t="shared" si="18"/>
        <v>1</v>
      </c>
      <c r="P14" s="20">
        <f t="shared" si="19"/>
        <v>5</v>
      </c>
      <c r="Q14" s="18">
        <v>1</v>
      </c>
      <c r="R14" s="19">
        <v>0</v>
      </c>
      <c r="S14" s="20">
        <f t="shared" si="20"/>
        <v>1</v>
      </c>
      <c r="T14" s="18">
        <v>1</v>
      </c>
      <c r="U14" s="19">
        <v>0</v>
      </c>
      <c r="V14" s="19">
        <v>0</v>
      </c>
      <c r="W14" s="19">
        <v>0</v>
      </c>
      <c r="X14" s="19">
        <v>1</v>
      </c>
      <c r="Y14" s="19">
        <v>0</v>
      </c>
      <c r="Z14" s="19">
        <v>0</v>
      </c>
      <c r="AA14" s="152">
        <v>11.95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1.25</v>
      </c>
      <c r="BI14" s="117">
        <f t="shared" si="3"/>
        <v>1.25</v>
      </c>
      <c r="BJ14" s="118">
        <f t="shared" si="4"/>
        <v>7.8298955198316575E-2</v>
      </c>
      <c r="BK14" s="86">
        <f t="shared" si="5"/>
        <v>0.16759776536312848</v>
      </c>
      <c r="BL14" s="117">
        <f t="shared" si="6"/>
        <v>0.33333333333333331</v>
      </c>
      <c r="BM14" s="119">
        <f t="shared" si="7"/>
        <v>0</v>
      </c>
      <c r="BN14" s="87">
        <f t="shared" si="8"/>
        <v>0</v>
      </c>
      <c r="BO14" s="86">
        <f t="shared" si="9"/>
        <v>0.12050209205020922</v>
      </c>
      <c r="BP14" s="117">
        <f t="shared" si="10"/>
        <v>0</v>
      </c>
      <c r="BQ14" s="120">
        <f t="shared" si="11"/>
        <v>6.846709775580069E-2</v>
      </c>
      <c r="BR14" s="88">
        <f t="shared" si="12"/>
        <v>69.873665385878155</v>
      </c>
      <c r="BS14" s="89">
        <f t="shared" si="13"/>
        <v>257.56884396068523</v>
      </c>
      <c r="BT14" s="90">
        <f t="shared" si="27"/>
        <v>187.69517857480707</v>
      </c>
      <c r="BU14" s="86">
        <f t="shared" si="14"/>
        <v>7.926829268292683E-2</v>
      </c>
      <c r="BV14" s="85">
        <f>IFERROR((D14*2)-(E14*((homedefinitions!$K$15)*2))+(G14*3)-(H14*((homedefinitions!$L$15)*3))+(J14)-(K14*(homedefinitions!$M$15))+S14+T14+V14+W14-U14, 0)</f>
        <v>5.41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1</v>
      </c>
      <c r="CA14" s="39">
        <f t="shared" si="47"/>
        <v>0.1875</v>
      </c>
      <c r="CB14" s="45">
        <f t="shared" si="48"/>
        <v>0.77880184331797242</v>
      </c>
      <c r="CC14" s="45">
        <f t="shared" si="30"/>
        <v>0.74429875832053249</v>
      </c>
      <c r="CD14" s="45">
        <f t="shared" si="31"/>
        <v>0</v>
      </c>
      <c r="CE14" s="36">
        <f t="shared" si="32"/>
        <v>1.2702777777777776</v>
      </c>
      <c r="CF14" s="45">
        <f t="shared" si="49"/>
        <v>2.0145765360983101</v>
      </c>
      <c r="CG14" s="45">
        <f t="shared" si="50"/>
        <v>3.0145765360983101</v>
      </c>
      <c r="CH14" s="45">
        <f t="shared" si="33"/>
        <v>0.68530278926940136</v>
      </c>
      <c r="CI14" s="51">
        <f t="shared" si="51"/>
        <v>15.571428571428571</v>
      </c>
      <c r="CJ14" s="47">
        <f t="shared" si="34"/>
        <v>2.3571598440545811</v>
      </c>
      <c r="CK14" s="45">
        <f t="shared" si="35"/>
        <v>0.82142007797270944</v>
      </c>
      <c r="CL14" s="45">
        <f t="shared" si="36"/>
        <v>0</v>
      </c>
      <c r="CM14" s="36">
        <f t="shared" si="37"/>
        <v>0.92501590851470716</v>
      </c>
      <c r="CN14" s="45">
        <f t="shared" si="52"/>
        <v>27.84</v>
      </c>
      <c r="CO14" s="45">
        <f t="shared" si="53"/>
        <v>0.46626471432672983</v>
      </c>
      <c r="CP14" s="45">
        <f t="shared" si="54"/>
        <v>0.44</v>
      </c>
      <c r="CQ14" s="45">
        <f t="shared" si="55"/>
        <v>0.40701754385964911</v>
      </c>
      <c r="CR14" s="45">
        <f t="shared" si="38"/>
        <v>0</v>
      </c>
      <c r="CS14" s="45">
        <f t="shared" si="39"/>
        <v>2.1804103546625337</v>
      </c>
      <c r="CT14" s="45">
        <f t="shared" si="40"/>
        <v>1.1785799220272906</v>
      </c>
      <c r="CU14" s="45">
        <f t="shared" si="41"/>
        <v>0</v>
      </c>
      <c r="CV14" s="45">
        <f t="shared" si="42"/>
        <v>0</v>
      </c>
      <c r="CW14" s="45">
        <f t="shared" si="43"/>
        <v>0</v>
      </c>
      <c r="CX14" s="45">
        <f t="shared" si="44"/>
        <v>0</v>
      </c>
      <c r="CY14" s="45">
        <f t="shared" si="45"/>
        <v>0.4</v>
      </c>
      <c r="CZ14" s="43">
        <f t="shared" si="46"/>
        <v>2.490205177331267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1</v>
      </c>
      <c r="R15" s="16">
        <v>0</v>
      </c>
      <c r="S15" s="17">
        <f t="shared" si="20"/>
        <v>1</v>
      </c>
      <c r="T15" s="15">
        <v>2</v>
      </c>
      <c r="U15" s="16">
        <v>0</v>
      </c>
      <c r="V15" s="16">
        <v>0</v>
      </c>
      <c r="W15" s="16">
        <v>1</v>
      </c>
      <c r="X15" s="16">
        <v>0</v>
      </c>
      <c r="Y15" s="16">
        <v>0</v>
      </c>
      <c r="Z15" s="16">
        <v>1</v>
      </c>
      <c r="AA15" s="151">
        <v>10.1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 t="shared" si="5"/>
        <v>0.29702970297029702</v>
      </c>
      <c r="BL15" s="113">
        <f t="shared" si="6"/>
        <v>1</v>
      </c>
      <c r="BM15" s="115">
        <f t="shared" si="7"/>
        <v>0</v>
      </c>
      <c r="BN15" s="82">
        <f t="shared" si="8"/>
        <v>0</v>
      </c>
      <c r="BO15" s="81">
        <f t="shared" si="9"/>
        <v>0.14257425742574256</v>
      </c>
      <c r="BP15" s="113">
        <f t="shared" si="10"/>
        <v>0</v>
      </c>
      <c r="BQ15" s="116">
        <f t="shared" si="11"/>
        <v>8.1008100810081002E-2</v>
      </c>
      <c r="BR15" s="83">
        <f t="shared" si="12"/>
        <v>56.43764008359453</v>
      </c>
      <c r="BS15" s="84">
        <f t="shared" si="13"/>
        <v>270.53015239510705</v>
      </c>
      <c r="BT15" s="85">
        <f t="shared" si="27"/>
        <v>214.09251231151251</v>
      </c>
      <c r="BU15" s="81">
        <f t="shared" si="14"/>
        <v>4.2682926829268296E-2</v>
      </c>
      <c r="BV15" s="85">
        <f>IFERROR((D15*2)-(E15*((homedefinitions!$K$15)*2))+(G15*3)-(H15*((homedefinitions!$L$15)*3))+(J15)-(K15*(homedefinitions!$M$15))+S15+T15+V15+W15-U15, 0)</f>
        <v>4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0.66359447004608274</v>
      </c>
      <c r="CA15" s="39">
        <f t="shared" si="47"/>
        <v>0.1875</v>
      </c>
      <c r="CB15" s="45">
        <f t="shared" si="48"/>
        <v>0.77880184331797242</v>
      </c>
      <c r="CC15" s="45">
        <f t="shared" si="30"/>
        <v>0.63362236303123398</v>
      </c>
      <c r="CD15" s="45">
        <f t="shared" si="31"/>
        <v>1.6326530612244896E-2</v>
      </c>
      <c r="CE15" s="36">
        <f t="shared" si="32"/>
        <v>1.0813888888888887</v>
      </c>
      <c r="CF15" s="45">
        <f t="shared" si="49"/>
        <v>1.7313377825323675</v>
      </c>
      <c r="CG15" s="45">
        <f t="shared" si="50"/>
        <v>2.3949322525784504</v>
      </c>
      <c r="CH15" s="45">
        <f t="shared" si="33"/>
        <v>0.63953779508861008</v>
      </c>
      <c r="CI15" s="51">
        <f t="shared" si="51"/>
        <v>15.571428571428571</v>
      </c>
      <c r="CJ15" s="47">
        <f t="shared" si="34"/>
        <v>6.4174720098538902</v>
      </c>
      <c r="CK15" s="45">
        <f t="shared" si="35"/>
        <v>0.79126399507305467</v>
      </c>
      <c r="CL15" s="45">
        <f t="shared" si="36"/>
        <v>2.0825</v>
      </c>
      <c r="CM15" s="36">
        <f t="shared" si="37"/>
        <v>0.92501590851470716</v>
      </c>
      <c r="CN15" s="45">
        <f t="shared" si="52"/>
        <v>27.84</v>
      </c>
      <c r="CO15" s="45">
        <f t="shared" si="53"/>
        <v>0.46626471432672983</v>
      </c>
      <c r="CP15" s="45">
        <f t="shared" si="54"/>
        <v>0.44</v>
      </c>
      <c r="CQ15" s="45">
        <f t="shared" si="55"/>
        <v>0.40701754385964911</v>
      </c>
      <c r="CR15" s="45">
        <f t="shared" si="38"/>
        <v>1.7723512532887391</v>
      </c>
      <c r="CS15" s="45">
        <f t="shared" si="39"/>
        <v>9.6349605843333173</v>
      </c>
      <c r="CT15" s="45">
        <f t="shared" si="40"/>
        <v>3.2087360049269451</v>
      </c>
      <c r="CU15" s="45">
        <f t="shared" si="41"/>
        <v>0.61250000000000004</v>
      </c>
      <c r="CV15" s="45">
        <f t="shared" si="42"/>
        <v>0</v>
      </c>
      <c r="CW15" s="45">
        <f t="shared" si="43"/>
        <v>0.7591116752547461</v>
      </c>
      <c r="CX15" s="45">
        <f t="shared" si="44"/>
        <v>2.1167999999999996</v>
      </c>
      <c r="CY15" s="45">
        <f t="shared" si="45"/>
        <v>0</v>
      </c>
      <c r="CZ15" s="43">
        <f t="shared" si="46"/>
        <v>8.4106157700013533</v>
      </c>
    </row>
    <row r="16" spans="2:104" ht="23.1" x14ac:dyDescent="0.85">
      <c r="B16" s="12">
        <v>34</v>
      </c>
      <c r="C16" s="12" t="s">
        <v>30</v>
      </c>
      <c r="D16" s="18">
        <v>2</v>
      </c>
      <c r="E16" s="19">
        <v>5</v>
      </c>
      <c r="F16" s="131">
        <f t="shared" si="15"/>
        <v>0.4</v>
      </c>
      <c r="G16" s="18">
        <v>0</v>
      </c>
      <c r="H16" s="19">
        <v>0</v>
      </c>
      <c r="I16" s="134">
        <f t="shared" si="16"/>
        <v>0</v>
      </c>
      <c r="J16" s="34">
        <v>4</v>
      </c>
      <c r="K16" s="34">
        <v>5</v>
      </c>
      <c r="L16" s="32">
        <f t="shared" si="17"/>
        <v>0.8</v>
      </c>
      <c r="M16" s="22">
        <f t="shared" si="0"/>
        <v>2</v>
      </c>
      <c r="N16" s="19">
        <f t="shared" si="0"/>
        <v>5</v>
      </c>
      <c r="O16" s="137">
        <f t="shared" si="18"/>
        <v>0.4</v>
      </c>
      <c r="P16" s="20">
        <f t="shared" si="19"/>
        <v>8</v>
      </c>
      <c r="Q16" s="18">
        <v>2</v>
      </c>
      <c r="R16" s="19">
        <v>2</v>
      </c>
      <c r="S16" s="20">
        <f t="shared" si="20"/>
        <v>4</v>
      </c>
      <c r="T16" s="18">
        <v>0</v>
      </c>
      <c r="U16" s="19">
        <v>4</v>
      </c>
      <c r="V16" s="19">
        <v>0</v>
      </c>
      <c r="W16" s="19">
        <v>2</v>
      </c>
      <c r="X16" s="19">
        <v>0</v>
      </c>
      <c r="Y16" s="19">
        <v>0</v>
      </c>
      <c r="Z16" s="19">
        <v>3</v>
      </c>
      <c r="AA16" s="152">
        <v>17.399999999999999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0.4</v>
      </c>
      <c r="BI16" s="117">
        <f t="shared" si="3"/>
        <v>0.55555555555555558</v>
      </c>
      <c r="BJ16" s="118">
        <f t="shared" si="4"/>
        <v>0.30113598171674394</v>
      </c>
      <c r="BK16" s="86">
        <f t="shared" si="5"/>
        <v>0</v>
      </c>
      <c r="BL16" s="117">
        <f t="shared" si="6"/>
        <v>0</v>
      </c>
      <c r="BM16" s="119">
        <f t="shared" si="7"/>
        <v>0.35714285714285715</v>
      </c>
      <c r="BN16" s="87">
        <f t="shared" si="8"/>
        <v>0</v>
      </c>
      <c r="BO16" s="86">
        <f t="shared" si="9"/>
        <v>0.16551724137931034</v>
      </c>
      <c r="BP16" s="117">
        <f t="shared" si="10"/>
        <v>0.25862068965517243</v>
      </c>
      <c r="BQ16" s="120">
        <f t="shared" si="11"/>
        <v>0.18808777429467086</v>
      </c>
      <c r="BR16" s="88">
        <f t="shared" si="12"/>
        <v>50.755380196361557</v>
      </c>
      <c r="BS16" s="89">
        <f t="shared" si="13"/>
        <v>82.129653873618693</v>
      </c>
      <c r="BT16" s="90">
        <f t="shared" si="27"/>
        <v>31.374273677257136</v>
      </c>
      <c r="BU16" s="86">
        <f t="shared" si="14"/>
        <v>6.097560975609756E-2</v>
      </c>
      <c r="BV16" s="85">
        <f>IFERROR((D16*2)-(E16*((homedefinitions!$K$15)*2))+(G16*3)-(H16*((homedefinitions!$L$15)*3))+(J16)-(K16*(homedefinitions!$M$15))+S16+T16+V16+W16-U16, 0)</f>
        <v>3</v>
      </c>
      <c r="BW16" s="85">
        <f t="shared" si="28"/>
        <v>1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0.1875</v>
      </c>
      <c r="CB16" s="45">
        <f t="shared" si="48"/>
        <v>0.77880184331797242</v>
      </c>
      <c r="CC16" s="45">
        <f t="shared" si="30"/>
        <v>0.66129146185355858</v>
      </c>
      <c r="CD16" s="45">
        <f t="shared" si="31"/>
        <v>0</v>
      </c>
      <c r="CE16" s="36">
        <f t="shared" si="32"/>
        <v>1.128611111111111</v>
      </c>
      <c r="CF16" s="45">
        <f t="shared" si="49"/>
        <v>1.7899025729646696</v>
      </c>
      <c r="CG16" s="45">
        <f t="shared" si="50"/>
        <v>1.7899025729646696</v>
      </c>
      <c r="CH16" s="45">
        <f t="shared" si="33"/>
        <v>0.4579730860546436</v>
      </c>
      <c r="CI16" s="51">
        <f t="shared" si="51"/>
        <v>15.571428571428571</v>
      </c>
      <c r="CJ16" s="47">
        <f t="shared" si="34"/>
        <v>2.7524927298326611</v>
      </c>
      <c r="CK16" s="45">
        <f t="shared" si="35"/>
        <v>0.71920232645354842</v>
      </c>
      <c r="CL16" s="45">
        <f t="shared" si="36"/>
        <v>0.8606719367588932</v>
      </c>
      <c r="CM16" s="36">
        <f t="shared" si="37"/>
        <v>0.92501590851470716</v>
      </c>
      <c r="CN16" s="45">
        <f t="shared" si="52"/>
        <v>27.84</v>
      </c>
      <c r="CO16" s="45">
        <f t="shared" si="53"/>
        <v>0.46626471432672983</v>
      </c>
      <c r="CP16" s="45">
        <f t="shared" si="54"/>
        <v>0.44</v>
      </c>
      <c r="CQ16" s="45">
        <f t="shared" si="55"/>
        <v>0.40701754385964911</v>
      </c>
      <c r="CR16" s="45">
        <f t="shared" si="38"/>
        <v>0.44308781332218478</v>
      </c>
      <c r="CS16" s="45">
        <f t="shared" si="39"/>
        <v>3.7853226100026105</v>
      </c>
      <c r="CT16" s="45">
        <f t="shared" si="40"/>
        <v>1.1009970919330645</v>
      </c>
      <c r="CU16" s="45">
        <f t="shared" si="41"/>
        <v>0.28260869565217389</v>
      </c>
      <c r="CV16" s="45">
        <f t="shared" si="42"/>
        <v>0</v>
      </c>
      <c r="CW16" s="45">
        <f t="shared" si="43"/>
        <v>0.18977791881368652</v>
      </c>
      <c r="CX16" s="45">
        <f t="shared" si="44"/>
        <v>0</v>
      </c>
      <c r="CY16" s="45">
        <f t="shared" si="45"/>
        <v>0</v>
      </c>
      <c r="CZ16" s="43">
        <f t="shared" si="46"/>
        <v>1.4696352834430528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0</v>
      </c>
      <c r="R17" s="19">
        <v>0</v>
      </c>
      <c r="S17" s="20">
        <f t="shared" si="20"/>
        <v>0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0</v>
      </c>
      <c r="AA17" s="152">
        <v>0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v>0</v>
      </c>
      <c r="BS17" s="98">
        <f>IFERROR((CS20/CZ20)*100, 0)</f>
        <v>0</v>
      </c>
      <c r="BT17" s="99">
        <f t="shared" si="27"/>
        <v>0</v>
      </c>
      <c r="BU17" s="95">
        <f t="shared" si="14"/>
        <v>0</v>
      </c>
      <c r="BV17" s="85">
        <f>IFERROR((D17*2)-(E17*((homedefinitions!$K$15)*2))+(G17*3)-(H17*((homedefinitions!$L$15)*3))+(J17)-(K17*(homedefinitions!$M$15))+S17+T17+V17+W17-U17, 0)</f>
        <v>0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1</v>
      </c>
      <c r="CA17" s="39">
        <f t="shared" si="47"/>
        <v>0.1875</v>
      </c>
      <c r="CB17" s="45">
        <f t="shared" si="48"/>
        <v>0.77880184331797242</v>
      </c>
      <c r="CC17" s="45">
        <f t="shared" si="30"/>
        <v>0.55891579621095744</v>
      </c>
      <c r="CD17" s="45">
        <f t="shared" si="31"/>
        <v>1.6326530612244896E-2</v>
      </c>
      <c r="CE17" s="36">
        <f t="shared" si="32"/>
        <v>0.95388888888888879</v>
      </c>
      <c r="CF17" s="45">
        <f t="shared" si="49"/>
        <v>1.5291312157120911</v>
      </c>
      <c r="CG17" s="45">
        <f t="shared" si="50"/>
        <v>2.5291312157120913</v>
      </c>
      <c r="CH17" s="45">
        <f t="shared" si="33"/>
        <v>0.76564677469937359</v>
      </c>
      <c r="CI17" s="51">
        <f t="shared" si="51"/>
        <v>15.571428571428571</v>
      </c>
      <c r="CJ17" s="47">
        <f t="shared" si="34"/>
        <v>0</v>
      </c>
      <c r="CK17" s="45">
        <f t="shared" si="35"/>
        <v>0.45250270443711038</v>
      </c>
      <c r="CL17" s="45">
        <f t="shared" si="36"/>
        <v>1.6822916666666667</v>
      </c>
      <c r="CM17" s="36">
        <f t="shared" si="37"/>
        <v>0.92501590851470716</v>
      </c>
      <c r="CN17" s="45">
        <f t="shared" si="52"/>
        <v>27.84</v>
      </c>
      <c r="CO17" s="45">
        <f t="shared" si="53"/>
        <v>0.46626471432672983</v>
      </c>
      <c r="CP17" s="45">
        <f t="shared" si="54"/>
        <v>0.44</v>
      </c>
      <c r="CQ17" s="45">
        <f t="shared" si="55"/>
        <v>0.40701754385964911</v>
      </c>
      <c r="CR17" s="45">
        <f t="shared" si="38"/>
        <v>0.44308781332218478</v>
      </c>
      <c r="CS17" s="45">
        <f t="shared" si="39"/>
        <v>1.9992343677505724</v>
      </c>
      <c r="CT17" s="45">
        <f t="shared" si="40"/>
        <v>0</v>
      </c>
      <c r="CU17" s="45">
        <f t="shared" si="41"/>
        <v>0.59375</v>
      </c>
      <c r="CV17" s="45">
        <f t="shared" si="42"/>
        <v>0</v>
      </c>
      <c r="CW17" s="45">
        <f t="shared" si="43"/>
        <v>0.18977791881368652</v>
      </c>
      <c r="CX17" s="45">
        <f t="shared" si="44"/>
        <v>0</v>
      </c>
      <c r="CY17" s="45">
        <f t="shared" si="45"/>
        <v>0</v>
      </c>
      <c r="CZ17" s="43">
        <f t="shared" si="46"/>
        <v>0.73900611449429388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15</v>
      </c>
      <c r="E18" s="6">
        <f>SUM(E3:E17)</f>
        <v>28</v>
      </c>
      <c r="F18" s="132">
        <f t="shared" si="15"/>
        <v>0.5357142857142857</v>
      </c>
      <c r="G18" s="8">
        <f>SUM(G3:G17)</f>
        <v>9</v>
      </c>
      <c r="H18" s="6">
        <f>SUM(H3:H17)</f>
        <v>20</v>
      </c>
      <c r="I18" s="135">
        <f t="shared" si="16"/>
        <v>0.45</v>
      </c>
      <c r="J18" s="35">
        <f>SUM(J3:J17)</f>
        <v>8</v>
      </c>
      <c r="K18" s="35">
        <f>SUM(K3:K17)</f>
        <v>10</v>
      </c>
      <c r="L18" s="31">
        <f t="shared" si="17"/>
        <v>0.8</v>
      </c>
      <c r="M18" s="30">
        <f>SUM(M3:M17)</f>
        <v>24</v>
      </c>
      <c r="N18" s="6">
        <f>SUM(N3:N17)</f>
        <v>48</v>
      </c>
      <c r="O18" s="138">
        <f t="shared" si="18"/>
        <v>0.5</v>
      </c>
      <c r="P18" s="9">
        <f>(D18*2)+(G18*3)+(J18)</f>
        <v>65</v>
      </c>
      <c r="Q18" s="8">
        <f>SUM(Q3:Q17)</f>
        <v>11</v>
      </c>
      <c r="R18" s="6">
        <f>SUM(R3:R17)</f>
        <v>13</v>
      </c>
      <c r="S18" s="9">
        <v>26</v>
      </c>
      <c r="T18" s="8">
        <f t="shared" ref="T18:AA18" si="56">SUM(T3:T17)</f>
        <v>16</v>
      </c>
      <c r="U18" s="6">
        <f t="shared" si="56"/>
        <v>16</v>
      </c>
      <c r="V18" s="6">
        <f t="shared" si="56"/>
        <v>0</v>
      </c>
      <c r="W18" s="6">
        <f t="shared" si="56"/>
        <v>13</v>
      </c>
      <c r="X18" s="6">
        <f t="shared" si="56"/>
        <v>1</v>
      </c>
      <c r="Y18" s="6">
        <f t="shared" si="56"/>
        <v>5</v>
      </c>
      <c r="Z18" s="6">
        <f t="shared" si="56"/>
        <v>14</v>
      </c>
      <c r="AA18" s="153">
        <v>180</v>
      </c>
      <c r="AD18" s="11"/>
      <c r="AE18" s="11" t="s">
        <v>43</v>
      </c>
      <c r="AF18" s="8">
        <v>10</v>
      </c>
      <c r="AG18" s="6">
        <v>22</v>
      </c>
      <c r="AH18" s="132">
        <f t="shared" si="21"/>
        <v>0.45454545454545453</v>
      </c>
      <c r="AI18" s="8">
        <v>3</v>
      </c>
      <c r="AJ18" s="6">
        <v>7</v>
      </c>
      <c r="AK18" s="135">
        <f t="shared" si="22"/>
        <v>0.42857142857142855</v>
      </c>
      <c r="AL18" s="35">
        <v>5</v>
      </c>
      <c r="AM18" s="35">
        <v>7</v>
      </c>
      <c r="AN18" s="31">
        <f t="shared" si="23"/>
        <v>0.7142857142857143</v>
      </c>
      <c r="AO18" s="30">
        <v>13</v>
      </c>
      <c r="AP18" s="6">
        <v>29</v>
      </c>
      <c r="AQ18" s="138">
        <f t="shared" si="24"/>
        <v>0.44827586206896552</v>
      </c>
      <c r="AR18" s="9">
        <f>(AF18*2)+(AI18*3)+(AL18)</f>
        <v>34</v>
      </c>
      <c r="AS18" s="8">
        <v>3</v>
      </c>
      <c r="AT18" s="6">
        <v>14</v>
      </c>
      <c r="AU18" s="9">
        <v>18</v>
      </c>
      <c r="AV18" s="8">
        <v>6</v>
      </c>
      <c r="AW18" s="6">
        <v>30</v>
      </c>
      <c r="AX18" s="6">
        <v>0</v>
      </c>
      <c r="AY18" s="6">
        <v>4</v>
      </c>
      <c r="AZ18" s="6">
        <v>4</v>
      </c>
      <c r="BA18" s="6">
        <v>2</v>
      </c>
      <c r="BB18" s="6">
        <v>11</v>
      </c>
      <c r="BC18" s="6">
        <v>180</v>
      </c>
      <c r="BF18" s="100"/>
      <c r="BG18" s="101" t="s">
        <v>43</v>
      </c>
      <c r="BH18" s="102">
        <f t="shared" si="2"/>
        <v>0.59375</v>
      </c>
      <c r="BI18" s="125">
        <f t="shared" si="3"/>
        <v>0.62022900763358779</v>
      </c>
      <c r="BJ18" s="126">
        <v>0</v>
      </c>
      <c r="BK18" s="102">
        <f>IFERROR(T18/M18, 0)</f>
        <v>0.66666666666666663</v>
      </c>
      <c r="BL18" s="125">
        <f>IFERROR(T18/(N18+(0.44*K18)+U18), 0)</f>
        <v>0.23391812865497075</v>
      </c>
      <c r="BM18" s="127">
        <f>IFERROR(U18/(N18+(0.44*K18)+U18), 0)</f>
        <v>0.23391812865497075</v>
      </c>
      <c r="BN18" s="103">
        <f t="shared" si="8"/>
        <v>1</v>
      </c>
      <c r="BO18" s="105">
        <f>IFERROR(Q18/(Q18+AT18), 0)</f>
        <v>0.44</v>
      </c>
      <c r="BP18" s="128">
        <f>IFERROR(R18/(R18+AS18), 0)</f>
        <v>0.8125</v>
      </c>
      <c r="BQ18" s="129">
        <f>IFERROR(S18/(S18+AU18), 0)</f>
        <v>0.59090909090909094</v>
      </c>
      <c r="BR18" s="111">
        <f>IFERROR(($AR$18/$BD$3)*100, 0)</f>
        <v>57.754374044504843</v>
      </c>
      <c r="BS18" s="112">
        <f>IFERROR(($P$18/$AB$3)*100, 0)</f>
        <v>113.83378166330419</v>
      </c>
      <c r="BT18" s="104">
        <f t="shared" si="27"/>
        <v>56.079407618799351</v>
      </c>
      <c r="BU18" s="102">
        <f>IFERROR(SUM(BU3:BU17), 0)</f>
        <v>0.85975609756097549</v>
      </c>
      <c r="BV18" s="85">
        <f>IFERROR((D18*2)-(E18*((homedefinitions!$K$15)*2))+(G18*3)-(H18*((homedefinitions!$L$15)*3))+(J18)-(K18*(homedefinitions!$M$15))+S18+T18+V18+W18-U18, 0)</f>
        <v>59.7</v>
      </c>
      <c r="BW18" s="85">
        <f t="shared" si="28"/>
        <v>0.20833333333333334</v>
      </c>
      <c r="BX18" s="55">
        <v>34</v>
      </c>
      <c r="BY18" s="58" t="s">
        <v>30</v>
      </c>
      <c r="BZ18" s="47">
        <f t="shared" si="29"/>
        <v>2.4423963133640552</v>
      </c>
      <c r="CA18" s="39">
        <f t="shared" si="47"/>
        <v>0.1875</v>
      </c>
      <c r="CB18" s="45">
        <f t="shared" si="48"/>
        <v>0.77880184331797242</v>
      </c>
      <c r="CC18" s="45">
        <f t="shared" si="30"/>
        <v>0.96288463901689703</v>
      </c>
      <c r="CD18" s="45">
        <f t="shared" si="31"/>
        <v>4.8979591836734691E-2</v>
      </c>
      <c r="CE18" s="36">
        <f t="shared" si="32"/>
        <v>1.6433333333333331</v>
      </c>
      <c r="CF18" s="45">
        <f t="shared" si="49"/>
        <v>2.655197564186965</v>
      </c>
      <c r="CG18" s="45">
        <f t="shared" si="50"/>
        <v>5.0975938775510201</v>
      </c>
      <c r="CH18" s="45">
        <f t="shared" si="33"/>
        <v>0.89576575110870016</v>
      </c>
      <c r="CI18" s="51">
        <f t="shared" si="51"/>
        <v>15.571428571428571</v>
      </c>
      <c r="CJ18" s="47">
        <f t="shared" si="34"/>
        <v>3.3731703703703704</v>
      </c>
      <c r="CK18" s="45">
        <f t="shared" si="35"/>
        <v>0.78353703703703692</v>
      </c>
      <c r="CL18" s="45">
        <f t="shared" si="36"/>
        <v>0</v>
      </c>
      <c r="CM18" s="36">
        <f t="shared" si="37"/>
        <v>0.92501590851470716</v>
      </c>
      <c r="CN18" s="45">
        <f t="shared" si="52"/>
        <v>27.84</v>
      </c>
      <c r="CO18" s="45">
        <f t="shared" si="53"/>
        <v>0.46626471432672983</v>
      </c>
      <c r="CP18" s="45">
        <f t="shared" si="54"/>
        <v>0.44</v>
      </c>
      <c r="CQ18" s="45">
        <f t="shared" si="55"/>
        <v>0.40701754385964911</v>
      </c>
      <c r="CR18" s="45">
        <f t="shared" si="38"/>
        <v>0.88617562664436955</v>
      </c>
      <c r="CS18" s="45">
        <f t="shared" si="39"/>
        <v>7.7064755154262388</v>
      </c>
      <c r="CT18" s="45">
        <f t="shared" si="40"/>
        <v>1.6865851851851852</v>
      </c>
      <c r="CU18" s="45">
        <f t="shared" si="41"/>
        <v>0</v>
      </c>
      <c r="CV18" s="45">
        <f t="shared" si="42"/>
        <v>1.92</v>
      </c>
      <c r="CW18" s="45">
        <f t="shared" si="43"/>
        <v>0.37955583762737305</v>
      </c>
      <c r="CX18" s="45">
        <f t="shared" si="44"/>
        <v>1.5875999999999997</v>
      </c>
      <c r="CY18" s="45">
        <f t="shared" si="45"/>
        <v>7.999999999999996E-2</v>
      </c>
      <c r="CZ18" s="43">
        <f t="shared" si="46"/>
        <v>9.3833045093371297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0.1875</v>
      </c>
      <c r="CB19" s="45">
        <f t="shared" si="48"/>
        <v>0.77880184331797242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15.571428571428571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0.92501590851470716</v>
      </c>
      <c r="CN19" s="45">
        <f t="shared" si="52"/>
        <v>27.84</v>
      </c>
      <c r="CO19" s="45">
        <f t="shared" si="53"/>
        <v>0.46626471432672983</v>
      </c>
      <c r="CP19" s="45">
        <f t="shared" si="54"/>
        <v>0.44</v>
      </c>
      <c r="CQ19" s="45">
        <f t="shared" si="55"/>
        <v>0.40701754385964911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0.1875</v>
      </c>
      <c r="CB20" s="46">
        <f t="shared" si="48"/>
        <v>0.77880184331797242</v>
      </c>
      <c r="CC20" s="46">
        <f>IFERROR(((($AP$18-$AO$18-$V$18)*CB20*(1-1.07*CA20))/$AA$18)*AA17, 0)</f>
        <v>0</v>
      </c>
      <c r="CD20" s="46">
        <f>IFERROR((Z17/$Z$18)*0.4*$AM$18*((1-$AN$18)^2), 0)</f>
        <v>0</v>
      </c>
      <c r="CE20" s="42">
        <f>IFERROR((($AW$18-$W$18)/$AA$18)*AA17, 0)</f>
        <v>0</v>
      </c>
      <c r="CF20" s="46">
        <f t="shared" si="49"/>
        <v>0</v>
      </c>
      <c r="CG20" s="46">
        <f t="shared" si="50"/>
        <v>0</v>
      </c>
      <c r="CH20" s="46">
        <f>IFERROR(CG20/($BD$3*(AA17/$BC$18)),0)</f>
        <v>0</v>
      </c>
      <c r="CI20" s="52">
        <f t="shared" si="51"/>
        <v>15.571428571428571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</v>
      </c>
      <c r="CL20" s="46">
        <f>IFERROR(2*((($M$18)+0.5*($H$18-G17))/($M$18-M17))*0.5*((($P$18-$J$18)-(P17-J17))/(2*($N$18-N17)))*T17, 0)</f>
        <v>0</v>
      </c>
      <c r="CM20" s="42">
        <f t="shared" si="37"/>
        <v>0.92501590851470716</v>
      </c>
      <c r="CN20" s="46">
        <f t="shared" si="52"/>
        <v>27.84</v>
      </c>
      <c r="CO20" s="46">
        <f t="shared" si="53"/>
        <v>0.46626471432672983</v>
      </c>
      <c r="CP20" s="46">
        <f t="shared" si="54"/>
        <v>0.44</v>
      </c>
      <c r="CQ20" s="46">
        <f t="shared" si="55"/>
        <v>0.40701754385964911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</v>
      </c>
      <c r="DB20">
        <f>(AF18+(1.5*AI18))/AP18</f>
        <v>0.5</v>
      </c>
      <c r="DC20">
        <f>(AW18)/(AP18+(0.44*AM18)+AW18)</f>
        <v>0.48324742268041238</v>
      </c>
      <c r="DD20">
        <f>AS18/(AS18+R18)</f>
        <v>0.1875</v>
      </c>
      <c r="DE20">
        <f>AM18/AP18</f>
        <v>0.2413793103448276</v>
      </c>
    </row>
    <row r="21" spans="2:109" x14ac:dyDescent="0.55000000000000004">
      <c r="BF21" t="s">
        <v>139</v>
      </c>
      <c r="BG21">
        <f>((0.5*BH18)-(0.3*BM18)+(0.15*BO18)+(0.05*BW18))</f>
        <v>0.30311622807017546</v>
      </c>
    </row>
    <row r="22" spans="2:109" x14ac:dyDescent="0.55000000000000004">
      <c r="BF22" t="s">
        <v>140</v>
      </c>
      <c r="BG22">
        <f>((0.5*DB20)-(0.3*DC20)+(0.15*DD20)+(0.05*DE20))</f>
        <v>0.14521973871311769</v>
      </c>
    </row>
    <row r="23" spans="2:109" x14ac:dyDescent="0.55000000000000004">
      <c r="BF23" t="s">
        <v>145</v>
      </c>
      <c r="BG23" s="150">
        <f>(BG21-BG22)*100</f>
        <v>15.789648935705777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B20C4-63F6-4B2D-AA95-BDA86254965D}">
  <dimension ref="B1:DE114"/>
  <sheetViews>
    <sheetView zoomScale="58" zoomScaleNormal="60" workbookViewId="0">
      <selection activeCell="BR6" sqref="BR6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3.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57812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2.73437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1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1</v>
      </c>
      <c r="O3" s="136">
        <f>IFERROR(M3/N3,0)</f>
        <v>0</v>
      </c>
      <c r="P3" s="17">
        <f>(D3*2)+(G3*3)+(J3)</f>
        <v>0</v>
      </c>
      <c r="Q3" s="15">
        <v>2</v>
      </c>
      <c r="R3" s="16">
        <v>1</v>
      </c>
      <c r="S3" s="17">
        <f>Q3+R3</f>
        <v>3</v>
      </c>
      <c r="T3" s="15">
        <v>3</v>
      </c>
      <c r="U3" s="16">
        <v>1</v>
      </c>
      <c r="V3" s="16">
        <v>0</v>
      </c>
      <c r="W3" s="16">
        <v>0</v>
      </c>
      <c r="X3" s="16">
        <v>0</v>
      </c>
      <c r="Y3" s="16">
        <v>1</v>
      </c>
      <c r="Z3" s="16">
        <v>0</v>
      </c>
      <c r="AA3" s="151">
        <v>14.5</v>
      </c>
      <c r="AB3" s="60">
        <f>IFERROR($N$18+0.44*$K$18-(1.07*($Q$18/($Q$18+$AT$18))*($N$18-$M$18))+U18, 0)</f>
        <v>50.793333333333337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53.048181818181817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7.5269323046525852E-2</v>
      </c>
      <c r="BK3" s="81">
        <f t="shared" ref="BK3:BK17" si="5">IFERROR(T3/(($M$18*((5*AA3)/$AA$18))-M3), 0)</f>
        <v>0.29796413793103449</v>
      </c>
      <c r="BL3" s="113">
        <f t="shared" ref="BL3:BL17" si="6">IFERROR(T3/(N3+(0.44*K3)+T3+U3), 0)</f>
        <v>0.6</v>
      </c>
      <c r="BM3" s="115">
        <f t="shared" ref="BM3:BM17" si="7">IFERROR(U3/(N3+(0.44*K3)+T3+U3), 0)</f>
        <v>0.2</v>
      </c>
      <c r="BN3" s="82">
        <f t="shared" ref="BN3:BN18" si="8">IFERROR(T3/U3, 0)</f>
        <v>3</v>
      </c>
      <c r="BO3" s="81">
        <f t="shared" ref="BO3:BO17" si="9">IFERROR(Q3/(($Q$18+$AT$18)*((5*AA3)/$AA$18)), 0)</f>
        <v>0.27589272030651341</v>
      </c>
      <c r="BP3" s="113">
        <f t="shared" ref="BP3:BP17" si="10">IFERROR(R3/(($R$18+$AS$18)*((5*AA3)/$AA$18)), 0)</f>
        <v>0.11286520376175549</v>
      </c>
      <c r="BQ3" s="116">
        <f t="shared" ref="BQ3:BQ17" si="11">IFERROR(S3/(($S$18+$AU$18)*((5*AA3)/$AA$18)), 0)</f>
        <v>0.16193703148425789</v>
      </c>
      <c r="BR3" s="83">
        <f t="shared" ref="BR3:BR16" si="12">IFERROR($BR$18+0.2*(100*($AR$18/CI5)*(1-CH5)-$BR$18), 0)</f>
        <v>100.41898012188936</v>
      </c>
      <c r="BS3" s="84">
        <f t="shared" ref="BS3:BS16" si="13">IFERROR((CS5/CZ5)*100, 0)</f>
        <v>132.80010052652986</v>
      </c>
      <c r="BT3" s="85">
        <f>BS3-BR3</f>
        <v>32.381120404640498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2.5423728813559324E-2</v>
      </c>
      <c r="BV3" s="85">
        <f>IFERROR((D3*2)-(E3*((homedefinitions!$K$15)*2))+(G3*3)-(H3*((homedefinitions!$L$15)*3))+(J3)-(K3*(homedefinitions!$M$15))+S3+T3+V3+W3-U3, 0)</f>
        <v>4.25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2</v>
      </c>
      <c r="E4" s="19">
        <v>4</v>
      </c>
      <c r="F4" s="131">
        <f t="shared" ref="F4:F18" si="15">IFERROR(D4/E4,0)</f>
        <v>0.5</v>
      </c>
      <c r="G4" s="18">
        <v>0</v>
      </c>
      <c r="H4" s="19">
        <v>4</v>
      </c>
      <c r="I4" s="134">
        <f t="shared" ref="I4:I18" si="16">IFERROR(G4/H4,0)</f>
        <v>0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2</v>
      </c>
      <c r="N4" s="19">
        <f t="shared" si="0"/>
        <v>8</v>
      </c>
      <c r="O4" s="137">
        <f t="shared" ref="O4:O18" si="18">IFERROR(M4/N4,0)</f>
        <v>0.25</v>
      </c>
      <c r="P4" s="20">
        <f t="shared" ref="P4:P17" si="19">(D4*2)+(G4*3)+(J4)</f>
        <v>4</v>
      </c>
      <c r="Q4" s="18">
        <v>1</v>
      </c>
      <c r="R4" s="19">
        <v>2</v>
      </c>
      <c r="S4" s="20">
        <f t="shared" ref="S4:S18" si="20">Q4+R4</f>
        <v>3</v>
      </c>
      <c r="T4" s="18">
        <v>4</v>
      </c>
      <c r="U4" s="19">
        <v>2</v>
      </c>
      <c r="V4" s="19">
        <v>0</v>
      </c>
      <c r="W4" s="19">
        <v>0</v>
      </c>
      <c r="X4" s="19">
        <v>0</v>
      </c>
      <c r="Y4" s="19">
        <v>2</v>
      </c>
      <c r="Z4" s="19">
        <v>0</v>
      </c>
      <c r="AA4" s="152">
        <v>21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0.25</v>
      </c>
      <c r="BI4" s="117">
        <f t="shared" si="3"/>
        <v>0.25</v>
      </c>
      <c r="BJ4" s="118">
        <f t="shared" si="4"/>
        <v>0.2598583771844345</v>
      </c>
      <c r="BK4" s="86">
        <f t="shared" si="5"/>
        <v>0.31792172930206275</v>
      </c>
      <c r="BL4" s="117">
        <f t="shared" si="6"/>
        <v>0.2857142857142857</v>
      </c>
      <c r="BM4" s="119">
        <f t="shared" si="7"/>
        <v>0.14285714285714285</v>
      </c>
      <c r="BN4" s="87">
        <f t="shared" si="8"/>
        <v>2</v>
      </c>
      <c r="BO4" s="86">
        <f t="shared" si="9"/>
        <v>9.5248677248677249E-2</v>
      </c>
      <c r="BP4" s="117">
        <f t="shared" si="10"/>
        <v>0.15586147186147187</v>
      </c>
      <c r="BQ4" s="120">
        <f t="shared" si="11"/>
        <v>0.1118136645962733</v>
      </c>
      <c r="BR4" s="88">
        <f t="shared" si="12"/>
        <v>99.088422388783712</v>
      </c>
      <c r="BS4" s="89">
        <f t="shared" si="13"/>
        <v>92.907928465580341</v>
      </c>
      <c r="BT4" s="90">
        <f t="shared" ref="BT4:BT18" si="27">BS4-BR4</f>
        <v>-6.1804939232033718</v>
      </c>
      <c r="BU4" s="86">
        <f t="shared" si="14"/>
        <v>2.1186440677966101E-2</v>
      </c>
      <c r="BV4" s="85">
        <f>IFERROR((D4*2)-(E4*((homedefinitions!$K$15)*2))+(G4*3)-(H4*((homedefinitions!$L$15)*3))+(J4)-(K4*(homedefinitions!$M$15))+S4+T4+V4+W4-U4, 0)</f>
        <v>2.6399999999999997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0</v>
      </c>
      <c r="E5" s="16">
        <v>0</v>
      </c>
      <c r="F5" s="130">
        <f t="shared" si="15"/>
        <v>0</v>
      </c>
      <c r="G5" s="15">
        <v>0</v>
      </c>
      <c r="H5" s="16">
        <v>0</v>
      </c>
      <c r="I5" s="133">
        <f t="shared" si="16"/>
        <v>0</v>
      </c>
      <c r="J5" s="33">
        <v>0</v>
      </c>
      <c r="K5" s="33">
        <v>0</v>
      </c>
      <c r="L5" s="31">
        <f t="shared" si="17"/>
        <v>0</v>
      </c>
      <c r="M5" s="21">
        <f t="shared" si="0"/>
        <v>0</v>
      </c>
      <c r="N5" s="16">
        <f t="shared" si="0"/>
        <v>0</v>
      </c>
      <c r="O5" s="136">
        <f t="shared" si="18"/>
        <v>0</v>
      </c>
      <c r="P5" s="17">
        <f t="shared" si="19"/>
        <v>0</v>
      </c>
      <c r="Q5" s="15">
        <v>0</v>
      </c>
      <c r="R5" s="16">
        <v>0</v>
      </c>
      <c r="S5" s="17">
        <f t="shared" si="20"/>
        <v>0</v>
      </c>
      <c r="T5" s="15">
        <v>0</v>
      </c>
      <c r="U5" s="16">
        <v>0</v>
      </c>
      <c r="V5" s="16">
        <v>0</v>
      </c>
      <c r="W5" s="16">
        <v>0</v>
      </c>
      <c r="X5" s="16">
        <v>0</v>
      </c>
      <c r="Y5" s="16">
        <v>0</v>
      </c>
      <c r="Z5" s="16">
        <v>0</v>
      </c>
      <c r="AA5" s="151">
        <v>0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</v>
      </c>
      <c r="BI5" s="113">
        <f t="shared" si="3"/>
        <v>0</v>
      </c>
      <c r="BJ5" s="114">
        <f t="shared" si="4"/>
        <v>0</v>
      </c>
      <c r="BK5" s="81">
        <f t="shared" si="5"/>
        <v>0</v>
      </c>
      <c r="BL5" s="113">
        <f t="shared" si="6"/>
        <v>0</v>
      </c>
      <c r="BM5" s="115">
        <f t="shared" si="7"/>
        <v>0</v>
      </c>
      <c r="BN5" s="82">
        <f t="shared" si="8"/>
        <v>0</v>
      </c>
      <c r="BO5" s="81">
        <f t="shared" si="9"/>
        <v>0</v>
      </c>
      <c r="BP5" s="113">
        <f t="shared" si="10"/>
        <v>0</v>
      </c>
      <c r="BQ5" s="116">
        <f t="shared" si="11"/>
        <v>0</v>
      </c>
      <c r="BR5" s="83">
        <v>0</v>
      </c>
      <c r="BS5" s="84">
        <f t="shared" si="13"/>
        <v>0</v>
      </c>
      <c r="BT5" s="85">
        <f t="shared" si="27"/>
        <v>0</v>
      </c>
      <c r="BU5" s="81">
        <f t="shared" si="14"/>
        <v>0</v>
      </c>
      <c r="BV5" s="85">
        <f>IFERROR((D5*2)-(E5*((homedefinitions!$K$15)*2))+(G5*3)-(H5*((homedefinitions!$L$15)*3))+(J5)-(K5*(homedefinitions!$M$15))+S5+T5+V5+W5-U5, 0)</f>
        <v>0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0.31221719457013575</v>
      </c>
      <c r="CA5" s="39">
        <f>IFERROR(($AS$18/($AS$18+$R$18)), 0)</f>
        <v>0.27272727272727271</v>
      </c>
      <c r="CB5" s="45">
        <f>IFERROR(($AQ$18*(1-CA5))/($AQ$18*(1-CA5)+(CA5*(1-$AQ$18))), 0)</f>
        <v>0.68778280542986425</v>
      </c>
      <c r="CC5" s="45">
        <f t="shared" ref="CC5:CC18" si="30">IFERROR(((($AP$18-$AO$18-$V$18)*CB5*(1-1.07*CA5))/$AA$18)*AA3, 0)</f>
        <v>0.78464520899021639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0.80546605932674142</v>
      </c>
      <c r="CF5" s="45">
        <f>IFERROR(CC5+CE5+CD5, 0)</f>
        <v>1.5901112683169578</v>
      </c>
      <c r="CG5" s="45">
        <f>IFERROR(BZ5+CF5, 0)</f>
        <v>1.9023284628870936</v>
      </c>
      <c r="CH5" s="45">
        <f t="shared" ref="CH5:CH18" si="33">IFERROR(CG5/($BD$3*(AA3/$BC$18)),0)</f>
        <v>0.44516345600721946</v>
      </c>
      <c r="CI5" s="51">
        <f>IFERROR($AO$18+(1-((1-$AN$18)^2))*0.4*$AM$18, 0)</f>
        <v>20.5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0.48528216803496926</v>
      </c>
      <c r="CL5" s="45">
        <f t="shared" ref="CL5:CL18" si="36">IFERROR(2*((($M$18)+0.5*($H$18-G3))/($M$18-M3))*0.5*((($P$18-$J$18)-(P3-J3))/(2*($N$18-N3)))*T3, 0)</f>
        <v>2.9439130434782608</v>
      </c>
      <c r="CM5" s="45">
        <f t="shared" ref="CM5:CM20" si="37">IFERROR(1-($Q$18/CN5)*CO5*CQ5, 0)</f>
        <v>0.93483154191425921</v>
      </c>
      <c r="CN5" s="45">
        <f>IFERROR($M$18+(1-(1-($J$18/$K$18))^2)*$K$18*0.4, 0)</f>
        <v>27.4</v>
      </c>
      <c r="CO5" s="45">
        <f>IFERROR(((1-CP5)*CQ5)/((1-CP5)*CQ5+(1-CQ5)*CP5), 0)</f>
        <v>0.6369130636913064</v>
      </c>
      <c r="CP5" s="45">
        <f>IFERROR($Q$18/($Q$18+$AT$18), 0)</f>
        <v>0.33333333333333331</v>
      </c>
      <c r="CQ5" s="45">
        <f>IFERROR(CN5/($N$18+0.44*$K$18+$U$18), 0)</f>
        <v>0.46725784447476121</v>
      </c>
      <c r="CR5" s="45">
        <f t="shared" ref="CR5:CR18" si="38">IFERROR(Q3*CO5*CQ5*($P$18/($M$18+(1-(1-($J$18/$K$18))^2)*0.4*$K$18)), 0)</f>
        <v>1.4554288972482103</v>
      </c>
      <c r="CS5" s="45">
        <f t="shared" ref="CS5:CS18" si="39">IFERROR((CJ5+CL5+J3)*CM5+CR5, 0)</f>
        <v>4.2074916669444926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0.99456521739130421</v>
      </c>
      <c r="CV5" s="45">
        <f t="shared" ref="CV5:CV18" si="42">IFERROR((1-(1-(J3/K3))^2)*0.4*K3, 0)</f>
        <v>0</v>
      </c>
      <c r="CW5" s="45">
        <f t="shared" ref="CW5:CW18" si="43">IFERROR(Q3*CO5*CQ5, 0)</f>
        <v>0.59520525051643225</v>
      </c>
      <c r="CX5" s="45">
        <f t="shared" ref="CX5:CX18" si="44">IFERROR((N3-M3)*(1-(1.07*CP5)), 0)</f>
        <v>0.64333333333333331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3.1682895195579688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4</v>
      </c>
      <c r="H6" s="19">
        <v>5</v>
      </c>
      <c r="I6" s="134">
        <f t="shared" si="16"/>
        <v>0.8</v>
      </c>
      <c r="J6" s="34">
        <v>0</v>
      </c>
      <c r="K6" s="34">
        <v>0</v>
      </c>
      <c r="L6" s="32">
        <f t="shared" si="17"/>
        <v>0</v>
      </c>
      <c r="M6" s="22">
        <f t="shared" si="0"/>
        <v>4</v>
      </c>
      <c r="N6" s="19">
        <f t="shared" si="0"/>
        <v>5</v>
      </c>
      <c r="O6" s="137">
        <f t="shared" si="18"/>
        <v>0.8</v>
      </c>
      <c r="P6" s="20">
        <f t="shared" si="19"/>
        <v>12</v>
      </c>
      <c r="Q6" s="18">
        <v>0</v>
      </c>
      <c r="R6" s="19">
        <v>0</v>
      </c>
      <c r="S6" s="20">
        <f t="shared" si="20"/>
        <v>0</v>
      </c>
      <c r="T6" s="18">
        <v>1</v>
      </c>
      <c r="U6" s="19">
        <v>2</v>
      </c>
      <c r="V6" s="19">
        <v>0</v>
      </c>
      <c r="W6" s="19">
        <v>1</v>
      </c>
      <c r="X6" s="19">
        <v>0</v>
      </c>
      <c r="Y6" s="19">
        <v>0</v>
      </c>
      <c r="Z6" s="19">
        <v>1</v>
      </c>
      <c r="AA6" s="152">
        <v>12.5</v>
      </c>
      <c r="AB6" s="60">
        <f>IFERROR((AB3/36)*40, 0)</f>
        <v>56.437037037037037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58.942424242424245</v>
      </c>
      <c r="BF6" s="67">
        <v>3</v>
      </c>
      <c r="BG6" s="68" t="s">
        <v>20</v>
      </c>
      <c r="BH6" s="86">
        <f t="shared" si="2"/>
        <v>1.2</v>
      </c>
      <c r="BI6" s="117">
        <f t="shared" si="3"/>
        <v>1.2</v>
      </c>
      <c r="BJ6" s="118">
        <f t="shared" si="4"/>
        <v>0.30559345156889495</v>
      </c>
      <c r="BK6" s="86">
        <f t="shared" si="5"/>
        <v>0.21369388191163555</v>
      </c>
      <c r="BL6" s="117">
        <f t="shared" si="6"/>
        <v>0.125</v>
      </c>
      <c r="BM6" s="119">
        <f t="shared" si="7"/>
        <v>0.25</v>
      </c>
      <c r="BN6" s="87">
        <f t="shared" si="8"/>
        <v>0.5</v>
      </c>
      <c r="BO6" s="86">
        <f t="shared" si="9"/>
        <v>0</v>
      </c>
      <c r="BP6" s="117">
        <f t="shared" si="10"/>
        <v>0</v>
      </c>
      <c r="BQ6" s="120">
        <f t="shared" si="11"/>
        <v>0</v>
      </c>
      <c r="BR6" s="88">
        <f t="shared" si="12"/>
        <v>90.772787274536753</v>
      </c>
      <c r="BS6" s="89">
        <f t="shared" si="13"/>
        <v>127.81392075411024</v>
      </c>
      <c r="BT6" s="90">
        <f t="shared" si="27"/>
        <v>37.041133479573489</v>
      </c>
      <c r="BU6" s="86">
        <f t="shared" si="14"/>
        <v>9.3220338983050849E-2</v>
      </c>
      <c r="BV6" s="85">
        <f>IFERROR((D6*2)-(E6*((homedefinitions!$K$15)*2))+(G6*3)-(H6*((homedefinitions!$L$15)*3))+(J6)-(K6*(homedefinitions!$M$15))+S6+T6+V6+W6-U6, 0)</f>
        <v>7.8000000000000007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0.6244343891402715</v>
      </c>
      <c r="CA6" s="39">
        <f t="shared" ref="CA6:CA20" si="47">IFERROR(($AS$18/($AS$18+$R$18)), 0)</f>
        <v>0.27272727272727271</v>
      </c>
      <c r="CB6" s="45">
        <f t="shared" ref="CB6:CB20" si="48">IFERROR(($AQ$18*(1-CA6))/($AQ$18*(1-CA6)+(CA6*(1-$AQ$18))), 0)</f>
        <v>0.68778280542986425</v>
      </c>
      <c r="CC6" s="45">
        <f t="shared" si="30"/>
        <v>1.1363827164685893</v>
      </c>
      <c r="CD6" s="45">
        <f t="shared" si="31"/>
        <v>0</v>
      </c>
      <c r="CE6" s="36">
        <f t="shared" si="32"/>
        <v>1.166537051438729</v>
      </c>
      <c r="CF6" s="45">
        <f t="shared" ref="CF6:CF20" si="49">IFERROR(CC6+CE6+CD6, 0)</f>
        <v>2.3029197679073183</v>
      </c>
      <c r="CG6" s="45">
        <f t="shared" ref="CG6:CG20" si="50">IFERROR(BZ6+CF6, 0)</f>
        <v>2.9273541570475898</v>
      </c>
      <c r="CH6" s="45">
        <f t="shared" si="33"/>
        <v>0.4729965514446336</v>
      </c>
      <c r="CI6" s="51">
        <f t="shared" ref="CI6:CI20" si="51">IFERROR($AO$18+(1-((1-$AN$18)^2))*0.4*$AM$18, 0)</f>
        <v>20.5</v>
      </c>
      <c r="CJ6" s="47">
        <f t="shared" si="34"/>
        <v>3.7291515447374706</v>
      </c>
      <c r="CK6" s="45">
        <f t="shared" si="35"/>
        <v>0.54169691052505886</v>
      </c>
      <c r="CL6" s="45">
        <f t="shared" si="36"/>
        <v>4.7023411371237458</v>
      </c>
      <c r="CM6" s="36">
        <f t="shared" si="37"/>
        <v>0.93483154191425921</v>
      </c>
      <c r="CN6" s="45">
        <f t="shared" ref="CN6:CN20" si="52">IFERROR($M$18+(1-(1-($J$18/$K$18))^2)*$K$18*0.4, 0)</f>
        <v>27.4</v>
      </c>
      <c r="CO6" s="45">
        <f t="shared" ref="CO6:CO20" si="53">IFERROR(((1-CP6)*CQ6)/((1-CP6)*CQ6+(1-CQ6)*CP6), 0)</f>
        <v>0.6369130636913064</v>
      </c>
      <c r="CP6" s="45">
        <f t="shared" ref="CP6:CP20" si="54">IFERROR($Q$18/($Q$18+$AT$18), 0)</f>
        <v>0.33333333333333331</v>
      </c>
      <c r="CQ6" s="45">
        <f t="shared" ref="CQ6:CQ20" si="55">IFERROR(CN6/($N$18+0.44*$K$18+$U$18), 0)</f>
        <v>0.46725784447476121</v>
      </c>
      <c r="CR6" s="45">
        <f t="shared" si="38"/>
        <v>0.72771444862410517</v>
      </c>
      <c r="CS6" s="45">
        <f t="shared" si="39"/>
        <v>8.6097397530472186</v>
      </c>
      <c r="CT6" s="45">
        <f t="shared" si="40"/>
        <v>1.8645757723687353</v>
      </c>
      <c r="CU6" s="45">
        <f t="shared" si="41"/>
        <v>1.4615384615384615</v>
      </c>
      <c r="CV6" s="45">
        <f t="shared" si="42"/>
        <v>0</v>
      </c>
      <c r="CW6" s="45">
        <f t="shared" si="43"/>
        <v>0.29760262525821612</v>
      </c>
      <c r="CX6" s="45">
        <f t="shared" si="44"/>
        <v>3.86</v>
      </c>
      <c r="CY6" s="45">
        <f t="shared" si="45"/>
        <v>0</v>
      </c>
      <c r="CZ6" s="43">
        <f t="shared" si="46"/>
        <v>9.2669591231246464</v>
      </c>
    </row>
    <row r="7" spans="2:104" ht="23.1" x14ac:dyDescent="0.85">
      <c r="B7" s="11">
        <v>4</v>
      </c>
      <c r="C7" s="11" t="s">
        <v>21</v>
      </c>
      <c r="D7" s="15">
        <v>1</v>
      </c>
      <c r="E7" s="16">
        <v>1</v>
      </c>
      <c r="F7" s="130">
        <f t="shared" si="15"/>
        <v>1</v>
      </c>
      <c r="G7" s="15">
        <v>1</v>
      </c>
      <c r="H7" s="16">
        <v>3</v>
      </c>
      <c r="I7" s="133">
        <f t="shared" si="16"/>
        <v>0.33333333333333331</v>
      </c>
      <c r="J7" s="33">
        <v>2</v>
      </c>
      <c r="K7" s="33">
        <v>2</v>
      </c>
      <c r="L7" s="31">
        <f t="shared" si="17"/>
        <v>1</v>
      </c>
      <c r="M7" s="21">
        <f t="shared" si="0"/>
        <v>2</v>
      </c>
      <c r="N7" s="16">
        <f t="shared" si="0"/>
        <v>4</v>
      </c>
      <c r="O7" s="136">
        <f t="shared" si="18"/>
        <v>0.5</v>
      </c>
      <c r="P7" s="17">
        <f t="shared" si="19"/>
        <v>7</v>
      </c>
      <c r="Q7" s="15">
        <v>0</v>
      </c>
      <c r="R7" s="16">
        <v>2</v>
      </c>
      <c r="S7" s="17">
        <f t="shared" si="20"/>
        <v>2</v>
      </c>
      <c r="T7" s="15">
        <v>1</v>
      </c>
      <c r="U7" s="16">
        <v>1</v>
      </c>
      <c r="V7" s="16">
        <v>0</v>
      </c>
      <c r="W7" s="16">
        <v>1</v>
      </c>
      <c r="X7" s="16">
        <v>0</v>
      </c>
      <c r="Y7" s="16">
        <v>0</v>
      </c>
      <c r="Z7" s="16">
        <v>3</v>
      </c>
      <c r="AA7" s="151">
        <v>21.35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0.625</v>
      </c>
      <c r="BI7" s="113">
        <f t="shared" si="3"/>
        <v>0.71721311475409832</v>
      </c>
      <c r="BJ7" s="114">
        <f t="shared" si="4"/>
        <v>0.15029186142732537</v>
      </c>
      <c r="BK7" s="81">
        <f t="shared" si="5"/>
        <v>7.797428000918262E-2</v>
      </c>
      <c r="BL7" s="113">
        <f t="shared" si="6"/>
        <v>0.14534883720930233</v>
      </c>
      <c r="BM7" s="115">
        <f t="shared" si="7"/>
        <v>0.14534883720930233</v>
      </c>
      <c r="BN7" s="82">
        <f t="shared" si="8"/>
        <v>1</v>
      </c>
      <c r="BO7" s="81">
        <f t="shared" si="9"/>
        <v>0</v>
      </c>
      <c r="BP7" s="113">
        <f t="shared" si="10"/>
        <v>0.15330636576538217</v>
      </c>
      <c r="BQ7" s="116">
        <f t="shared" si="11"/>
        <v>7.3320435800834957E-2</v>
      </c>
      <c r="BR7" s="83">
        <f t="shared" si="12"/>
        <v>91.284984015782783</v>
      </c>
      <c r="BS7" s="84">
        <f t="shared" si="13"/>
        <v>134.87368147987519</v>
      </c>
      <c r="BT7" s="85">
        <f t="shared" si="27"/>
        <v>43.588697464092405</v>
      </c>
      <c r="BU7" s="81">
        <f t="shared" si="14"/>
        <v>6.7796610169491525E-2</v>
      </c>
      <c r="BV7" s="85">
        <f>IFERROR((D7*2)-(E7*((homedefinitions!$K$15)*2))+(G7*3)-(H7*((homedefinitions!$L$15)*3))+(J7)-(K7*(homedefinitions!$M$15))+S7+T7+V7+W7-U7, 0)</f>
        <v>5.43</v>
      </c>
      <c r="BW7" s="85">
        <f t="shared" si="28"/>
        <v>0.5</v>
      </c>
      <c r="BX7" s="26">
        <v>2</v>
      </c>
      <c r="BY7" s="25" t="s">
        <v>19</v>
      </c>
      <c r="BZ7" s="47">
        <f t="shared" si="29"/>
        <v>0</v>
      </c>
      <c r="CA7" s="39">
        <f t="shared" si="47"/>
        <v>0.27272727272727271</v>
      </c>
      <c r="CB7" s="45">
        <f t="shared" si="48"/>
        <v>0.68778280542986425</v>
      </c>
      <c r="CC7" s="45">
        <f t="shared" si="30"/>
        <v>0</v>
      </c>
      <c r="CD7" s="45">
        <f t="shared" si="31"/>
        <v>0</v>
      </c>
      <c r="CE7" s="36">
        <f t="shared" si="32"/>
        <v>0</v>
      </c>
      <c r="CF7" s="45">
        <f t="shared" si="49"/>
        <v>0</v>
      </c>
      <c r="CG7" s="45">
        <f t="shared" si="50"/>
        <v>0</v>
      </c>
      <c r="CH7" s="45">
        <f t="shared" si="33"/>
        <v>0</v>
      </c>
      <c r="CI7" s="51">
        <f t="shared" si="51"/>
        <v>20.5</v>
      </c>
      <c r="CJ7" s="47">
        <f t="shared" si="34"/>
        <v>0</v>
      </c>
      <c r="CK7" s="45">
        <f t="shared" si="35"/>
        <v>0</v>
      </c>
      <c r="CL7" s="45">
        <f t="shared" si="36"/>
        <v>0</v>
      </c>
      <c r="CM7" s="36">
        <f t="shared" si="37"/>
        <v>0.93483154191425921</v>
      </c>
      <c r="CN7" s="45">
        <f t="shared" si="52"/>
        <v>27.4</v>
      </c>
      <c r="CO7" s="45">
        <f t="shared" si="53"/>
        <v>0.6369130636913064</v>
      </c>
      <c r="CP7" s="45">
        <f t="shared" si="54"/>
        <v>0.33333333333333331</v>
      </c>
      <c r="CQ7" s="45">
        <f t="shared" si="55"/>
        <v>0.46725784447476121</v>
      </c>
      <c r="CR7" s="45">
        <f t="shared" si="38"/>
        <v>0</v>
      </c>
      <c r="CS7" s="45">
        <f t="shared" si="39"/>
        <v>0</v>
      </c>
      <c r="CT7" s="45">
        <f t="shared" si="40"/>
        <v>0</v>
      </c>
      <c r="CU7" s="45">
        <f t="shared" si="41"/>
        <v>0</v>
      </c>
      <c r="CV7" s="45">
        <f t="shared" si="42"/>
        <v>0</v>
      </c>
      <c r="CW7" s="45">
        <f t="shared" si="43"/>
        <v>0</v>
      </c>
      <c r="CX7" s="45">
        <f t="shared" si="44"/>
        <v>0</v>
      </c>
      <c r="CY7" s="45">
        <f t="shared" si="45"/>
        <v>0</v>
      </c>
      <c r="CZ7" s="43">
        <f t="shared" si="46"/>
        <v>0</v>
      </c>
    </row>
    <row r="8" spans="2:104" ht="23.1" x14ac:dyDescent="0.85">
      <c r="B8" s="11">
        <v>5</v>
      </c>
      <c r="C8" s="11" t="s">
        <v>22</v>
      </c>
      <c r="D8" s="18">
        <v>5</v>
      </c>
      <c r="E8" s="19">
        <v>5</v>
      </c>
      <c r="F8" s="131">
        <f t="shared" si="15"/>
        <v>1</v>
      </c>
      <c r="G8" s="18">
        <v>2</v>
      </c>
      <c r="H8" s="19">
        <v>3</v>
      </c>
      <c r="I8" s="134">
        <f t="shared" si="16"/>
        <v>0.66666666666666663</v>
      </c>
      <c r="J8" s="34">
        <v>2</v>
      </c>
      <c r="K8" s="34">
        <v>2</v>
      </c>
      <c r="L8" s="32">
        <f t="shared" si="17"/>
        <v>1</v>
      </c>
      <c r="M8" s="22">
        <f t="shared" si="0"/>
        <v>7</v>
      </c>
      <c r="N8" s="19">
        <f t="shared" si="0"/>
        <v>8</v>
      </c>
      <c r="O8" s="137">
        <f t="shared" si="18"/>
        <v>0.875</v>
      </c>
      <c r="P8" s="20">
        <f t="shared" si="19"/>
        <v>18</v>
      </c>
      <c r="Q8" s="18">
        <v>1</v>
      </c>
      <c r="R8" s="19">
        <v>1</v>
      </c>
      <c r="S8" s="20">
        <f t="shared" si="20"/>
        <v>2</v>
      </c>
      <c r="T8" s="18">
        <v>1</v>
      </c>
      <c r="U8" s="19">
        <v>0</v>
      </c>
      <c r="V8" s="19">
        <v>0</v>
      </c>
      <c r="W8" s="19">
        <v>0</v>
      </c>
      <c r="X8" s="19">
        <v>0</v>
      </c>
      <c r="Y8" s="19">
        <v>4</v>
      </c>
      <c r="Z8" s="19">
        <v>2</v>
      </c>
      <c r="AA8" s="152">
        <v>18.600000000000001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1</v>
      </c>
      <c r="BI8" s="117">
        <f t="shared" si="3"/>
        <v>1.0135135135135134</v>
      </c>
      <c r="BJ8" s="118">
        <f t="shared" si="4"/>
        <v>0.26052897944813624</v>
      </c>
      <c r="BK8" s="86">
        <f t="shared" si="5"/>
        <v>0.16905508705369723</v>
      </c>
      <c r="BL8" s="117">
        <f t="shared" si="6"/>
        <v>0.10121457489878542</v>
      </c>
      <c r="BM8" s="119">
        <f t="shared" si="7"/>
        <v>0</v>
      </c>
      <c r="BN8" s="87">
        <f t="shared" si="8"/>
        <v>0</v>
      </c>
      <c r="BO8" s="86">
        <f t="shared" si="9"/>
        <v>0.10753882915173239</v>
      </c>
      <c r="BP8" s="117">
        <f t="shared" si="10"/>
        <v>8.7986314760508319E-2</v>
      </c>
      <c r="BQ8" s="120">
        <f t="shared" si="11"/>
        <v>8.4160822814399266E-2</v>
      </c>
      <c r="BR8" s="88">
        <f t="shared" si="12"/>
        <v>100.97085697267102</v>
      </c>
      <c r="BS8" s="89">
        <f t="shared" si="13"/>
        <v>213.14295474588337</v>
      </c>
      <c r="BT8" s="90">
        <f t="shared" si="27"/>
        <v>112.17209777321236</v>
      </c>
      <c r="BU8" s="86">
        <f t="shared" si="14"/>
        <v>0.1652542372881356</v>
      </c>
      <c r="BV8" s="85">
        <f>IFERROR((D8*2)-(E8*((homedefinitions!$K$15)*2))+(G8*3)-(H8*((homedefinitions!$L$15)*3))+(J8)-(K8*(homedefinitions!$M$15))+S8+T8+V8+W8-U8, 0)</f>
        <v>13.43</v>
      </c>
      <c r="BW8" s="85">
        <f t="shared" si="28"/>
        <v>0.25</v>
      </c>
      <c r="BX8" s="26">
        <v>3</v>
      </c>
      <c r="BY8" s="25" t="s">
        <v>20</v>
      </c>
      <c r="BZ8" s="47">
        <f t="shared" si="29"/>
        <v>1</v>
      </c>
      <c r="CA8" s="39">
        <f t="shared" si="47"/>
        <v>0.27272727272727271</v>
      </c>
      <c r="CB8" s="45">
        <f t="shared" si="48"/>
        <v>0.68778280542986425</v>
      </c>
      <c r="CC8" s="45">
        <f t="shared" si="30"/>
        <v>0.67641828361225553</v>
      </c>
      <c r="CD8" s="45">
        <f t="shared" si="31"/>
        <v>1.2500000000000001E-2</v>
      </c>
      <c r="CE8" s="36">
        <f t="shared" si="32"/>
        <v>0.69436729252305296</v>
      </c>
      <c r="CF8" s="45">
        <f t="shared" si="49"/>
        <v>1.3832855761353084</v>
      </c>
      <c r="CG8" s="45">
        <f t="shared" si="50"/>
        <v>2.3832855761353082</v>
      </c>
      <c r="CH8" s="45">
        <f t="shared" si="33"/>
        <v>0.64694606148755474</v>
      </c>
      <c r="CI8" s="51">
        <f t="shared" si="51"/>
        <v>20.5</v>
      </c>
      <c r="CJ8" s="47">
        <f t="shared" si="34"/>
        <v>5.2524103480283788</v>
      </c>
      <c r="CK8" s="45">
        <f t="shared" si="35"/>
        <v>0.93716522944050284</v>
      </c>
      <c r="CL8" s="45">
        <f t="shared" si="36"/>
        <v>0.97222222222222232</v>
      </c>
      <c r="CM8" s="36">
        <f t="shared" si="37"/>
        <v>0.93483154191425921</v>
      </c>
      <c r="CN8" s="45">
        <f t="shared" si="52"/>
        <v>27.4</v>
      </c>
      <c r="CO8" s="45">
        <f t="shared" si="53"/>
        <v>0.6369130636913064</v>
      </c>
      <c r="CP8" s="45">
        <f t="shared" si="54"/>
        <v>0.33333333333333331</v>
      </c>
      <c r="CQ8" s="45">
        <f t="shared" si="55"/>
        <v>0.46725784447476121</v>
      </c>
      <c r="CR8" s="45">
        <f t="shared" si="38"/>
        <v>0</v>
      </c>
      <c r="CS8" s="45">
        <f t="shared" si="39"/>
        <v>5.8189828634970882</v>
      </c>
      <c r="CT8" s="45">
        <f t="shared" si="40"/>
        <v>1.7508034493427931</v>
      </c>
      <c r="CU8" s="45">
        <f t="shared" si="41"/>
        <v>0.29166666666666669</v>
      </c>
      <c r="CV8" s="45">
        <f t="shared" si="42"/>
        <v>0</v>
      </c>
      <c r="CW8" s="45">
        <f t="shared" si="43"/>
        <v>0</v>
      </c>
      <c r="CX8" s="45">
        <f t="shared" si="44"/>
        <v>0.64333333333333331</v>
      </c>
      <c r="CY8" s="45">
        <f t="shared" si="45"/>
        <v>0</v>
      </c>
      <c r="CZ8" s="43">
        <f t="shared" si="46"/>
        <v>4.5526988211962518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5"/>
        <v>0</v>
      </c>
      <c r="G9" s="15">
        <v>3</v>
      </c>
      <c r="H9" s="16">
        <v>5</v>
      </c>
      <c r="I9" s="133">
        <f t="shared" si="16"/>
        <v>0.6</v>
      </c>
      <c r="J9" s="33">
        <v>0</v>
      </c>
      <c r="K9" s="33">
        <v>0</v>
      </c>
      <c r="L9" s="31">
        <f t="shared" si="17"/>
        <v>0</v>
      </c>
      <c r="M9" s="21">
        <f t="shared" si="0"/>
        <v>3</v>
      </c>
      <c r="N9" s="16">
        <f t="shared" si="0"/>
        <v>5</v>
      </c>
      <c r="O9" s="136">
        <f t="shared" si="18"/>
        <v>0.6</v>
      </c>
      <c r="P9" s="17">
        <f t="shared" si="19"/>
        <v>9</v>
      </c>
      <c r="Q9" s="15">
        <v>0</v>
      </c>
      <c r="R9" s="16">
        <v>0</v>
      </c>
      <c r="S9" s="17">
        <f t="shared" si="20"/>
        <v>0</v>
      </c>
      <c r="T9" s="15">
        <v>1</v>
      </c>
      <c r="U9" s="16">
        <v>2</v>
      </c>
      <c r="V9" s="16">
        <v>0</v>
      </c>
      <c r="W9" s="16">
        <v>2</v>
      </c>
      <c r="X9" s="16">
        <v>0</v>
      </c>
      <c r="Y9" s="16">
        <v>0</v>
      </c>
      <c r="Z9" s="16">
        <v>0</v>
      </c>
      <c r="AA9" s="151">
        <v>11.55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0.9</v>
      </c>
      <c r="BI9" s="113">
        <f t="shared" si="3"/>
        <v>0.9</v>
      </c>
      <c r="BJ9" s="114">
        <f t="shared" si="4"/>
        <v>0.33072884368928024</v>
      </c>
      <c r="BK9" s="81">
        <f t="shared" si="5"/>
        <v>0.19920547975522576</v>
      </c>
      <c r="BL9" s="113">
        <f t="shared" si="6"/>
        <v>0.125</v>
      </c>
      <c r="BM9" s="115">
        <f t="shared" si="7"/>
        <v>0.25</v>
      </c>
      <c r="BN9" s="82">
        <f t="shared" si="8"/>
        <v>0.5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75.823602895026511</v>
      </c>
      <c r="BS9" s="84">
        <f t="shared" si="13"/>
        <v>116.05942075480631</v>
      </c>
      <c r="BT9" s="85">
        <f t="shared" si="27"/>
        <v>40.2358178597798</v>
      </c>
      <c r="BU9" s="81">
        <f t="shared" si="14"/>
        <v>6.7796610169491525E-2</v>
      </c>
      <c r="BV9" s="85">
        <f>IFERROR((D9*2)-(E9*((homedefinitions!$K$15)*2))+(G9*3)-(H9*((homedefinitions!$L$15)*3))+(J9)-(K9*(homedefinitions!$M$15))+S9+T9+V9+W9-U9, 0)</f>
        <v>5.8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1.6244343891402715</v>
      </c>
      <c r="CA9" s="39">
        <f t="shared" si="47"/>
        <v>0.27272727272727271</v>
      </c>
      <c r="CB9" s="45">
        <f t="shared" si="48"/>
        <v>0.68778280542986425</v>
      </c>
      <c r="CC9" s="45">
        <f t="shared" si="30"/>
        <v>1.1553224284097325</v>
      </c>
      <c r="CD9" s="45">
        <f t="shared" si="31"/>
        <v>3.7500000000000006E-2</v>
      </c>
      <c r="CE9" s="36">
        <f t="shared" si="32"/>
        <v>1.1859793356293746</v>
      </c>
      <c r="CF9" s="45">
        <f t="shared" si="49"/>
        <v>2.3788017640391073</v>
      </c>
      <c r="CG9" s="45">
        <f t="shared" si="50"/>
        <v>4.0032361531793788</v>
      </c>
      <c r="CH9" s="45">
        <f t="shared" si="33"/>
        <v>0.63623174190026521</v>
      </c>
      <c r="CI9" s="51">
        <f t="shared" si="51"/>
        <v>20.5</v>
      </c>
      <c r="CJ9" s="47">
        <f t="shared" si="34"/>
        <v>3.8736916108396096</v>
      </c>
      <c r="CK9" s="45">
        <f t="shared" si="35"/>
        <v>0.72083736906264972</v>
      </c>
      <c r="CL9" s="45">
        <f t="shared" si="36"/>
        <v>1.0333670374115269</v>
      </c>
      <c r="CM9" s="36">
        <f t="shared" si="37"/>
        <v>0.93483154191425921</v>
      </c>
      <c r="CN9" s="45">
        <f t="shared" si="52"/>
        <v>27.4</v>
      </c>
      <c r="CO9" s="45">
        <f t="shared" si="53"/>
        <v>0.6369130636913064</v>
      </c>
      <c r="CP9" s="45">
        <f t="shared" si="54"/>
        <v>0.33333333333333331</v>
      </c>
      <c r="CQ9" s="45">
        <f t="shared" si="55"/>
        <v>0.46725784447476121</v>
      </c>
      <c r="CR9" s="45">
        <f t="shared" si="38"/>
        <v>0</v>
      </c>
      <c r="CS9" s="45">
        <f t="shared" si="39"/>
        <v>6.4569362862368287</v>
      </c>
      <c r="CT9" s="45">
        <f t="shared" si="40"/>
        <v>1.5494766443358439</v>
      </c>
      <c r="CU9" s="45">
        <f t="shared" si="41"/>
        <v>0.32558139534883723</v>
      </c>
      <c r="CV9" s="45">
        <f t="shared" si="42"/>
        <v>0.8</v>
      </c>
      <c r="CW9" s="45">
        <f t="shared" si="43"/>
        <v>0</v>
      </c>
      <c r="CX9" s="45">
        <f t="shared" si="44"/>
        <v>1.2866666666666666</v>
      </c>
      <c r="CY9" s="45">
        <f t="shared" si="45"/>
        <v>0</v>
      </c>
      <c r="CZ9" s="43">
        <f t="shared" si="46"/>
        <v>4.7873952986152322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1</v>
      </c>
      <c r="F10" s="131">
        <f t="shared" si="15"/>
        <v>1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1</v>
      </c>
      <c r="N10" s="19">
        <f t="shared" si="0"/>
        <v>1</v>
      </c>
      <c r="O10" s="137">
        <f t="shared" si="18"/>
        <v>1</v>
      </c>
      <c r="P10" s="20">
        <f t="shared" si="19"/>
        <v>2</v>
      </c>
      <c r="Q10" s="18">
        <v>0</v>
      </c>
      <c r="R10" s="19">
        <v>3</v>
      </c>
      <c r="S10" s="20">
        <f t="shared" si="20"/>
        <v>3</v>
      </c>
      <c r="T10" s="18">
        <v>0</v>
      </c>
      <c r="U10" s="19">
        <v>0</v>
      </c>
      <c r="V10" s="19">
        <v>0</v>
      </c>
      <c r="W10" s="19">
        <v>0</v>
      </c>
      <c r="X10" s="19">
        <v>0</v>
      </c>
      <c r="Y10" s="19">
        <v>1</v>
      </c>
      <c r="Z10" s="19">
        <v>0</v>
      </c>
      <c r="AA10" s="152">
        <v>11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1</v>
      </c>
      <c r="BI10" s="117">
        <f t="shared" si="3"/>
        <v>1</v>
      </c>
      <c r="BJ10" s="118">
        <f t="shared" si="4"/>
        <v>4.9609326553392043E-2</v>
      </c>
      <c r="BK10" s="86">
        <f t="shared" si="5"/>
        <v>0</v>
      </c>
      <c r="BL10" s="117">
        <f t="shared" si="6"/>
        <v>0</v>
      </c>
      <c r="BM10" s="119">
        <f t="shared" si="7"/>
        <v>0</v>
      </c>
      <c r="BN10" s="87">
        <f t="shared" si="8"/>
        <v>0</v>
      </c>
      <c r="BO10" s="86">
        <f t="shared" si="9"/>
        <v>0</v>
      </c>
      <c r="BP10" s="117">
        <f t="shared" si="10"/>
        <v>0.44633057851239671</v>
      </c>
      <c r="BQ10" s="120">
        <f t="shared" si="11"/>
        <v>0.21346245059288538</v>
      </c>
      <c r="BR10" s="88">
        <f t="shared" si="12"/>
        <v>90.099597703200658</v>
      </c>
      <c r="BS10" s="89">
        <f t="shared" si="13"/>
        <v>200</v>
      </c>
      <c r="BT10" s="90">
        <f t="shared" si="27"/>
        <v>109.90040229679934</v>
      </c>
      <c r="BU10" s="86">
        <f t="shared" si="14"/>
        <v>4.2372881355932202E-2</v>
      </c>
      <c r="BV10" s="85">
        <f>IFERROR((D10*2)-(E10*((homedefinitions!$K$15)*2))+(G10*3)-(H10*((homedefinitions!$L$15)*3))+(J10)-(K10*(homedefinitions!$M$15))+S10+T10+V10+W10-U10, 0)</f>
        <v>4.25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0.31221719457013575</v>
      </c>
      <c r="CA10" s="39">
        <f t="shared" si="47"/>
        <v>0.27272727272727271</v>
      </c>
      <c r="CB10" s="45">
        <f t="shared" si="48"/>
        <v>0.68778280542986425</v>
      </c>
      <c r="CC10" s="45">
        <f t="shared" si="30"/>
        <v>1.0065104060150363</v>
      </c>
      <c r="CD10" s="45">
        <f t="shared" si="31"/>
        <v>2.5000000000000001E-2</v>
      </c>
      <c r="CE10" s="36">
        <f t="shared" si="32"/>
        <v>1.033218531274303</v>
      </c>
      <c r="CF10" s="45">
        <f t="shared" si="49"/>
        <v>2.0647289372893392</v>
      </c>
      <c r="CG10" s="45">
        <f t="shared" si="50"/>
        <v>2.3769461318594747</v>
      </c>
      <c r="CH10" s="45">
        <f t="shared" si="33"/>
        <v>0.43361909331229709</v>
      </c>
      <c r="CI10" s="51">
        <f t="shared" si="51"/>
        <v>20.5</v>
      </c>
      <c r="CJ10" s="47">
        <f t="shared" si="34"/>
        <v>7.8968819900210256</v>
      </c>
      <c r="CK10" s="45">
        <f t="shared" si="35"/>
        <v>1.0128897512473718</v>
      </c>
      <c r="CL10" s="45">
        <f t="shared" si="36"/>
        <v>1.1538461538461537</v>
      </c>
      <c r="CM10" s="36">
        <f t="shared" si="37"/>
        <v>0.93483154191425921</v>
      </c>
      <c r="CN10" s="45">
        <f t="shared" si="52"/>
        <v>27.4</v>
      </c>
      <c r="CO10" s="45">
        <f t="shared" si="53"/>
        <v>0.6369130636913064</v>
      </c>
      <c r="CP10" s="45">
        <f t="shared" si="54"/>
        <v>0.33333333333333331</v>
      </c>
      <c r="CQ10" s="45">
        <f t="shared" si="55"/>
        <v>0.46725784447476121</v>
      </c>
      <c r="CR10" s="45">
        <f t="shared" si="38"/>
        <v>0.72771444862410517</v>
      </c>
      <c r="CS10" s="45">
        <f t="shared" si="39"/>
        <v>11.05828367863076</v>
      </c>
      <c r="CT10" s="45">
        <f t="shared" si="40"/>
        <v>3.4548858706341985</v>
      </c>
      <c r="CU10" s="45">
        <f t="shared" si="41"/>
        <v>0.28846153846153844</v>
      </c>
      <c r="CV10" s="45">
        <f t="shared" si="42"/>
        <v>0.8</v>
      </c>
      <c r="CW10" s="45">
        <f t="shared" si="43"/>
        <v>0.29760262525821612</v>
      </c>
      <c r="CX10" s="45">
        <f t="shared" si="44"/>
        <v>0.64333333333333331</v>
      </c>
      <c r="CY10" s="45">
        <f t="shared" si="45"/>
        <v>0</v>
      </c>
      <c r="CZ10" s="43">
        <f t="shared" si="46"/>
        <v>5.1882004224886717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0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0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v>0</v>
      </c>
      <c r="BS11" s="84">
        <f t="shared" si="13"/>
        <v>0</v>
      </c>
      <c r="BT11" s="85">
        <f t="shared" si="27"/>
        <v>0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2</v>
      </c>
      <c r="CA11" s="39">
        <f t="shared" si="47"/>
        <v>0.27272727272727271</v>
      </c>
      <c r="CB11" s="45">
        <f t="shared" si="48"/>
        <v>0.68778280542986425</v>
      </c>
      <c r="CC11" s="45">
        <f t="shared" si="30"/>
        <v>0.62501049405772413</v>
      </c>
      <c r="CD11" s="45">
        <f t="shared" si="31"/>
        <v>0</v>
      </c>
      <c r="CE11" s="36">
        <f t="shared" si="32"/>
        <v>0.64159537829130098</v>
      </c>
      <c r="CF11" s="45">
        <f t="shared" si="49"/>
        <v>1.2666058723490252</v>
      </c>
      <c r="CG11" s="45">
        <f t="shared" si="50"/>
        <v>3.2666058723490252</v>
      </c>
      <c r="CH11" s="45">
        <f t="shared" si="33"/>
        <v>0.95965859187526892</v>
      </c>
      <c r="CI11" s="51">
        <f t="shared" si="51"/>
        <v>20.5</v>
      </c>
      <c r="CJ11" s="47">
        <f t="shared" si="34"/>
        <v>5.6116710971628914</v>
      </c>
      <c r="CK11" s="45">
        <f t="shared" si="35"/>
        <v>0.83662442045360708</v>
      </c>
      <c r="CL11" s="45">
        <f t="shared" si="36"/>
        <v>0.99891774891774887</v>
      </c>
      <c r="CM11" s="36">
        <f t="shared" si="37"/>
        <v>0.93483154191425921</v>
      </c>
      <c r="CN11" s="45">
        <f t="shared" si="52"/>
        <v>27.4</v>
      </c>
      <c r="CO11" s="45">
        <f t="shared" si="53"/>
        <v>0.6369130636913064</v>
      </c>
      <c r="CP11" s="45">
        <f t="shared" si="54"/>
        <v>0.33333333333333331</v>
      </c>
      <c r="CQ11" s="45">
        <f t="shared" si="55"/>
        <v>0.46725784447476121</v>
      </c>
      <c r="CR11" s="45">
        <f t="shared" si="38"/>
        <v>0</v>
      </c>
      <c r="CS11" s="45">
        <f t="shared" si="39"/>
        <v>6.1797869639427683</v>
      </c>
      <c r="CT11" s="45">
        <f t="shared" si="40"/>
        <v>1.8705570323876304</v>
      </c>
      <c r="CU11" s="45">
        <f t="shared" si="41"/>
        <v>0.30952380952380953</v>
      </c>
      <c r="CV11" s="45">
        <f t="shared" si="42"/>
        <v>0</v>
      </c>
      <c r="CW11" s="45">
        <f t="shared" si="43"/>
        <v>0</v>
      </c>
      <c r="CX11" s="45">
        <f t="shared" si="44"/>
        <v>1.2866666666666666</v>
      </c>
      <c r="CY11" s="45">
        <f t="shared" si="45"/>
        <v>0</v>
      </c>
      <c r="CZ11" s="43">
        <f t="shared" si="46"/>
        <v>5.3246750016084743</v>
      </c>
    </row>
    <row r="12" spans="2:104" ht="23.1" x14ac:dyDescent="0.85">
      <c r="B12" s="11">
        <v>24</v>
      </c>
      <c r="C12" s="11" t="s">
        <v>26</v>
      </c>
      <c r="D12" s="18">
        <v>2</v>
      </c>
      <c r="E12" s="19">
        <v>2</v>
      </c>
      <c r="F12" s="131">
        <f t="shared" si="15"/>
        <v>1</v>
      </c>
      <c r="G12" s="18">
        <v>0</v>
      </c>
      <c r="H12" s="19">
        <v>1</v>
      </c>
      <c r="I12" s="134">
        <f t="shared" si="16"/>
        <v>0</v>
      </c>
      <c r="J12" s="34">
        <v>2</v>
      </c>
      <c r="K12" s="34">
        <v>2</v>
      </c>
      <c r="L12" s="32">
        <f t="shared" si="17"/>
        <v>1</v>
      </c>
      <c r="M12" s="22">
        <f t="shared" si="0"/>
        <v>2</v>
      </c>
      <c r="N12" s="19">
        <f t="shared" si="0"/>
        <v>3</v>
      </c>
      <c r="O12" s="137">
        <f t="shared" si="18"/>
        <v>0.66666666666666663</v>
      </c>
      <c r="P12" s="20">
        <f t="shared" si="19"/>
        <v>6</v>
      </c>
      <c r="Q12" s="18">
        <v>0</v>
      </c>
      <c r="R12" s="19">
        <v>1</v>
      </c>
      <c r="S12" s="20">
        <f t="shared" si="20"/>
        <v>1</v>
      </c>
      <c r="T12" s="18">
        <v>0</v>
      </c>
      <c r="U12" s="19">
        <v>0</v>
      </c>
      <c r="V12" s="19">
        <v>0</v>
      </c>
      <c r="W12" s="19">
        <v>2</v>
      </c>
      <c r="X12" s="19">
        <v>1</v>
      </c>
      <c r="Y12" s="19">
        <v>0</v>
      </c>
      <c r="Z12" s="19">
        <v>0</v>
      </c>
      <c r="AA12" s="152">
        <v>23.5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0.66666666666666663</v>
      </c>
      <c r="BI12" s="117">
        <f t="shared" si="3"/>
        <v>0.77319587628865982</v>
      </c>
      <c r="BJ12" s="118">
        <f t="shared" si="4"/>
        <v>9.0098981161649883E-2</v>
      </c>
      <c r="BK12" s="86">
        <f t="shared" si="5"/>
        <v>0</v>
      </c>
      <c r="BL12" s="117">
        <f t="shared" si="6"/>
        <v>0</v>
      </c>
      <c r="BM12" s="119">
        <f t="shared" si="7"/>
        <v>0</v>
      </c>
      <c r="BN12" s="87">
        <f t="shared" si="8"/>
        <v>0</v>
      </c>
      <c r="BO12" s="86">
        <f t="shared" si="9"/>
        <v>0</v>
      </c>
      <c r="BP12" s="117">
        <f t="shared" si="10"/>
        <v>6.9640232108317227E-2</v>
      </c>
      <c r="BQ12" s="120">
        <f t="shared" si="11"/>
        <v>3.3306197964847371E-2</v>
      </c>
      <c r="BR12" s="88">
        <f t="shared" si="12"/>
        <v>87.951617236942909</v>
      </c>
      <c r="BS12" s="89">
        <f t="shared" si="13"/>
        <v>167.14167907393121</v>
      </c>
      <c r="BT12" s="90">
        <f t="shared" si="27"/>
        <v>79.190061836988306</v>
      </c>
      <c r="BU12" s="86">
        <f t="shared" si="14"/>
        <v>6.7796610169491525E-2</v>
      </c>
      <c r="BV12" s="85">
        <f>IFERROR((D12*2)-(E12*((homedefinitions!$K$15)*2))+(G12*3)-(H12*((homedefinitions!$L$15)*3))+(J12)-(K12*(homedefinitions!$M$15))+S12+T12+V12+W12-U12, 0)</f>
        <v>5.36</v>
      </c>
      <c r="BW12" s="85">
        <f t="shared" si="28"/>
        <v>0.66666666666666663</v>
      </c>
      <c r="BX12" s="26">
        <v>11</v>
      </c>
      <c r="BY12" s="25" t="s">
        <v>24</v>
      </c>
      <c r="BZ12" s="47">
        <f t="shared" si="29"/>
        <v>0.93665158371040724</v>
      </c>
      <c r="CA12" s="39">
        <f t="shared" si="47"/>
        <v>0.27272727272727271</v>
      </c>
      <c r="CB12" s="45">
        <f t="shared" si="48"/>
        <v>0.68778280542986425</v>
      </c>
      <c r="CC12" s="45">
        <f t="shared" si="30"/>
        <v>0.59524808957878483</v>
      </c>
      <c r="CD12" s="45">
        <f t="shared" si="31"/>
        <v>0</v>
      </c>
      <c r="CE12" s="36">
        <f t="shared" si="32"/>
        <v>0.61104321742028667</v>
      </c>
      <c r="CF12" s="45">
        <f t="shared" si="49"/>
        <v>1.2062913069990715</v>
      </c>
      <c r="CG12" s="45">
        <f t="shared" si="50"/>
        <v>2.1429428907094787</v>
      </c>
      <c r="CH12" s="45">
        <f t="shared" si="33"/>
        <v>0.66102808823489145</v>
      </c>
      <c r="CI12" s="51">
        <f t="shared" si="51"/>
        <v>20.5</v>
      </c>
      <c r="CJ12" s="47">
        <f t="shared" si="34"/>
        <v>1.2197720643189363</v>
      </c>
      <c r="CK12" s="45">
        <f t="shared" si="35"/>
        <v>0.78022793568106374</v>
      </c>
      <c r="CL12" s="45">
        <f t="shared" si="36"/>
        <v>0</v>
      </c>
      <c r="CM12" s="36">
        <f t="shared" si="37"/>
        <v>0.93483154191425921</v>
      </c>
      <c r="CN12" s="45">
        <f t="shared" si="52"/>
        <v>27.4</v>
      </c>
      <c r="CO12" s="45">
        <f t="shared" si="53"/>
        <v>0.6369130636913064</v>
      </c>
      <c r="CP12" s="45">
        <f t="shared" si="54"/>
        <v>0.33333333333333331</v>
      </c>
      <c r="CQ12" s="45">
        <f t="shared" si="55"/>
        <v>0.46725784447476121</v>
      </c>
      <c r="CR12" s="45">
        <f t="shared" si="38"/>
        <v>0</v>
      </c>
      <c r="CS12" s="45">
        <f t="shared" si="39"/>
        <v>1.1402813996712102</v>
      </c>
      <c r="CT12" s="45">
        <f t="shared" si="40"/>
        <v>0.60988603215946813</v>
      </c>
      <c r="CU12" s="45">
        <f t="shared" si="41"/>
        <v>0</v>
      </c>
      <c r="CV12" s="45">
        <f t="shared" si="42"/>
        <v>0</v>
      </c>
      <c r="CW12" s="45">
        <f t="shared" si="43"/>
        <v>0</v>
      </c>
      <c r="CX12" s="45">
        <f t="shared" si="44"/>
        <v>0</v>
      </c>
      <c r="CY12" s="45">
        <f t="shared" si="45"/>
        <v>0</v>
      </c>
      <c r="CZ12" s="43">
        <f t="shared" si="46"/>
        <v>0.57014069983560511</v>
      </c>
    </row>
    <row r="13" spans="2:104" ht="23.1" x14ac:dyDescent="0.85">
      <c r="B13" s="11">
        <v>30</v>
      </c>
      <c r="C13" s="11" t="s">
        <v>27</v>
      </c>
      <c r="D13" s="15">
        <v>2</v>
      </c>
      <c r="E13" s="16">
        <v>5</v>
      </c>
      <c r="F13" s="130">
        <f t="shared" si="15"/>
        <v>0.4</v>
      </c>
      <c r="G13" s="15">
        <v>1</v>
      </c>
      <c r="H13" s="16">
        <v>2</v>
      </c>
      <c r="I13" s="133">
        <f t="shared" si="16"/>
        <v>0.5</v>
      </c>
      <c r="J13" s="33">
        <v>0</v>
      </c>
      <c r="K13" s="33">
        <v>0</v>
      </c>
      <c r="L13" s="31">
        <f t="shared" si="17"/>
        <v>0</v>
      </c>
      <c r="M13" s="21">
        <f t="shared" si="0"/>
        <v>3</v>
      </c>
      <c r="N13" s="16">
        <f t="shared" si="0"/>
        <v>7</v>
      </c>
      <c r="O13" s="136">
        <f t="shared" si="18"/>
        <v>0.42857142857142855</v>
      </c>
      <c r="P13" s="17">
        <f t="shared" si="19"/>
        <v>7</v>
      </c>
      <c r="Q13" s="15">
        <v>1</v>
      </c>
      <c r="R13" s="16">
        <v>3</v>
      </c>
      <c r="S13" s="17">
        <f t="shared" si="20"/>
        <v>4</v>
      </c>
      <c r="T13" s="15">
        <v>4</v>
      </c>
      <c r="U13" s="16">
        <v>0</v>
      </c>
      <c r="V13" s="16">
        <v>2</v>
      </c>
      <c r="W13" s="16">
        <v>0</v>
      </c>
      <c r="X13" s="16">
        <v>0</v>
      </c>
      <c r="Y13" s="16">
        <v>1</v>
      </c>
      <c r="Z13" s="16">
        <v>1</v>
      </c>
      <c r="AA13" s="151">
        <v>21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0.5</v>
      </c>
      <c r="BI13" s="113">
        <f t="shared" si="3"/>
        <v>0.5</v>
      </c>
      <c r="BJ13" s="114">
        <f t="shared" si="4"/>
        <v>0.18190086402910413</v>
      </c>
      <c r="BK13" s="81">
        <f t="shared" si="5"/>
        <v>0.34537204907575281</v>
      </c>
      <c r="BL13" s="113">
        <f t="shared" si="6"/>
        <v>0.36363636363636365</v>
      </c>
      <c r="BM13" s="115">
        <f t="shared" si="7"/>
        <v>0</v>
      </c>
      <c r="BN13" s="82">
        <f t="shared" si="8"/>
        <v>0</v>
      </c>
      <c r="BO13" s="81">
        <f t="shared" si="9"/>
        <v>9.5248677248677249E-2</v>
      </c>
      <c r="BP13" s="113">
        <f t="shared" si="10"/>
        <v>0.2337922077922078</v>
      </c>
      <c r="BQ13" s="116">
        <f t="shared" si="11"/>
        <v>0.1490848861283644</v>
      </c>
      <c r="BR13" s="83">
        <f t="shared" si="12"/>
        <v>89.055675512183825</v>
      </c>
      <c r="BS13" s="84">
        <f t="shared" si="13"/>
        <v>161.10016855944627</v>
      </c>
      <c r="BT13" s="85">
        <f t="shared" si="27"/>
        <v>72.044493047262449</v>
      </c>
      <c r="BU13" s="81">
        <f t="shared" si="14"/>
        <v>9.7457627118644072E-2</v>
      </c>
      <c r="BV13" s="85">
        <f>IFERROR((D13*2)-(E13*((homedefinitions!$K$15)*2))+(G13*3)-(H13*((homedefinitions!$L$15)*3))+(J13)-(K13*(homedefinitions!$M$15))+S13+T13+V13+W13-U13, 0)</f>
        <v>11.57</v>
      </c>
      <c r="BW13" s="85">
        <f t="shared" si="28"/>
        <v>0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0.27272727272727271</v>
      </c>
      <c r="CB13" s="45">
        <f t="shared" si="48"/>
        <v>0.68778280542986425</v>
      </c>
      <c r="CC13" s="45">
        <f t="shared" si="30"/>
        <v>0</v>
      </c>
      <c r="CD13" s="45">
        <f t="shared" si="31"/>
        <v>0</v>
      </c>
      <c r="CE13" s="36">
        <f t="shared" si="32"/>
        <v>0</v>
      </c>
      <c r="CF13" s="45">
        <f t="shared" si="49"/>
        <v>0</v>
      </c>
      <c r="CG13" s="45">
        <f t="shared" si="50"/>
        <v>0</v>
      </c>
      <c r="CH13" s="45">
        <f t="shared" si="33"/>
        <v>0</v>
      </c>
      <c r="CI13" s="51">
        <f t="shared" si="51"/>
        <v>20.5</v>
      </c>
      <c r="CJ13" s="47">
        <f t="shared" si="34"/>
        <v>0</v>
      </c>
      <c r="CK13" s="45">
        <f t="shared" si="35"/>
        <v>0</v>
      </c>
      <c r="CL13" s="45">
        <f t="shared" si="36"/>
        <v>0</v>
      </c>
      <c r="CM13" s="36">
        <f t="shared" si="37"/>
        <v>0.93483154191425921</v>
      </c>
      <c r="CN13" s="45">
        <f t="shared" si="52"/>
        <v>27.4</v>
      </c>
      <c r="CO13" s="45">
        <f t="shared" si="53"/>
        <v>0.6369130636913064</v>
      </c>
      <c r="CP13" s="45">
        <f t="shared" si="54"/>
        <v>0.33333333333333331</v>
      </c>
      <c r="CQ13" s="45">
        <f t="shared" si="55"/>
        <v>0.46725784447476121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1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1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1</v>
      </c>
      <c r="U14" s="19">
        <v>0</v>
      </c>
      <c r="V14" s="19">
        <v>0</v>
      </c>
      <c r="W14" s="19">
        <v>0</v>
      </c>
      <c r="X14" s="19">
        <v>0</v>
      </c>
      <c r="Y14" s="19">
        <v>1</v>
      </c>
      <c r="Z14" s="19">
        <v>0</v>
      </c>
      <c r="AA14" s="152">
        <v>6.12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8.9167090210345162E-2</v>
      </c>
      <c r="BK14" s="86">
        <f t="shared" si="5"/>
        <v>0.23532026143790849</v>
      </c>
      <c r="BL14" s="117">
        <f t="shared" si="6"/>
        <v>0.5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103.91169417129169</v>
      </c>
      <c r="BS14" s="89">
        <f t="shared" si="13"/>
        <v>96.234351577010571</v>
      </c>
      <c r="BT14" s="90">
        <f t="shared" si="27"/>
        <v>-7.6773425942811144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0.15999999999999992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2.3122171945701355</v>
      </c>
      <c r="CA14" s="39">
        <f t="shared" si="47"/>
        <v>0.27272727272727271</v>
      </c>
      <c r="CB14" s="45">
        <f t="shared" si="48"/>
        <v>0.68778280542986425</v>
      </c>
      <c r="CC14" s="45">
        <f t="shared" si="30"/>
        <v>1.2716663731910405</v>
      </c>
      <c r="CD14" s="45">
        <f t="shared" si="31"/>
        <v>0</v>
      </c>
      <c r="CE14" s="36">
        <f t="shared" si="32"/>
        <v>1.3054105099433395</v>
      </c>
      <c r="CF14" s="45">
        <f t="shared" si="49"/>
        <v>2.5770768831343798</v>
      </c>
      <c r="CG14" s="45">
        <f t="shared" si="50"/>
        <v>4.8892940777045153</v>
      </c>
      <c r="CH14" s="45">
        <f t="shared" si="33"/>
        <v>0.70596033268211988</v>
      </c>
      <c r="CI14" s="51">
        <f t="shared" si="51"/>
        <v>20.5</v>
      </c>
      <c r="CJ14" s="47">
        <f t="shared" si="34"/>
        <v>2.966498271138859</v>
      </c>
      <c r="CK14" s="45">
        <f t="shared" si="35"/>
        <v>0.77512629664585586</v>
      </c>
      <c r="CL14" s="45">
        <f t="shared" si="36"/>
        <v>0</v>
      </c>
      <c r="CM14" s="36">
        <f t="shared" si="37"/>
        <v>0.93483154191425921</v>
      </c>
      <c r="CN14" s="45">
        <f t="shared" si="52"/>
        <v>27.4</v>
      </c>
      <c r="CO14" s="45">
        <f t="shared" si="53"/>
        <v>0.6369130636913064</v>
      </c>
      <c r="CP14" s="45">
        <f t="shared" si="54"/>
        <v>0.33333333333333331</v>
      </c>
      <c r="CQ14" s="45">
        <f t="shared" si="55"/>
        <v>0.46725784447476121</v>
      </c>
      <c r="CR14" s="45">
        <f t="shared" si="38"/>
        <v>0</v>
      </c>
      <c r="CS14" s="45">
        <f t="shared" si="39"/>
        <v>4.6428392367232414</v>
      </c>
      <c r="CT14" s="45">
        <f t="shared" si="40"/>
        <v>1.4832491355694295</v>
      </c>
      <c r="CU14" s="45">
        <f t="shared" si="41"/>
        <v>0</v>
      </c>
      <c r="CV14" s="45">
        <f t="shared" si="42"/>
        <v>0.8</v>
      </c>
      <c r="CW14" s="45">
        <f t="shared" si="43"/>
        <v>0</v>
      </c>
      <c r="CX14" s="45">
        <f t="shared" si="44"/>
        <v>0.64333333333333331</v>
      </c>
      <c r="CY14" s="45">
        <f t="shared" si="45"/>
        <v>0</v>
      </c>
      <c r="CZ14" s="43">
        <f t="shared" si="46"/>
        <v>2.777786643312103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0</v>
      </c>
      <c r="R15" s="16">
        <v>3</v>
      </c>
      <c r="S15" s="17">
        <f t="shared" si="20"/>
        <v>3</v>
      </c>
      <c r="T15" s="15">
        <v>1</v>
      </c>
      <c r="U15" s="16">
        <v>0</v>
      </c>
      <c r="V15" s="16">
        <v>1</v>
      </c>
      <c r="W15" s="16">
        <v>0</v>
      </c>
      <c r="X15" s="16">
        <v>1</v>
      </c>
      <c r="Y15" s="16">
        <v>0</v>
      </c>
      <c r="Z15" s="16">
        <v>0</v>
      </c>
      <c r="AA15" s="151">
        <v>8.5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 t="shared" si="5"/>
        <v>0.16943058823529414</v>
      </c>
      <c r="BL15" s="113">
        <f t="shared" si="6"/>
        <v>1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0.57760427807486625</v>
      </c>
      <c r="BQ15" s="116">
        <f t="shared" si="11"/>
        <v>0.27624552429667515</v>
      </c>
      <c r="BR15" s="83">
        <f t="shared" si="12"/>
        <v>76.742173941805731</v>
      </c>
      <c r="BS15" s="84">
        <f t="shared" si="13"/>
        <v>296</v>
      </c>
      <c r="BT15" s="85">
        <f t="shared" si="27"/>
        <v>219.25782605819427</v>
      </c>
      <c r="BU15" s="81">
        <f t="shared" si="14"/>
        <v>3.8135593220338986E-2</v>
      </c>
      <c r="BV15" s="85">
        <f>IFERROR((D15*2)-(E15*((homedefinitions!$K$15)*2))+(G15*3)-(H15*((homedefinitions!$L$15)*3))+(J15)-(K15*(homedefinitions!$M$15))+S15+T15+V15+W15-U15, 0)</f>
        <v>5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1.9108021390374332</v>
      </c>
      <c r="CA15" s="39">
        <f t="shared" si="47"/>
        <v>0.27272727272727271</v>
      </c>
      <c r="CB15" s="45">
        <f t="shared" si="48"/>
        <v>0.68778280542986425</v>
      </c>
      <c r="CC15" s="45">
        <f t="shared" si="30"/>
        <v>1.1363827164685893</v>
      </c>
      <c r="CD15" s="45">
        <f t="shared" si="31"/>
        <v>1.2500000000000001E-2</v>
      </c>
      <c r="CE15" s="36">
        <f t="shared" si="32"/>
        <v>1.166537051438729</v>
      </c>
      <c r="CF15" s="45">
        <f t="shared" si="49"/>
        <v>2.3154197679073185</v>
      </c>
      <c r="CG15" s="45">
        <f t="shared" si="50"/>
        <v>4.226221906944752</v>
      </c>
      <c r="CH15" s="45">
        <f t="shared" si="33"/>
        <v>0.6828652361082026</v>
      </c>
      <c r="CI15" s="51">
        <f t="shared" si="51"/>
        <v>20.5</v>
      </c>
      <c r="CJ15" s="47">
        <f t="shared" si="34"/>
        <v>6.0224245252573381</v>
      </c>
      <c r="CK15" s="45">
        <f t="shared" si="35"/>
        <v>0.55861455699580675</v>
      </c>
      <c r="CL15" s="45">
        <f t="shared" si="36"/>
        <v>4.4795454545454554</v>
      </c>
      <c r="CM15" s="36">
        <f t="shared" si="37"/>
        <v>0.93483154191425921</v>
      </c>
      <c r="CN15" s="45">
        <f t="shared" si="52"/>
        <v>27.4</v>
      </c>
      <c r="CO15" s="45">
        <f t="shared" si="53"/>
        <v>0.6369130636913064</v>
      </c>
      <c r="CP15" s="45">
        <f t="shared" si="54"/>
        <v>0.33333333333333331</v>
      </c>
      <c r="CQ15" s="45">
        <f t="shared" si="55"/>
        <v>0.46725784447476121</v>
      </c>
      <c r="CR15" s="45">
        <f t="shared" si="38"/>
        <v>0.72771444862410517</v>
      </c>
      <c r="CS15" s="45">
        <f t="shared" si="39"/>
        <v>10.545287237980414</v>
      </c>
      <c r="CT15" s="45">
        <f t="shared" si="40"/>
        <v>2.5810390822531448</v>
      </c>
      <c r="CU15" s="45">
        <f t="shared" si="41"/>
        <v>1.35</v>
      </c>
      <c r="CV15" s="45">
        <f t="shared" si="42"/>
        <v>0</v>
      </c>
      <c r="CW15" s="45">
        <f t="shared" si="43"/>
        <v>0.29760262525821612</v>
      </c>
      <c r="CX15" s="45">
        <f t="shared" si="44"/>
        <v>2.5733333333333333</v>
      </c>
      <c r="CY15" s="45">
        <f t="shared" si="45"/>
        <v>0</v>
      </c>
      <c r="CZ15" s="43">
        <f t="shared" si="46"/>
        <v>6.5457952851794712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4</v>
      </c>
      <c r="F16" s="131">
        <f t="shared" si="15"/>
        <v>0.25</v>
      </c>
      <c r="G16" s="18">
        <v>0</v>
      </c>
      <c r="H16" s="19">
        <v>0</v>
      </c>
      <c r="I16" s="134">
        <f t="shared" si="16"/>
        <v>0</v>
      </c>
      <c r="J16" s="34">
        <v>0</v>
      </c>
      <c r="K16" s="34">
        <v>0</v>
      </c>
      <c r="L16" s="32">
        <f t="shared" si="17"/>
        <v>0</v>
      </c>
      <c r="M16" s="22">
        <f t="shared" si="0"/>
        <v>1</v>
      </c>
      <c r="N16" s="19">
        <f t="shared" si="0"/>
        <v>4</v>
      </c>
      <c r="O16" s="137">
        <f t="shared" si="18"/>
        <v>0.25</v>
      </c>
      <c r="P16" s="20">
        <f t="shared" si="19"/>
        <v>2</v>
      </c>
      <c r="Q16" s="18">
        <v>1</v>
      </c>
      <c r="R16" s="19">
        <v>0</v>
      </c>
      <c r="S16" s="20">
        <f t="shared" si="20"/>
        <v>1</v>
      </c>
      <c r="T16" s="18">
        <v>0</v>
      </c>
      <c r="U16" s="19">
        <v>1</v>
      </c>
      <c r="V16" s="19">
        <v>0</v>
      </c>
      <c r="W16" s="19">
        <v>0</v>
      </c>
      <c r="X16" s="19">
        <v>0</v>
      </c>
      <c r="Y16" s="19">
        <v>1</v>
      </c>
      <c r="Z16" s="19">
        <v>1</v>
      </c>
      <c r="AA16" s="152">
        <v>10.4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0.25</v>
      </c>
      <c r="BI16" s="117">
        <f t="shared" si="3"/>
        <v>0.25</v>
      </c>
      <c r="BJ16" s="118">
        <f t="shared" si="4"/>
        <v>0.26235701542659251</v>
      </c>
      <c r="BK16" s="86">
        <f t="shared" si="5"/>
        <v>0</v>
      </c>
      <c r="BL16" s="117">
        <f t="shared" si="6"/>
        <v>0</v>
      </c>
      <c r="BM16" s="119">
        <f t="shared" si="7"/>
        <v>0.2</v>
      </c>
      <c r="BN16" s="87">
        <f t="shared" si="8"/>
        <v>0</v>
      </c>
      <c r="BO16" s="86">
        <f t="shared" si="9"/>
        <v>0.19232905982905982</v>
      </c>
      <c r="BP16" s="117">
        <f t="shared" si="10"/>
        <v>0</v>
      </c>
      <c r="BQ16" s="120">
        <f t="shared" si="11"/>
        <v>7.5259197324414703E-2</v>
      </c>
      <c r="BR16" s="88">
        <f t="shared" si="12"/>
        <v>103.71673175888733</v>
      </c>
      <c r="BS16" s="89">
        <f t="shared" si="13"/>
        <v>59.298824684795925</v>
      </c>
      <c r="BT16" s="90">
        <f t="shared" si="27"/>
        <v>-44.41790707409141</v>
      </c>
      <c r="BU16" s="86">
        <f t="shared" si="14"/>
        <v>-1.2711864406779662E-2</v>
      </c>
      <c r="BV16" s="85">
        <f>IFERROR((D16*2)-(E16*((homedefinitions!$K$15)*2))+(G16*3)-(H16*((homedefinitions!$L$15)*3))+(J16)-(K16*(homedefinitions!$M$15))+S16+T16+V16+W16-U16, 0)</f>
        <v>-1</v>
      </c>
      <c r="BW16" s="85">
        <f t="shared" si="28"/>
        <v>0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0.27272727272727271</v>
      </c>
      <c r="CB16" s="45">
        <f t="shared" si="48"/>
        <v>0.68778280542986425</v>
      </c>
      <c r="CC16" s="45">
        <f t="shared" si="30"/>
        <v>0.33117439165656032</v>
      </c>
      <c r="CD16" s="45">
        <f t="shared" si="31"/>
        <v>0</v>
      </c>
      <c r="CE16" s="36">
        <f t="shared" si="32"/>
        <v>0.33996222641928675</v>
      </c>
      <c r="CF16" s="45">
        <f t="shared" si="49"/>
        <v>0.67113661807584712</v>
      </c>
      <c r="CG16" s="45">
        <f t="shared" si="50"/>
        <v>0.67113661807584712</v>
      </c>
      <c r="CH16" s="45">
        <f t="shared" si="33"/>
        <v>0.37210158048400749</v>
      </c>
      <c r="CI16" s="51">
        <f t="shared" si="51"/>
        <v>20.5</v>
      </c>
      <c r="CJ16" s="47">
        <f t="shared" si="34"/>
        <v>0</v>
      </c>
      <c r="CK16" s="45">
        <f t="shared" si="35"/>
        <v>0.49311080177728983</v>
      </c>
      <c r="CL16" s="45">
        <f t="shared" si="36"/>
        <v>0.98130434782608689</v>
      </c>
      <c r="CM16" s="36">
        <f t="shared" si="37"/>
        <v>0.93483154191425921</v>
      </c>
      <c r="CN16" s="45">
        <f t="shared" si="52"/>
        <v>27.4</v>
      </c>
      <c r="CO16" s="45">
        <f t="shared" si="53"/>
        <v>0.6369130636913064</v>
      </c>
      <c r="CP16" s="45">
        <f t="shared" si="54"/>
        <v>0.33333333333333331</v>
      </c>
      <c r="CQ16" s="45">
        <f t="shared" si="55"/>
        <v>0.46725784447476121</v>
      </c>
      <c r="CR16" s="45">
        <f t="shared" si="38"/>
        <v>0</v>
      </c>
      <c r="CS16" s="45">
        <f t="shared" si="39"/>
        <v>0.91735425656542735</v>
      </c>
      <c r="CT16" s="45">
        <f t="shared" si="40"/>
        <v>0</v>
      </c>
      <c r="CU16" s="45">
        <f t="shared" si="41"/>
        <v>0.33152173913043476</v>
      </c>
      <c r="CV16" s="45">
        <f t="shared" si="42"/>
        <v>0</v>
      </c>
      <c r="CW16" s="45">
        <f t="shared" si="43"/>
        <v>0</v>
      </c>
      <c r="CX16" s="45">
        <f t="shared" si="44"/>
        <v>0.64333333333333331</v>
      </c>
      <c r="CY16" s="45">
        <f t="shared" si="45"/>
        <v>0</v>
      </c>
      <c r="CZ16" s="43">
        <f t="shared" si="46"/>
        <v>0.95325031190273446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0</v>
      </c>
      <c r="R17" s="19">
        <v>0</v>
      </c>
      <c r="S17" s="20">
        <f t="shared" si="20"/>
        <v>0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0</v>
      </c>
      <c r="AA17" s="152">
        <v>0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v>0</v>
      </c>
      <c r="BS17" s="98">
        <f>IFERROR((CS20/CZ20)*100, 0)</f>
        <v>0</v>
      </c>
      <c r="BT17" s="99">
        <f t="shared" si="27"/>
        <v>0</v>
      </c>
      <c r="BU17" s="95">
        <f t="shared" si="14"/>
        <v>0</v>
      </c>
      <c r="BV17" s="85">
        <f>IFERROR((D17*2)-(E17*((homedefinitions!$K$15)*2))+(G17*3)-(H17*((homedefinitions!$L$15)*3))+(J17)-(K17*(homedefinitions!$M$15))+S17+T17+V17+W17-U17, 0)</f>
        <v>0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1.4237268613739202</v>
      </c>
      <c r="CA17" s="39">
        <f t="shared" si="47"/>
        <v>0.27272727272727271</v>
      </c>
      <c r="CB17" s="45">
        <f t="shared" si="48"/>
        <v>0.68778280542986425</v>
      </c>
      <c r="CC17" s="45">
        <f t="shared" si="30"/>
        <v>0.45996443285633376</v>
      </c>
      <c r="CD17" s="45">
        <f t="shared" si="31"/>
        <v>0</v>
      </c>
      <c r="CE17" s="36">
        <f t="shared" si="32"/>
        <v>0.47216975891567603</v>
      </c>
      <c r="CF17" s="45">
        <f t="shared" si="49"/>
        <v>0.93213419177200985</v>
      </c>
      <c r="CG17" s="45">
        <f t="shared" si="50"/>
        <v>2.3558610531459303</v>
      </c>
      <c r="CH17" s="45">
        <f t="shared" si="33"/>
        <v>0.94044358528447902</v>
      </c>
      <c r="CI17" s="51">
        <f t="shared" si="51"/>
        <v>20.5</v>
      </c>
      <c r="CJ17" s="47">
        <f t="shared" si="34"/>
        <v>0</v>
      </c>
      <c r="CK17" s="45">
        <f t="shared" si="35"/>
        <v>0.56227922178581458</v>
      </c>
      <c r="CL17" s="45">
        <f t="shared" si="36"/>
        <v>0.96042553191489355</v>
      </c>
      <c r="CM17" s="36">
        <f t="shared" si="37"/>
        <v>0.93483154191425921</v>
      </c>
      <c r="CN17" s="45">
        <f t="shared" si="52"/>
        <v>27.4</v>
      </c>
      <c r="CO17" s="45">
        <f t="shared" si="53"/>
        <v>0.6369130636913064</v>
      </c>
      <c r="CP17" s="45">
        <f t="shared" si="54"/>
        <v>0.33333333333333331</v>
      </c>
      <c r="CQ17" s="45">
        <f t="shared" si="55"/>
        <v>0.46725784447476121</v>
      </c>
      <c r="CR17" s="45">
        <f t="shared" si="38"/>
        <v>0</v>
      </c>
      <c r="CS17" s="45">
        <f t="shared" si="39"/>
        <v>0.8978360808938225</v>
      </c>
      <c r="CT17" s="45">
        <f t="shared" si="40"/>
        <v>0</v>
      </c>
      <c r="CU17" s="45">
        <f t="shared" si="41"/>
        <v>0.32446808510638298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0.30332300030196707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14</v>
      </c>
      <c r="E18" s="6">
        <f>SUM(E3:E17)</f>
        <v>23</v>
      </c>
      <c r="F18" s="132">
        <f t="shared" si="15"/>
        <v>0.60869565217391308</v>
      </c>
      <c r="G18" s="8">
        <f>SUM(G3:G17)</f>
        <v>11</v>
      </c>
      <c r="H18" s="6">
        <f>SUM(H3:H17)</f>
        <v>24</v>
      </c>
      <c r="I18" s="135">
        <f t="shared" si="16"/>
        <v>0.45833333333333331</v>
      </c>
      <c r="J18" s="35">
        <f>SUM(J3:J17)</f>
        <v>6</v>
      </c>
      <c r="K18" s="35">
        <f>SUM(K3:K17)</f>
        <v>6</v>
      </c>
      <c r="L18" s="31">
        <f t="shared" si="17"/>
        <v>1</v>
      </c>
      <c r="M18" s="30">
        <f>SUM(M3:M17)</f>
        <v>25</v>
      </c>
      <c r="N18" s="6">
        <f>SUM(N3:N17)</f>
        <v>47</v>
      </c>
      <c r="O18" s="138">
        <f t="shared" si="18"/>
        <v>0.53191489361702127</v>
      </c>
      <c r="P18" s="9">
        <f>(D18*2)+(G18*3)+(J18)</f>
        <v>67</v>
      </c>
      <c r="Q18" s="8">
        <f>SUM(Q3:Q17)</f>
        <v>6</v>
      </c>
      <c r="R18" s="6">
        <f>SUM(R3:R17)</f>
        <v>16</v>
      </c>
      <c r="S18" s="9">
        <v>26</v>
      </c>
      <c r="T18" s="8">
        <f t="shared" ref="T18:AA18" si="56">SUM(T3:T17)</f>
        <v>17</v>
      </c>
      <c r="U18" s="6">
        <f t="shared" si="56"/>
        <v>9</v>
      </c>
      <c r="V18" s="6">
        <f t="shared" si="56"/>
        <v>3</v>
      </c>
      <c r="W18" s="6">
        <f t="shared" si="56"/>
        <v>6</v>
      </c>
      <c r="X18" s="6">
        <f t="shared" si="56"/>
        <v>2</v>
      </c>
      <c r="Y18" s="6">
        <f t="shared" si="56"/>
        <v>11</v>
      </c>
      <c r="Z18" s="6">
        <f t="shared" si="56"/>
        <v>8</v>
      </c>
      <c r="AA18" s="153">
        <f t="shared" si="56"/>
        <v>180.02</v>
      </c>
      <c r="AD18" s="11"/>
      <c r="AE18" s="11" t="s">
        <v>43</v>
      </c>
      <c r="AF18" s="8">
        <v>11</v>
      </c>
      <c r="AG18" s="6">
        <v>20</v>
      </c>
      <c r="AH18" s="132">
        <f t="shared" si="21"/>
        <v>0.55000000000000004</v>
      </c>
      <c r="AI18" s="8">
        <v>8</v>
      </c>
      <c r="AJ18" s="6">
        <v>22</v>
      </c>
      <c r="AK18" s="135">
        <f t="shared" si="22"/>
        <v>0.36363636363636365</v>
      </c>
      <c r="AL18" s="35">
        <v>3</v>
      </c>
      <c r="AM18" s="35">
        <v>4</v>
      </c>
      <c r="AN18" s="31">
        <f t="shared" si="23"/>
        <v>0.75</v>
      </c>
      <c r="AO18" s="30">
        <v>19</v>
      </c>
      <c r="AP18" s="6">
        <v>42</v>
      </c>
      <c r="AQ18" s="138">
        <f t="shared" si="24"/>
        <v>0.45238095238095238</v>
      </c>
      <c r="AR18" s="9">
        <f>(AF18*2)+(AI18*3)+(AL18)</f>
        <v>49</v>
      </c>
      <c r="AS18" s="8">
        <v>6</v>
      </c>
      <c r="AT18" s="6">
        <v>12</v>
      </c>
      <c r="AU18" s="9">
        <v>20</v>
      </c>
      <c r="AV18" s="8">
        <v>11</v>
      </c>
      <c r="AW18" s="6">
        <v>16</v>
      </c>
      <c r="AX18" s="6">
        <v>1</v>
      </c>
      <c r="AY18" s="6">
        <v>3</v>
      </c>
      <c r="AZ18" s="6">
        <v>0</v>
      </c>
      <c r="BA18" s="6">
        <v>2</v>
      </c>
      <c r="BB18" s="6">
        <v>10</v>
      </c>
      <c r="BC18" s="6">
        <v>180</v>
      </c>
      <c r="BF18" s="100"/>
      <c r="BG18" s="101" t="s">
        <v>43</v>
      </c>
      <c r="BH18" s="102">
        <f t="shared" si="2"/>
        <v>0.64893617021276595</v>
      </c>
      <c r="BI18" s="125">
        <f t="shared" si="3"/>
        <v>0.67485898468976635</v>
      </c>
      <c r="BJ18" s="126">
        <v>0</v>
      </c>
      <c r="BK18" s="102">
        <f>IFERROR(T18/M18, 0)</f>
        <v>0.68</v>
      </c>
      <c r="BL18" s="125">
        <f>IFERROR(T18/(N18+(0.44*K18)+U18), 0)</f>
        <v>0.28990450204638474</v>
      </c>
      <c r="BM18" s="127">
        <f>IFERROR(U18/(N18+(0.44*K18)+U18), 0)</f>
        <v>0.1534788540245566</v>
      </c>
      <c r="BN18" s="103">
        <f t="shared" si="8"/>
        <v>1.8888888888888888</v>
      </c>
      <c r="BO18" s="105">
        <f>IFERROR(Q18/(Q18+AT18), 0)</f>
        <v>0.33333333333333331</v>
      </c>
      <c r="BP18" s="128">
        <f>IFERROR(R18/(R18+AS18), 0)</f>
        <v>0.72727272727272729</v>
      </c>
      <c r="BQ18" s="129">
        <f>IFERROR(S18/(S18+AU18), 0)</f>
        <v>0.56521739130434778</v>
      </c>
      <c r="BR18" s="111">
        <f>IFERROR(($AR$18/$BD$3)*100, 0)</f>
        <v>92.368858499134575</v>
      </c>
      <c r="BS18" s="112">
        <f>IFERROR(($P$18/$AB$3)*100, 0)</f>
        <v>131.90707441921512</v>
      </c>
      <c r="BT18" s="104">
        <f t="shared" si="27"/>
        <v>39.538215920080546</v>
      </c>
      <c r="BU18" s="102">
        <f>IFERROR(SUM(BU3:BU17), 0)</f>
        <v>0.67372881355932202</v>
      </c>
      <c r="BV18" s="85">
        <f>IFERROR((D18*2)-(E18*((homedefinitions!$K$15)*2))+(G18*3)-(H18*((homedefinitions!$L$15)*3))+(J18)-(K18*(homedefinitions!$M$15))+S18+T18+V18+W18-U18, 0)</f>
        <v>68.69</v>
      </c>
      <c r="BW18" s="85">
        <f t="shared" si="28"/>
        <v>0.1276595744680851</v>
      </c>
      <c r="BX18" s="55">
        <v>34</v>
      </c>
      <c r="BY18" s="58" t="s">
        <v>30</v>
      </c>
      <c r="BZ18" s="47">
        <f t="shared" si="29"/>
        <v>0</v>
      </c>
      <c r="CA18" s="39">
        <f t="shared" si="47"/>
        <v>0.27272727272727271</v>
      </c>
      <c r="CB18" s="45">
        <f t="shared" si="48"/>
        <v>0.68778280542986425</v>
      </c>
      <c r="CC18" s="45">
        <f t="shared" si="30"/>
        <v>0.56278001196539662</v>
      </c>
      <c r="CD18" s="45">
        <f t="shared" si="31"/>
        <v>1.2500000000000001E-2</v>
      </c>
      <c r="CE18" s="36">
        <f t="shared" si="32"/>
        <v>0.5777135873791801</v>
      </c>
      <c r="CF18" s="45">
        <f t="shared" si="49"/>
        <v>1.1529935993445768</v>
      </c>
      <c r="CG18" s="45">
        <f t="shared" si="50"/>
        <v>1.1529935993445768</v>
      </c>
      <c r="CH18" s="45">
        <f t="shared" si="33"/>
        <v>0.37617987584552731</v>
      </c>
      <c r="CI18" s="51">
        <f t="shared" si="51"/>
        <v>20.5</v>
      </c>
      <c r="CJ18" s="47">
        <f t="shared" si="34"/>
        <v>1.8036932541681494</v>
      </c>
      <c r="CK18" s="45">
        <f t="shared" si="35"/>
        <v>0.78522698332740204</v>
      </c>
      <c r="CL18" s="45">
        <f t="shared" si="36"/>
        <v>0</v>
      </c>
      <c r="CM18" s="36">
        <f t="shared" si="37"/>
        <v>0.93483154191425921</v>
      </c>
      <c r="CN18" s="45">
        <f t="shared" si="52"/>
        <v>27.4</v>
      </c>
      <c r="CO18" s="45">
        <f t="shared" si="53"/>
        <v>0.6369130636913064</v>
      </c>
      <c r="CP18" s="45">
        <f t="shared" si="54"/>
        <v>0.33333333333333331</v>
      </c>
      <c r="CQ18" s="45">
        <f t="shared" si="55"/>
        <v>0.46725784447476121</v>
      </c>
      <c r="CR18" s="45">
        <f t="shared" si="38"/>
        <v>0.72771444862410517</v>
      </c>
      <c r="CS18" s="45">
        <f t="shared" si="39"/>
        <v>2.4138637945584644</v>
      </c>
      <c r="CT18" s="45">
        <f t="shared" si="40"/>
        <v>0.9018466270840747</v>
      </c>
      <c r="CU18" s="45">
        <f t="shared" si="41"/>
        <v>0</v>
      </c>
      <c r="CV18" s="45">
        <f t="shared" si="42"/>
        <v>0</v>
      </c>
      <c r="CW18" s="45">
        <f t="shared" si="43"/>
        <v>0.29760262525821612</v>
      </c>
      <c r="CX18" s="45">
        <f t="shared" si="44"/>
        <v>1.93</v>
      </c>
      <c r="CY18" s="45">
        <f t="shared" si="45"/>
        <v>0</v>
      </c>
      <c r="CZ18" s="43">
        <f t="shared" si="46"/>
        <v>4.0706772982253954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0.27272727272727271</v>
      </c>
      <c r="CB19" s="45">
        <f t="shared" si="48"/>
        <v>0.68778280542986425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20.5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0.93483154191425921</v>
      </c>
      <c r="CN19" s="45">
        <f t="shared" si="52"/>
        <v>27.4</v>
      </c>
      <c r="CO19" s="45">
        <f t="shared" si="53"/>
        <v>0.6369130636913064</v>
      </c>
      <c r="CP19" s="45">
        <f t="shared" si="54"/>
        <v>0.33333333333333331</v>
      </c>
      <c r="CQ19" s="45">
        <f t="shared" si="55"/>
        <v>0.46725784447476121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0.27272727272727271</v>
      </c>
      <c r="CB20" s="46">
        <f t="shared" si="48"/>
        <v>0.68778280542986425</v>
      </c>
      <c r="CC20" s="46">
        <f>IFERROR(((($AP$18-$AO$18-$V$18)*CB20*(1-1.07*CA20))/$AA$18)*AA17, 0)</f>
        <v>0</v>
      </c>
      <c r="CD20" s="46">
        <f>IFERROR((Z17/$Z$18)*0.4*$AM$18*((1-$AN$18)^2), 0)</f>
        <v>0</v>
      </c>
      <c r="CE20" s="42">
        <f>IFERROR((($AW$18-$W$18)/$AA$18)*AA17, 0)</f>
        <v>0</v>
      </c>
      <c r="CF20" s="46">
        <f t="shared" si="49"/>
        <v>0</v>
      </c>
      <c r="CG20" s="46">
        <f t="shared" si="50"/>
        <v>0</v>
      </c>
      <c r="CH20" s="46">
        <f>IFERROR(CG20/($BD$3*(AA17/$BC$18)),0)</f>
        <v>0</v>
      </c>
      <c r="CI20" s="52">
        <f t="shared" si="51"/>
        <v>20.5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</v>
      </c>
      <c r="CL20" s="46">
        <f>IFERROR(2*((($M$18)+0.5*($H$18-G17))/($M$18-M17))*0.5*((($P$18-$J$18)-(P17-J17))/(2*($N$18-N17)))*T17, 0)</f>
        <v>0</v>
      </c>
      <c r="CM20" s="42">
        <f t="shared" si="37"/>
        <v>0.93483154191425921</v>
      </c>
      <c r="CN20" s="46">
        <f t="shared" si="52"/>
        <v>27.4</v>
      </c>
      <c r="CO20" s="46">
        <f t="shared" si="53"/>
        <v>0.6369130636913064</v>
      </c>
      <c r="CP20" s="46">
        <f t="shared" si="54"/>
        <v>0.33333333333333331</v>
      </c>
      <c r="CQ20" s="46">
        <f t="shared" si="55"/>
        <v>0.46725784447476121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</v>
      </c>
      <c r="DB20">
        <f>(AF18+(1.5*AI18))/AP18</f>
        <v>0.54761904761904767</v>
      </c>
      <c r="DC20">
        <f>(AW18)/(AP18+(0.44*AM18)+AW18)</f>
        <v>0.2677376171352075</v>
      </c>
      <c r="DD20">
        <f>AS18/(AS18+R18)</f>
        <v>0.27272727272727271</v>
      </c>
      <c r="DE20">
        <f>AM18/AP18</f>
        <v>9.5238095238095233E-2</v>
      </c>
    </row>
    <row r="21" spans="2:109" x14ac:dyDescent="0.55000000000000004">
      <c r="BF21" t="s">
        <v>139</v>
      </c>
      <c r="BG21">
        <f>((0.5*BH18)-(0.3*BM18)+(0.15*BO18)+(0.05*BW18))</f>
        <v>0.33480740762242023</v>
      </c>
    </row>
    <row r="22" spans="2:109" x14ac:dyDescent="0.55000000000000004">
      <c r="BF22" t="s">
        <v>140</v>
      </c>
      <c r="BG22">
        <f>((0.5*DB20)-(0.3*DC20)+(0.15*DD20)+(0.05*DE20))</f>
        <v>0.23915923433995726</v>
      </c>
    </row>
    <row r="23" spans="2:109" x14ac:dyDescent="0.55000000000000004">
      <c r="BF23" t="s">
        <v>145</v>
      </c>
      <c r="BG23" s="150">
        <f>(BG21-BG22)*100</f>
        <v>9.5648173282462974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0467C-D2C3-4380-8D1F-0403B352E13A}">
  <dimension ref="B1:DE114"/>
  <sheetViews>
    <sheetView zoomScale="53" zoomScaleNormal="60" workbookViewId="0">
      <selection activeCell="BR6" sqref="BR6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3.1015625" bestFit="1" customWidth="1"/>
    <col min="11" max="11" width="6.20703125" bestFit="1" customWidth="1"/>
    <col min="12" max="12" width="5.7890625" bestFit="1" customWidth="1"/>
    <col min="13" max="13" width="3.1015625" bestFit="1" customWidth="1"/>
    <col min="14" max="14" width="6.20703125" bestFit="1" customWidth="1"/>
    <col min="15" max="15" width="10.9453125" bestFit="1" customWidth="1"/>
    <col min="16" max="16" width="4.9453125" bestFit="1" customWidth="1"/>
    <col min="17" max="17" width="3.47265625" bestFit="1" customWidth="1"/>
    <col min="18" max="18" width="3.1015625" bestFit="1" customWidth="1"/>
    <col min="19" max="19" width="3.41796875" bestFit="1" customWidth="1"/>
    <col min="20" max="20" width="2.9453125" bestFit="1" customWidth="1"/>
    <col min="21" max="21" width="3" bestFit="1" customWidth="1"/>
    <col min="22" max="22" width="3.68359375" bestFit="1" customWidth="1"/>
    <col min="23" max="23" width="4.3125" customWidth="1"/>
    <col min="24" max="24" width="3.7890625" bestFit="1" customWidth="1"/>
    <col min="25" max="25" width="3.62890625" bestFit="1" customWidth="1"/>
    <col min="26" max="26" width="3.1015625" bestFit="1" customWidth="1"/>
    <col min="27" max="27" width="5.7890625" bestFit="1" customWidth="1"/>
    <col min="28" max="28" width="10.83984375" bestFit="1" customWidth="1"/>
    <col min="30" max="30" width="10.9453125" bestFit="1" customWidth="1"/>
    <col min="31" max="31" width="7.1015625" customWidth="1"/>
    <col min="32" max="32" width="3.1015625" bestFit="1" customWidth="1"/>
    <col min="33" max="33" width="4.1015625" bestFit="1" customWidth="1"/>
    <col min="34" max="34" width="4.5234375" bestFit="1" customWidth="1"/>
    <col min="35" max="35" width="2.89453125" bestFit="1" customWidth="1"/>
    <col min="36" max="36" width="4.1015625" bestFit="1" customWidth="1"/>
    <col min="37" max="37" width="4.3125" bestFit="1" customWidth="1"/>
    <col min="38" max="38" width="2.89453125" bestFit="1" customWidth="1"/>
    <col min="39" max="39" width="3.83984375" bestFit="1" customWidth="1"/>
    <col min="40" max="40" width="4.3125" bestFit="1" customWidth="1"/>
    <col min="41" max="41" width="2.89453125" bestFit="1" customWidth="1"/>
    <col min="42" max="42" width="4.1015625" bestFit="1" customWidth="1"/>
    <col min="43" max="43" width="4.3125" bestFit="1" customWidth="1"/>
    <col min="44" max="44" width="2.8945312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.89453125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89453125" bestFit="1" customWidth="1"/>
    <col min="56" max="56" width="10.83984375" bestFit="1" customWidth="1"/>
    <col min="58" max="61" width="10.89453125" bestFit="1" customWidth="1"/>
    <col min="62" max="62" width="12.3671875" bestFit="1" customWidth="1"/>
    <col min="63" max="63" width="10.89453125" bestFit="1" customWidth="1"/>
    <col min="64" max="64" width="13.26171875" bestFit="1" customWidth="1"/>
    <col min="65" max="65" width="12.62890625" bestFit="1" customWidth="1"/>
    <col min="66" max="68" width="10.89453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0</v>
      </c>
      <c r="S3" s="17">
        <f>Q3+R3</f>
        <v>0</v>
      </c>
      <c r="T3" s="15">
        <v>0</v>
      </c>
      <c r="U3" s="16">
        <v>0</v>
      </c>
      <c r="V3" s="16">
        <v>0</v>
      </c>
      <c r="W3" s="16">
        <v>0</v>
      </c>
      <c r="X3" s="16">
        <v>0</v>
      </c>
      <c r="Y3" s="16">
        <v>0</v>
      </c>
      <c r="Z3" s="16">
        <v>1</v>
      </c>
      <c r="AA3" s="151">
        <v>4.16</v>
      </c>
      <c r="AB3" s="60">
        <f>IFERROR($N$18+0.44*$K$18-(1.07*($Q$18/($Q$18+$AT$18))*($N$18-$M$18))+U18, 0)</f>
        <v>53.944761904761904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59.141666666666666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</v>
      </c>
      <c r="BR3" s="83">
        <f t="shared" ref="BR3:BR16" si="12">IFERROR($BR$18+0.2*(100*($AR$18/CI5)*(1-CH5)-$BR$18), 0)</f>
        <v>121.95198190183854</v>
      </c>
      <c r="BS3" s="84">
        <f t="shared" ref="BS3:BS16" si="13">IFERROR((CS5/CZ5)*100, 0)</f>
        <v>0</v>
      </c>
      <c r="BT3" s="85">
        <f>BS3-BR3</f>
        <v>-121.95198190183854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0</v>
      </c>
      <c r="BV3" s="85">
        <f>IFERROR((D3*2)-(E3*((homedefinitions!$K$15)*2))+(G3*3)-(H3*((homedefinitions!$L$15)*3))+(J3)-(K3*(homedefinitions!$M$15))+S3+T3+V3+W3-U3, 0)</f>
        <v>0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3</v>
      </c>
      <c r="E4" s="19">
        <v>7</v>
      </c>
      <c r="F4" s="131">
        <f t="shared" ref="F4:F18" si="15">IFERROR(D4/E4,0)</f>
        <v>0.42857142857142855</v>
      </c>
      <c r="G4" s="18">
        <v>3</v>
      </c>
      <c r="H4" s="19">
        <v>7</v>
      </c>
      <c r="I4" s="134">
        <f t="shared" ref="I4:I18" si="16">IFERROR(G4/H4,0)</f>
        <v>0.42857142857142855</v>
      </c>
      <c r="J4" s="34">
        <v>4</v>
      </c>
      <c r="K4" s="34">
        <v>5</v>
      </c>
      <c r="L4" s="32">
        <f t="shared" ref="L4:L18" si="17">IFERROR(J4/K4, 0)</f>
        <v>0.8</v>
      </c>
      <c r="M4" s="22">
        <f t="shared" si="0"/>
        <v>6</v>
      </c>
      <c r="N4" s="19">
        <f t="shared" si="0"/>
        <v>14</v>
      </c>
      <c r="O4" s="137">
        <f t="shared" ref="O4:O18" si="18">IFERROR(M4/N4,0)</f>
        <v>0.42857142857142855</v>
      </c>
      <c r="P4" s="20">
        <f t="shared" ref="P4:P17" si="19">(D4*2)+(G4*3)+(J4)</f>
        <v>19</v>
      </c>
      <c r="Q4" s="18">
        <v>1</v>
      </c>
      <c r="R4" s="19">
        <v>3</v>
      </c>
      <c r="S4" s="20">
        <f t="shared" ref="S4:S18" si="20">Q4+R4</f>
        <v>4</v>
      </c>
      <c r="T4" s="18">
        <v>0</v>
      </c>
      <c r="U4" s="19">
        <v>2</v>
      </c>
      <c r="V4" s="19">
        <v>0</v>
      </c>
      <c r="W4" s="19">
        <v>1</v>
      </c>
      <c r="X4" s="19">
        <v>0</v>
      </c>
      <c r="Y4" s="19">
        <v>0</v>
      </c>
      <c r="Z4" s="19">
        <v>3</v>
      </c>
      <c r="AA4" s="152">
        <v>31.33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0.5357142857142857</v>
      </c>
      <c r="BI4" s="117">
        <f t="shared" si="3"/>
        <v>0.5864197530864198</v>
      </c>
      <c r="BJ4" s="118">
        <f t="shared" si="4"/>
        <v>0.31485792036343602</v>
      </c>
      <c r="BK4" s="86">
        <f t="shared" si="5"/>
        <v>0</v>
      </c>
      <c r="BL4" s="117">
        <f t="shared" si="6"/>
        <v>0</v>
      </c>
      <c r="BM4" s="119">
        <f t="shared" si="7"/>
        <v>0.10989010989010989</v>
      </c>
      <c r="BN4" s="87">
        <f t="shared" si="8"/>
        <v>0</v>
      </c>
      <c r="BO4" s="86">
        <f t="shared" si="9"/>
        <v>5.4717067165199952E-2</v>
      </c>
      <c r="BP4" s="117">
        <f t="shared" si="10"/>
        <v>0.14363230130864987</v>
      </c>
      <c r="BQ4" s="120">
        <f t="shared" si="11"/>
        <v>9.1924672837535915E-2</v>
      </c>
      <c r="BR4" s="88">
        <f t="shared" si="12"/>
        <v>114.74835751871221</v>
      </c>
      <c r="BS4" s="89">
        <f t="shared" si="13"/>
        <v>111.81779307626283</v>
      </c>
      <c r="BT4" s="90">
        <f t="shared" ref="BT4:BT18" si="27">BS4-BR4</f>
        <v>-2.9305644424493806</v>
      </c>
      <c r="BU4" s="86">
        <f t="shared" si="14"/>
        <v>9.0909090909090912E-2</v>
      </c>
      <c r="BV4" s="85">
        <f>IFERROR((D4*2)-(E4*((homedefinitions!$K$15)*2))+(G4*3)-(H4*((homedefinitions!$L$15)*3))+(J4)-(K4*(homedefinitions!$M$15))+S4+T4+V4+W4-U4, 0)</f>
        <v>7.6199999999999992</v>
      </c>
      <c r="BW4" s="85">
        <f t="shared" ref="BW4:BW18" si="28">IFERROR(K4/N4, 0)</f>
        <v>0.35714285714285715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0</v>
      </c>
      <c r="E5" s="16">
        <v>0</v>
      </c>
      <c r="F5" s="130">
        <f t="shared" si="15"/>
        <v>0</v>
      </c>
      <c r="G5" s="15">
        <v>0</v>
      </c>
      <c r="H5" s="16">
        <v>0</v>
      </c>
      <c r="I5" s="133">
        <f t="shared" si="16"/>
        <v>0</v>
      </c>
      <c r="J5" s="33">
        <v>0</v>
      </c>
      <c r="K5" s="33">
        <v>0</v>
      </c>
      <c r="L5" s="31">
        <f t="shared" si="17"/>
        <v>0</v>
      </c>
      <c r="M5" s="21">
        <f t="shared" si="0"/>
        <v>0</v>
      </c>
      <c r="N5" s="16">
        <f t="shared" si="0"/>
        <v>0</v>
      </c>
      <c r="O5" s="136">
        <f t="shared" si="18"/>
        <v>0</v>
      </c>
      <c r="P5" s="17">
        <f t="shared" si="19"/>
        <v>0</v>
      </c>
      <c r="Q5" s="15">
        <v>0</v>
      </c>
      <c r="R5" s="16">
        <v>0</v>
      </c>
      <c r="S5" s="17">
        <f t="shared" si="20"/>
        <v>0</v>
      </c>
      <c r="T5" s="15">
        <v>0</v>
      </c>
      <c r="U5" s="16">
        <v>0</v>
      </c>
      <c r="V5" s="16">
        <v>0</v>
      </c>
      <c r="W5" s="16">
        <v>0</v>
      </c>
      <c r="X5" s="16">
        <v>0</v>
      </c>
      <c r="Y5" s="16">
        <v>0</v>
      </c>
      <c r="Z5" s="16">
        <v>0</v>
      </c>
      <c r="AA5" s="151">
        <v>0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</v>
      </c>
      <c r="BI5" s="113">
        <f t="shared" si="3"/>
        <v>0</v>
      </c>
      <c r="BJ5" s="114">
        <f t="shared" si="4"/>
        <v>0</v>
      </c>
      <c r="BK5" s="81">
        <f t="shared" si="5"/>
        <v>0</v>
      </c>
      <c r="BL5" s="113">
        <f t="shared" si="6"/>
        <v>0</v>
      </c>
      <c r="BM5" s="115">
        <f t="shared" si="7"/>
        <v>0</v>
      </c>
      <c r="BN5" s="82">
        <f t="shared" si="8"/>
        <v>0</v>
      </c>
      <c r="BO5" s="81">
        <f t="shared" si="9"/>
        <v>0</v>
      </c>
      <c r="BP5" s="113">
        <f t="shared" si="10"/>
        <v>0</v>
      </c>
      <c r="BQ5" s="116">
        <f t="shared" si="11"/>
        <v>0</v>
      </c>
      <c r="BR5" s="83">
        <v>0</v>
      </c>
      <c r="BS5" s="84">
        <f t="shared" si="13"/>
        <v>0</v>
      </c>
      <c r="BT5" s="85">
        <f t="shared" si="27"/>
        <v>0</v>
      </c>
      <c r="BU5" s="81">
        <f t="shared" si="14"/>
        <v>0</v>
      </c>
      <c r="BV5" s="85">
        <f>IFERROR((D5*2)-(E5*((homedefinitions!$K$15)*2))+(G5*3)-(H5*((homedefinitions!$L$15)*3))+(J5)-(K5*(homedefinitions!$M$15))+S5+T5+V5+W5-U5, 0)</f>
        <v>0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0</v>
      </c>
      <c r="CA5" s="39">
        <f>IFERROR(($AS$18/($AS$18+$R$18)), 0)</f>
        <v>0.16666666666666666</v>
      </c>
      <c r="CB5" s="45">
        <f>IFERROR(($AQ$18*(1-CA5))/($AQ$18*(1-CA5)+(CA5*(1-$AQ$18))), 0)</f>
        <v>0.81481481481481488</v>
      </c>
      <c r="CC5" s="45">
        <f t="shared" ref="CC5:CC18" si="30">IFERROR(((($AP$18-$AO$18-$V$18)*CB5*(1-1.07*CA5))/$AA$18)*AA3, 0)</f>
        <v>0.35587972565157749</v>
      </c>
      <c r="CD5" s="45">
        <f t="shared" ref="CD5:CD18" si="31">IFERROR((Z3/$Z$18)*0.4*$AM$18*((1-$AN$18)^2), 0)</f>
        <v>1.6666666666666661E-3</v>
      </c>
      <c r="CE5" s="36">
        <f t="shared" ref="CE5:CE18" si="32">IFERROR((($AW$18-$W$18)/$AA$18)*AA3, 0)</f>
        <v>0.11555555555555555</v>
      </c>
      <c r="CF5" s="45">
        <f>IFERROR(CC5+CE5+CD5, 0)</f>
        <v>0.47310194787379972</v>
      </c>
      <c r="CG5" s="45">
        <f>IFERROR(BZ5+CF5, 0)</f>
        <v>0.47310194787379972</v>
      </c>
      <c r="CH5" s="45">
        <f t="shared" ref="CH5:CH18" si="33">IFERROR(CG5/($BD$3*(AA3/$BC$18)),0)</f>
        <v>0.3461308839214996</v>
      </c>
      <c r="CI5" s="51">
        <f>IFERROR($AO$18+(1-((1-$AN$18)^2))*0.4*$AM$18, 0)</f>
        <v>27.973333333333333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0.38106666666666666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0.93498015594359396</v>
      </c>
      <c r="CN5" s="45">
        <f>IFERROR($M$18+(1-(1-($J$18/$K$18))^2)*$K$18*0.4, 0)</f>
        <v>30</v>
      </c>
      <c r="CO5" s="45">
        <f>IFERROR(((1-CP5)*CQ5)/((1-CP5)*CQ5+(1-CQ5)*CP5), 0)</f>
        <v>0.76775431861804222</v>
      </c>
      <c r="CP5" s="45">
        <f>IFERROR($Q$18/($Q$18+$AT$18), 0)</f>
        <v>0.23809523809523808</v>
      </c>
      <c r="CQ5" s="45">
        <f>IFERROR(CN5/($N$18+0.44*$K$18+$U$18), 0)</f>
        <v>0.50813008130081305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0</v>
      </c>
      <c r="H6" s="19">
        <v>1</v>
      </c>
      <c r="I6" s="134">
        <f t="shared" si="16"/>
        <v>0</v>
      </c>
      <c r="J6" s="34">
        <v>0</v>
      </c>
      <c r="K6" s="34">
        <v>0</v>
      </c>
      <c r="L6" s="32">
        <f t="shared" si="17"/>
        <v>0</v>
      </c>
      <c r="M6" s="22">
        <f t="shared" si="0"/>
        <v>0</v>
      </c>
      <c r="N6" s="19">
        <f t="shared" si="0"/>
        <v>1</v>
      </c>
      <c r="O6" s="137">
        <f t="shared" si="18"/>
        <v>0</v>
      </c>
      <c r="P6" s="20">
        <f t="shared" si="19"/>
        <v>0</v>
      </c>
      <c r="Q6" s="18">
        <v>0</v>
      </c>
      <c r="R6" s="19">
        <v>2</v>
      </c>
      <c r="S6" s="20">
        <f t="shared" si="20"/>
        <v>2</v>
      </c>
      <c r="T6" s="18">
        <v>0</v>
      </c>
      <c r="U6" s="19">
        <v>0</v>
      </c>
      <c r="V6" s="19">
        <v>0</v>
      </c>
      <c r="W6" s="19">
        <v>0</v>
      </c>
      <c r="X6" s="19">
        <v>0</v>
      </c>
      <c r="Y6" s="19">
        <v>1</v>
      </c>
      <c r="Z6" s="19">
        <v>0</v>
      </c>
      <c r="AA6" s="152">
        <v>12.8</v>
      </c>
      <c r="AB6" s="60">
        <f>IFERROR((AB3/36)*40, 0)</f>
        <v>59.938624338624336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IFERROR((BD3/36)*40, 0)</f>
        <v>65.712962962962962</v>
      </c>
      <c r="BF6" s="67">
        <v>3</v>
      </c>
      <c r="BG6" s="68" t="s">
        <v>20</v>
      </c>
      <c r="BH6" s="86">
        <f t="shared" si="2"/>
        <v>0</v>
      </c>
      <c r="BI6" s="117">
        <f t="shared" si="3"/>
        <v>0</v>
      </c>
      <c r="BJ6" s="118">
        <f t="shared" si="4"/>
        <v>4.2344173441734419E-2</v>
      </c>
      <c r="BK6" s="86">
        <f t="shared" si="5"/>
        <v>0</v>
      </c>
      <c r="BL6" s="117">
        <f t="shared" si="6"/>
        <v>0</v>
      </c>
      <c r="BM6" s="119">
        <f t="shared" si="7"/>
        <v>0</v>
      </c>
      <c r="BN6" s="87">
        <f t="shared" si="8"/>
        <v>0</v>
      </c>
      <c r="BO6" s="86">
        <f t="shared" si="9"/>
        <v>0</v>
      </c>
      <c r="BP6" s="117">
        <f t="shared" si="10"/>
        <v>0.234375</v>
      </c>
      <c r="BQ6" s="120">
        <f t="shared" si="11"/>
        <v>0.11249999999999999</v>
      </c>
      <c r="BR6" s="88">
        <f t="shared" si="12"/>
        <v>117.79181779286552</v>
      </c>
      <c r="BS6" s="89">
        <f t="shared" si="13"/>
        <v>0</v>
      </c>
      <c r="BT6" s="90">
        <f t="shared" si="27"/>
        <v>-117.79181779286552</v>
      </c>
      <c r="BU6" s="86">
        <f t="shared" si="14"/>
        <v>7.2727272727272727E-3</v>
      </c>
      <c r="BV6" s="85">
        <f>IFERROR((D6*2)-(E6*((homedefinitions!$K$15)*2))+(G6*3)-(H6*((homedefinitions!$L$15)*3))+(J6)-(K6*(homedefinitions!$M$15))+S6+T6+V6+W6-U6, 0)</f>
        <v>1.1599999999999999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1.5555555555555554</v>
      </c>
      <c r="CA6" s="39">
        <f t="shared" ref="CA6:CA20" si="47">IFERROR(($AS$18/($AS$18+$R$18)), 0)</f>
        <v>0.16666666666666666</v>
      </c>
      <c r="CB6" s="45">
        <f t="shared" ref="CB6:CB20" si="48">IFERROR(($AQ$18*(1-CA6))/($AQ$18*(1-CA6)+(CA6*(1-$AQ$18))), 0)</f>
        <v>0.81481481481481488</v>
      </c>
      <c r="CC6" s="45">
        <f t="shared" si="30"/>
        <v>2.6802191838134428</v>
      </c>
      <c r="CD6" s="45">
        <f t="shared" si="31"/>
        <v>4.9999999999999992E-3</v>
      </c>
      <c r="CE6" s="36">
        <f t="shared" si="32"/>
        <v>0.87027777777777771</v>
      </c>
      <c r="CF6" s="45">
        <f t="shared" ref="CF6:CF20" si="49">IFERROR(CC6+CE6+CD6, 0)</f>
        <v>3.5554969615912206</v>
      </c>
      <c r="CG6" s="45">
        <f t="shared" ref="CG6:CG20" si="50">IFERROR(BZ6+CF6, 0)</f>
        <v>5.111052517146776</v>
      </c>
      <c r="CH6" s="45">
        <f t="shared" si="33"/>
        <v>0.49651102278517167</v>
      </c>
      <c r="CI6" s="51">
        <f t="shared" ref="CI6:CI20" si="51">IFERROR($AO$18+(1-((1-$AN$18)^2))*0.4*$AM$18, 0)</f>
        <v>27.973333333333333</v>
      </c>
      <c r="CJ6" s="47">
        <f t="shared" si="34"/>
        <v>13.230953352662578</v>
      </c>
      <c r="CK6" s="45">
        <f t="shared" si="35"/>
        <v>0.44029605444842512</v>
      </c>
      <c r="CL6" s="45">
        <f t="shared" si="36"/>
        <v>0</v>
      </c>
      <c r="CM6" s="36">
        <f t="shared" si="37"/>
        <v>0.93498015594359396</v>
      </c>
      <c r="CN6" s="45">
        <f t="shared" ref="CN6:CN20" si="52">IFERROR($M$18+(1-(1-($J$18/$K$18))^2)*$K$18*0.4, 0)</f>
        <v>30</v>
      </c>
      <c r="CO6" s="45">
        <f t="shared" ref="CO6:CO20" si="53">IFERROR(((1-CP6)*CQ6)/((1-CP6)*CQ6+(1-CQ6)*CP6), 0)</f>
        <v>0.76775431861804222</v>
      </c>
      <c r="CP6" s="45">
        <f t="shared" ref="CP6:CP20" si="54">IFERROR($Q$18/($Q$18+$AT$18), 0)</f>
        <v>0.23809523809523808</v>
      </c>
      <c r="CQ6" s="45">
        <f t="shared" ref="CQ6:CQ20" si="55">IFERROR(CN6/($N$18+0.44*$K$18+$U$18), 0)</f>
        <v>0.50813008130081305</v>
      </c>
      <c r="CR6" s="45">
        <f t="shared" si="38"/>
        <v>0.85826194154455959</v>
      </c>
      <c r="CS6" s="45">
        <f t="shared" si="39"/>
        <v>16.968861394273809</v>
      </c>
      <c r="CT6" s="45">
        <f t="shared" si="40"/>
        <v>5.2923813410650311</v>
      </c>
      <c r="CU6" s="45">
        <f t="shared" si="41"/>
        <v>0</v>
      </c>
      <c r="CV6" s="45">
        <f t="shared" si="42"/>
        <v>1.92</v>
      </c>
      <c r="CW6" s="45">
        <f t="shared" si="43"/>
        <v>0.39011906433843613</v>
      </c>
      <c r="CX6" s="45">
        <f t="shared" si="44"/>
        <v>5.961904761904762</v>
      </c>
      <c r="CY6" s="45">
        <f t="shared" si="45"/>
        <v>7.999999999999996E-2</v>
      </c>
      <c r="CZ6" s="43">
        <f t="shared" si="46"/>
        <v>15.175457257236848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2</v>
      </c>
      <c r="F7" s="130">
        <f t="shared" si="15"/>
        <v>0</v>
      </c>
      <c r="G7" s="15">
        <v>1</v>
      </c>
      <c r="H7" s="16">
        <v>3</v>
      </c>
      <c r="I7" s="133">
        <f t="shared" si="16"/>
        <v>0.33333333333333331</v>
      </c>
      <c r="J7" s="33">
        <v>2</v>
      </c>
      <c r="K7" s="33">
        <v>2</v>
      </c>
      <c r="L7" s="31">
        <f t="shared" si="17"/>
        <v>1</v>
      </c>
      <c r="M7" s="21">
        <f t="shared" si="0"/>
        <v>1</v>
      </c>
      <c r="N7" s="16">
        <f t="shared" si="0"/>
        <v>5</v>
      </c>
      <c r="O7" s="136">
        <f t="shared" si="18"/>
        <v>0.2</v>
      </c>
      <c r="P7" s="17">
        <f t="shared" si="19"/>
        <v>5</v>
      </c>
      <c r="Q7" s="15">
        <v>1</v>
      </c>
      <c r="R7" s="16">
        <v>2</v>
      </c>
      <c r="S7" s="17">
        <f t="shared" si="20"/>
        <v>3</v>
      </c>
      <c r="T7" s="15">
        <v>4</v>
      </c>
      <c r="U7" s="16">
        <v>1</v>
      </c>
      <c r="V7" s="16">
        <v>0</v>
      </c>
      <c r="W7" s="16">
        <v>1</v>
      </c>
      <c r="X7" s="16">
        <v>0</v>
      </c>
      <c r="Y7" s="16">
        <v>2</v>
      </c>
      <c r="Z7" s="16">
        <v>1</v>
      </c>
      <c r="AA7" s="151">
        <v>30.16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0.3</v>
      </c>
      <c r="BI7" s="113">
        <f t="shared" si="3"/>
        <v>0.42517006802721091</v>
      </c>
      <c r="BJ7" s="114">
        <f t="shared" si="4"/>
        <v>0.12364049369936669</v>
      </c>
      <c r="BK7" s="81">
        <f t="shared" si="5"/>
        <v>0.20935101186322397</v>
      </c>
      <c r="BL7" s="113">
        <f t="shared" si="6"/>
        <v>0.36764705882352944</v>
      </c>
      <c r="BM7" s="115">
        <f t="shared" si="7"/>
        <v>9.1911764705882359E-2</v>
      </c>
      <c r="BN7" s="82">
        <f t="shared" si="8"/>
        <v>4</v>
      </c>
      <c r="BO7" s="81">
        <f t="shared" si="9"/>
        <v>5.6839712012125801E-2</v>
      </c>
      <c r="BP7" s="113">
        <f t="shared" si="10"/>
        <v>9.9469496021220141E-2</v>
      </c>
      <c r="BQ7" s="116">
        <f t="shared" si="11"/>
        <v>7.1618037135278506E-2</v>
      </c>
      <c r="BR7" s="83">
        <f t="shared" si="12"/>
        <v>115.37794237840626</v>
      </c>
      <c r="BS7" s="84">
        <f t="shared" si="13"/>
        <v>120.54090828717754</v>
      </c>
      <c r="BT7" s="85">
        <f t="shared" si="27"/>
        <v>5.1629659087712838</v>
      </c>
      <c r="BU7" s="81">
        <f t="shared" si="14"/>
        <v>5.4545454545454543E-2</v>
      </c>
      <c r="BV7" s="85">
        <f>IFERROR((D7*2)-(E7*((homedefinitions!$K$15)*2))+(G7*3)-(H7*((homedefinitions!$L$15)*3))+(J7)-(K7*(homedefinitions!$M$15))+S7+T7+V7+W7-U7, 0)</f>
        <v>6.68</v>
      </c>
      <c r="BW7" s="85">
        <f t="shared" si="28"/>
        <v>0.4</v>
      </c>
      <c r="BX7" s="26">
        <v>2</v>
      </c>
      <c r="BY7" s="25" t="s">
        <v>19</v>
      </c>
      <c r="BZ7" s="47">
        <f t="shared" si="29"/>
        <v>0</v>
      </c>
      <c r="CA7" s="39">
        <f t="shared" si="47"/>
        <v>0.16666666666666666</v>
      </c>
      <c r="CB7" s="45">
        <f t="shared" si="48"/>
        <v>0.81481481481481488</v>
      </c>
      <c r="CC7" s="45">
        <f t="shared" si="30"/>
        <v>0</v>
      </c>
      <c r="CD7" s="45">
        <f t="shared" si="31"/>
        <v>0</v>
      </c>
      <c r="CE7" s="36">
        <f t="shared" si="32"/>
        <v>0</v>
      </c>
      <c r="CF7" s="45">
        <f t="shared" si="49"/>
        <v>0</v>
      </c>
      <c r="CG7" s="45">
        <f t="shared" si="50"/>
        <v>0</v>
      </c>
      <c r="CH7" s="45">
        <f t="shared" si="33"/>
        <v>0</v>
      </c>
      <c r="CI7" s="51">
        <f t="shared" si="51"/>
        <v>27.973333333333333</v>
      </c>
      <c r="CJ7" s="47">
        <f t="shared" si="34"/>
        <v>0</v>
      </c>
      <c r="CK7" s="45">
        <f t="shared" si="35"/>
        <v>0</v>
      </c>
      <c r="CL7" s="45">
        <f t="shared" si="36"/>
        <v>0</v>
      </c>
      <c r="CM7" s="36">
        <f t="shared" si="37"/>
        <v>0.93498015594359396</v>
      </c>
      <c r="CN7" s="45">
        <f t="shared" si="52"/>
        <v>30</v>
      </c>
      <c r="CO7" s="45">
        <f t="shared" si="53"/>
        <v>0.76775431861804222</v>
      </c>
      <c r="CP7" s="45">
        <f t="shared" si="54"/>
        <v>0.23809523809523808</v>
      </c>
      <c r="CQ7" s="45">
        <f t="shared" si="55"/>
        <v>0.50813008130081305</v>
      </c>
      <c r="CR7" s="45">
        <f t="shared" si="38"/>
        <v>0</v>
      </c>
      <c r="CS7" s="45">
        <f t="shared" si="39"/>
        <v>0</v>
      </c>
      <c r="CT7" s="45">
        <f t="shared" si="40"/>
        <v>0</v>
      </c>
      <c r="CU7" s="45">
        <f t="shared" si="41"/>
        <v>0</v>
      </c>
      <c r="CV7" s="45">
        <f t="shared" si="42"/>
        <v>0</v>
      </c>
      <c r="CW7" s="45">
        <f t="shared" si="43"/>
        <v>0</v>
      </c>
      <c r="CX7" s="45">
        <f t="shared" si="44"/>
        <v>0</v>
      </c>
      <c r="CY7" s="45">
        <f t="shared" si="45"/>
        <v>0</v>
      </c>
      <c r="CZ7" s="43">
        <f t="shared" si="46"/>
        <v>0</v>
      </c>
    </row>
    <row r="8" spans="2:104" ht="23.1" x14ac:dyDescent="0.85">
      <c r="B8" s="11">
        <v>5</v>
      </c>
      <c r="C8" s="11" t="s">
        <v>22</v>
      </c>
      <c r="D8" s="18">
        <v>11</v>
      </c>
      <c r="E8" s="19">
        <v>15</v>
      </c>
      <c r="F8" s="131">
        <f t="shared" si="15"/>
        <v>0.73333333333333328</v>
      </c>
      <c r="G8" s="18">
        <v>1</v>
      </c>
      <c r="H8" s="19">
        <v>2</v>
      </c>
      <c r="I8" s="134">
        <f t="shared" si="16"/>
        <v>0.5</v>
      </c>
      <c r="J8" s="34">
        <v>6</v>
      </c>
      <c r="K8" s="34">
        <v>8</v>
      </c>
      <c r="L8" s="32">
        <f t="shared" si="17"/>
        <v>0.75</v>
      </c>
      <c r="M8" s="22">
        <f t="shared" si="0"/>
        <v>12</v>
      </c>
      <c r="N8" s="19">
        <f t="shared" si="0"/>
        <v>17</v>
      </c>
      <c r="O8" s="137">
        <f t="shared" si="18"/>
        <v>0.70588235294117652</v>
      </c>
      <c r="P8" s="20">
        <f t="shared" si="19"/>
        <v>31</v>
      </c>
      <c r="Q8" s="18">
        <v>1</v>
      </c>
      <c r="R8" s="19">
        <v>5</v>
      </c>
      <c r="S8" s="20">
        <f t="shared" si="20"/>
        <v>6</v>
      </c>
      <c r="T8" s="18">
        <v>2</v>
      </c>
      <c r="U8" s="19">
        <v>3</v>
      </c>
      <c r="V8" s="19">
        <v>0</v>
      </c>
      <c r="W8" s="19">
        <v>1</v>
      </c>
      <c r="X8" s="19">
        <v>1</v>
      </c>
      <c r="Y8" s="19">
        <v>2</v>
      </c>
      <c r="Z8" s="19">
        <v>6</v>
      </c>
      <c r="AA8" s="152">
        <v>33.5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0.73529411764705888</v>
      </c>
      <c r="BI8" s="117">
        <f t="shared" si="3"/>
        <v>0.75536062378167645</v>
      </c>
      <c r="BJ8" s="118">
        <f t="shared" si="4"/>
        <v>0.3805363426768596</v>
      </c>
      <c r="BK8" s="86">
        <f t="shared" si="5"/>
        <v>0.19354838709677416</v>
      </c>
      <c r="BL8" s="117">
        <f t="shared" si="6"/>
        <v>7.8369905956112859E-2</v>
      </c>
      <c r="BM8" s="119">
        <f t="shared" si="7"/>
        <v>0.11755485893416928</v>
      </c>
      <c r="BN8" s="87">
        <f t="shared" si="8"/>
        <v>0.66666666666666663</v>
      </c>
      <c r="BO8" s="86">
        <f t="shared" si="9"/>
        <v>5.1172707889125799E-2</v>
      </c>
      <c r="BP8" s="117">
        <f t="shared" si="10"/>
        <v>0.22388059701492535</v>
      </c>
      <c r="BQ8" s="120">
        <f t="shared" si="11"/>
        <v>0.12895522388059702</v>
      </c>
      <c r="BR8" s="88">
        <f t="shared" si="12"/>
        <v>113.58513021034935</v>
      </c>
      <c r="BS8" s="89">
        <f t="shared" si="13"/>
        <v>144.23565123337508</v>
      </c>
      <c r="BT8" s="90">
        <f t="shared" si="27"/>
        <v>30.650521023025732</v>
      </c>
      <c r="BU8" s="86">
        <f t="shared" si="14"/>
        <v>0.21454545454545454</v>
      </c>
      <c r="BV8" s="85">
        <f>IFERROR((D8*2)-(E8*((homedefinitions!$K$15)*2))+(G8*3)-(H8*((homedefinitions!$L$15)*3))+(J8)-(K8*(homedefinitions!$M$15))+S8+T8+V8+W8-U8, 0)</f>
        <v>18.87</v>
      </c>
      <c r="BW8" s="85">
        <f t="shared" si="28"/>
        <v>0.47058823529411764</v>
      </c>
      <c r="BX8" s="26">
        <v>3</v>
      </c>
      <c r="BY8" s="25" t="s">
        <v>20</v>
      </c>
      <c r="BZ8" s="47">
        <f t="shared" si="29"/>
        <v>0.37037037037037024</v>
      </c>
      <c r="CA8" s="39">
        <f t="shared" si="47"/>
        <v>0.16666666666666666</v>
      </c>
      <c r="CB8" s="45">
        <f t="shared" si="48"/>
        <v>0.81481481481481488</v>
      </c>
      <c r="CC8" s="45">
        <f t="shared" si="30"/>
        <v>1.0950145404663922</v>
      </c>
      <c r="CD8" s="45">
        <f t="shared" si="31"/>
        <v>0</v>
      </c>
      <c r="CE8" s="36">
        <f t="shared" si="32"/>
        <v>0.35555555555555557</v>
      </c>
      <c r="CF8" s="45">
        <f t="shared" si="49"/>
        <v>1.4505700960219479</v>
      </c>
      <c r="CG8" s="45">
        <f t="shared" si="50"/>
        <v>1.8209404663923181</v>
      </c>
      <c r="CH8" s="45">
        <f t="shared" si="33"/>
        <v>0.43297689686304591</v>
      </c>
      <c r="CI8" s="51">
        <f t="shared" si="51"/>
        <v>27.973333333333333</v>
      </c>
      <c r="CJ8" s="47">
        <f t="shared" si="34"/>
        <v>0</v>
      </c>
      <c r="CK8" s="45">
        <f t="shared" si="35"/>
        <v>0.39366666666666666</v>
      </c>
      <c r="CL8" s="45">
        <f t="shared" si="36"/>
        <v>0</v>
      </c>
      <c r="CM8" s="36">
        <f t="shared" si="37"/>
        <v>0.93498015594359396</v>
      </c>
      <c r="CN8" s="45">
        <f t="shared" si="52"/>
        <v>30</v>
      </c>
      <c r="CO8" s="45">
        <f t="shared" si="53"/>
        <v>0.76775431861804222</v>
      </c>
      <c r="CP8" s="45">
        <f t="shared" si="54"/>
        <v>0.23809523809523808</v>
      </c>
      <c r="CQ8" s="45">
        <f t="shared" si="55"/>
        <v>0.50813008130081305</v>
      </c>
      <c r="CR8" s="45">
        <f t="shared" si="38"/>
        <v>0</v>
      </c>
      <c r="CS8" s="45">
        <f t="shared" si="39"/>
        <v>0</v>
      </c>
      <c r="CT8" s="45">
        <f t="shared" si="40"/>
        <v>0</v>
      </c>
      <c r="CU8" s="45">
        <f t="shared" si="41"/>
        <v>0</v>
      </c>
      <c r="CV8" s="45">
        <f t="shared" si="42"/>
        <v>0</v>
      </c>
      <c r="CW8" s="45">
        <f t="shared" si="43"/>
        <v>0</v>
      </c>
      <c r="CX8" s="45">
        <f t="shared" si="44"/>
        <v>0.74523809523809526</v>
      </c>
      <c r="CY8" s="45">
        <f t="shared" si="45"/>
        <v>0</v>
      </c>
      <c r="CZ8" s="43">
        <f t="shared" si="46"/>
        <v>0.74523809523809526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5"/>
        <v>0</v>
      </c>
      <c r="G9" s="15">
        <v>0</v>
      </c>
      <c r="H9" s="16">
        <v>0</v>
      </c>
      <c r="I9" s="133">
        <f t="shared" si="16"/>
        <v>0</v>
      </c>
      <c r="J9" s="33">
        <v>0</v>
      </c>
      <c r="K9" s="33">
        <v>0</v>
      </c>
      <c r="L9" s="31">
        <f t="shared" si="17"/>
        <v>0</v>
      </c>
      <c r="M9" s="21">
        <f t="shared" si="0"/>
        <v>0</v>
      </c>
      <c r="N9" s="16">
        <f t="shared" si="0"/>
        <v>0</v>
      </c>
      <c r="O9" s="136">
        <f t="shared" si="18"/>
        <v>0</v>
      </c>
      <c r="P9" s="17">
        <f t="shared" si="19"/>
        <v>0</v>
      </c>
      <c r="Q9" s="15">
        <v>0</v>
      </c>
      <c r="R9" s="16">
        <v>0</v>
      </c>
      <c r="S9" s="17">
        <f t="shared" si="20"/>
        <v>0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2.85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122.01039294237015</v>
      </c>
      <c r="BS9" s="84">
        <f t="shared" si="13"/>
        <v>0</v>
      </c>
      <c r="BT9" s="85">
        <f t="shared" si="27"/>
        <v>-122.01039294237015</v>
      </c>
      <c r="BU9" s="81">
        <f t="shared" si="14"/>
        <v>0</v>
      </c>
      <c r="BV9" s="85">
        <f>IFERROR((D9*2)-(E9*((homedefinitions!$K$15)*2))+(G9*3)-(H9*((homedefinitions!$L$15)*3))+(J9)-(K9*(homedefinitions!$M$15))+S9+T9+V9+W9-U9, 0)</f>
        <v>0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1.3703703703703702</v>
      </c>
      <c r="CA9" s="39">
        <f t="shared" si="47"/>
        <v>0.16666666666666666</v>
      </c>
      <c r="CB9" s="45">
        <f t="shared" si="48"/>
        <v>0.81481481481481488</v>
      </c>
      <c r="CC9" s="45">
        <f t="shared" si="30"/>
        <v>2.5801280109739366</v>
      </c>
      <c r="CD9" s="45">
        <f t="shared" si="31"/>
        <v>1.6666666666666661E-3</v>
      </c>
      <c r="CE9" s="36">
        <f t="shared" si="32"/>
        <v>0.83777777777777773</v>
      </c>
      <c r="CF9" s="45">
        <f t="shared" si="49"/>
        <v>3.4195724554183808</v>
      </c>
      <c r="CG9" s="45">
        <f t="shared" si="50"/>
        <v>4.7899428257887511</v>
      </c>
      <c r="CH9" s="45">
        <f t="shared" si="33"/>
        <v>0.48336804730618521</v>
      </c>
      <c r="CI9" s="51">
        <f t="shared" si="51"/>
        <v>27.973333333333333</v>
      </c>
      <c r="CJ9" s="47">
        <f t="shared" si="34"/>
        <v>2.8969373778785763</v>
      </c>
      <c r="CK9" s="45">
        <f t="shared" si="35"/>
        <v>0.22902804915871905</v>
      </c>
      <c r="CL9" s="45">
        <f t="shared" si="36"/>
        <v>3.5250836120401337</v>
      </c>
      <c r="CM9" s="36">
        <f t="shared" si="37"/>
        <v>0.93498015594359396</v>
      </c>
      <c r="CN9" s="45">
        <f t="shared" si="52"/>
        <v>30</v>
      </c>
      <c r="CO9" s="45">
        <f t="shared" si="53"/>
        <v>0.76775431861804222</v>
      </c>
      <c r="CP9" s="45">
        <f t="shared" si="54"/>
        <v>0.23809523809523808</v>
      </c>
      <c r="CQ9" s="45">
        <f t="shared" si="55"/>
        <v>0.50813008130081305</v>
      </c>
      <c r="CR9" s="45">
        <f t="shared" si="38"/>
        <v>0.85826194154455959</v>
      </c>
      <c r="CS9" s="45">
        <f t="shared" si="39"/>
        <v>8.7326844400589767</v>
      </c>
      <c r="CT9" s="45">
        <f t="shared" si="40"/>
        <v>0.9656457926261921</v>
      </c>
      <c r="CU9" s="45">
        <f t="shared" si="41"/>
        <v>1.3076923076923077</v>
      </c>
      <c r="CV9" s="45">
        <f t="shared" si="42"/>
        <v>0.8</v>
      </c>
      <c r="CW9" s="45">
        <f t="shared" si="43"/>
        <v>0.39011906433843613</v>
      </c>
      <c r="CX9" s="45">
        <f t="shared" si="44"/>
        <v>2.980952380952381</v>
      </c>
      <c r="CY9" s="45">
        <f t="shared" si="45"/>
        <v>0</v>
      </c>
      <c r="CZ9" s="43">
        <f t="shared" si="46"/>
        <v>7.2445815815939971</v>
      </c>
    </row>
    <row r="10" spans="2:104" ht="23.1" x14ac:dyDescent="0.85">
      <c r="B10" s="11">
        <v>11</v>
      </c>
      <c r="C10" s="11" t="s">
        <v>24</v>
      </c>
      <c r="D10" s="18">
        <v>0</v>
      </c>
      <c r="E10" s="19">
        <v>0</v>
      </c>
      <c r="F10" s="131">
        <f t="shared" si="15"/>
        <v>0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0</v>
      </c>
      <c r="N10" s="19">
        <f t="shared" si="0"/>
        <v>0</v>
      </c>
      <c r="O10" s="137">
        <f t="shared" si="18"/>
        <v>0</v>
      </c>
      <c r="P10" s="20">
        <f t="shared" si="19"/>
        <v>0</v>
      </c>
      <c r="Q10" s="18">
        <v>0</v>
      </c>
      <c r="R10" s="19">
        <v>0</v>
      </c>
      <c r="S10" s="20">
        <f t="shared" si="20"/>
        <v>0</v>
      </c>
      <c r="T10" s="18">
        <v>0</v>
      </c>
      <c r="U10" s="19">
        <v>0</v>
      </c>
      <c r="V10" s="19">
        <v>0</v>
      </c>
      <c r="W10" s="19">
        <v>0</v>
      </c>
      <c r="X10" s="19">
        <v>0</v>
      </c>
      <c r="Y10" s="19">
        <v>0</v>
      </c>
      <c r="Z10" s="19">
        <v>2</v>
      </c>
      <c r="AA10" s="152">
        <v>6.66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</v>
      </c>
      <c r="BI10" s="117">
        <f t="shared" si="3"/>
        <v>0</v>
      </c>
      <c r="BJ10" s="118">
        <f t="shared" si="4"/>
        <v>0</v>
      </c>
      <c r="BK10" s="86">
        <f t="shared" si="5"/>
        <v>0</v>
      </c>
      <c r="BL10" s="117">
        <f t="shared" si="6"/>
        <v>0</v>
      </c>
      <c r="BM10" s="119">
        <f t="shared" si="7"/>
        <v>0</v>
      </c>
      <c r="BN10" s="87">
        <f t="shared" si="8"/>
        <v>0</v>
      </c>
      <c r="BO10" s="86">
        <f t="shared" si="9"/>
        <v>0</v>
      </c>
      <c r="BP10" s="117">
        <f t="shared" si="10"/>
        <v>0</v>
      </c>
      <c r="BQ10" s="120">
        <f t="shared" si="11"/>
        <v>0</v>
      </c>
      <c r="BR10" s="88">
        <f t="shared" si="12"/>
        <v>121.93742299383817</v>
      </c>
      <c r="BS10" s="89">
        <f t="shared" si="13"/>
        <v>0</v>
      </c>
      <c r="BT10" s="90">
        <f t="shared" si="27"/>
        <v>-121.93742299383817</v>
      </c>
      <c r="BU10" s="86">
        <f t="shared" si="14"/>
        <v>0</v>
      </c>
      <c r="BV10" s="85">
        <f>IFERROR((D10*2)-(E10*((homedefinitions!$K$15)*2))+(G10*3)-(H10*((homedefinitions!$L$15)*3))+(J10)-(K10*(homedefinitions!$M$15))+S10+T10+V10+W10-U10, 0)</f>
        <v>0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1.9259259259259256</v>
      </c>
      <c r="CA10" s="39">
        <f t="shared" si="47"/>
        <v>0.16666666666666666</v>
      </c>
      <c r="CB10" s="45">
        <f t="shared" si="48"/>
        <v>0.81481481481481488</v>
      </c>
      <c r="CC10" s="45">
        <f t="shared" si="30"/>
        <v>2.8658583676268861</v>
      </c>
      <c r="CD10" s="45">
        <f t="shared" si="31"/>
        <v>9.9999999999999985E-3</v>
      </c>
      <c r="CE10" s="36">
        <f t="shared" si="32"/>
        <v>0.93055555555555547</v>
      </c>
      <c r="CF10" s="45">
        <f t="shared" si="49"/>
        <v>3.8064139231824412</v>
      </c>
      <c r="CG10" s="45">
        <f t="shared" si="50"/>
        <v>5.7323398491083672</v>
      </c>
      <c r="CH10" s="45">
        <f t="shared" si="33"/>
        <v>0.52079411624731375</v>
      </c>
      <c r="CI10" s="51">
        <f t="shared" si="51"/>
        <v>27.973333333333333</v>
      </c>
      <c r="CJ10" s="47">
        <f t="shared" si="34"/>
        <v>21.762385439726966</v>
      </c>
      <c r="CK10" s="45">
        <f t="shared" si="35"/>
        <v>0.35225246415770606</v>
      </c>
      <c r="CL10" s="45">
        <f t="shared" si="36"/>
        <v>2.7746913580246919</v>
      </c>
      <c r="CM10" s="36">
        <f t="shared" si="37"/>
        <v>0.93498015594359396</v>
      </c>
      <c r="CN10" s="45">
        <f t="shared" si="52"/>
        <v>30</v>
      </c>
      <c r="CO10" s="45">
        <f t="shared" si="53"/>
        <v>0.76775431861804222</v>
      </c>
      <c r="CP10" s="45">
        <f t="shared" si="54"/>
        <v>0.23809523809523808</v>
      </c>
      <c r="CQ10" s="45">
        <f t="shared" si="55"/>
        <v>0.50813008130081305</v>
      </c>
      <c r="CR10" s="45">
        <f t="shared" si="38"/>
        <v>0.85826194154455959</v>
      </c>
      <c r="CS10" s="45">
        <f t="shared" si="39"/>
        <v>29.40982276796791</v>
      </c>
      <c r="CT10" s="45">
        <f t="shared" si="40"/>
        <v>10.445945011068943</v>
      </c>
      <c r="CU10" s="45">
        <f t="shared" si="41"/>
        <v>0.53703703703703709</v>
      </c>
      <c r="CV10" s="45">
        <f t="shared" si="42"/>
        <v>3</v>
      </c>
      <c r="CW10" s="45">
        <f t="shared" si="43"/>
        <v>0.39011906433843613</v>
      </c>
      <c r="CX10" s="45">
        <f t="shared" si="44"/>
        <v>3.7261904761904763</v>
      </c>
      <c r="CY10" s="45">
        <f t="shared" si="45"/>
        <v>0.2</v>
      </c>
      <c r="CZ10" s="43">
        <f t="shared" si="46"/>
        <v>20.390120276423513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0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0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v>0</v>
      </c>
      <c r="BS11" s="84">
        <f t="shared" si="13"/>
        <v>0</v>
      </c>
      <c r="BT11" s="85">
        <f t="shared" si="27"/>
        <v>0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0.16666666666666666</v>
      </c>
      <c r="CB11" s="45">
        <f t="shared" si="48"/>
        <v>0.81481481481481488</v>
      </c>
      <c r="CC11" s="45">
        <f t="shared" si="30"/>
        <v>0.24381183127572018</v>
      </c>
      <c r="CD11" s="45">
        <f t="shared" si="31"/>
        <v>0</v>
      </c>
      <c r="CE11" s="36">
        <f t="shared" si="32"/>
        <v>7.9166666666666663E-2</v>
      </c>
      <c r="CF11" s="45">
        <f t="shared" si="49"/>
        <v>0.32297849794238687</v>
      </c>
      <c r="CG11" s="45">
        <f t="shared" si="50"/>
        <v>0.32297849794238687</v>
      </c>
      <c r="CH11" s="45">
        <f t="shared" si="33"/>
        <v>0.34491151712512852</v>
      </c>
      <c r="CI11" s="51">
        <f t="shared" si="51"/>
        <v>27.973333333333333</v>
      </c>
      <c r="CJ11" s="47">
        <f t="shared" si="34"/>
        <v>0</v>
      </c>
      <c r="CK11" s="45">
        <f t="shared" si="35"/>
        <v>0.37915625000000014</v>
      </c>
      <c r="CL11" s="45">
        <f t="shared" si="36"/>
        <v>0</v>
      </c>
      <c r="CM11" s="36">
        <f t="shared" si="37"/>
        <v>0.93498015594359396</v>
      </c>
      <c r="CN11" s="45">
        <f t="shared" si="52"/>
        <v>30</v>
      </c>
      <c r="CO11" s="45">
        <f t="shared" si="53"/>
        <v>0.76775431861804222</v>
      </c>
      <c r="CP11" s="45">
        <f t="shared" si="54"/>
        <v>0.23809523809523808</v>
      </c>
      <c r="CQ11" s="45">
        <f t="shared" si="55"/>
        <v>0.50813008130081305</v>
      </c>
      <c r="CR11" s="45">
        <f t="shared" si="38"/>
        <v>0</v>
      </c>
      <c r="CS11" s="45">
        <f t="shared" si="39"/>
        <v>0</v>
      </c>
      <c r="CT11" s="45">
        <f t="shared" si="40"/>
        <v>0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0</v>
      </c>
      <c r="CY11" s="45">
        <f t="shared" si="45"/>
        <v>0</v>
      </c>
      <c r="CZ11" s="43">
        <f t="shared" si="46"/>
        <v>0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1</v>
      </c>
      <c r="F12" s="131">
        <f t="shared" si="15"/>
        <v>0</v>
      </c>
      <c r="G12" s="18">
        <v>0</v>
      </c>
      <c r="H12" s="19">
        <v>0</v>
      </c>
      <c r="I12" s="134">
        <f t="shared" si="16"/>
        <v>0</v>
      </c>
      <c r="J12" s="34">
        <v>0</v>
      </c>
      <c r="K12" s="34">
        <v>0</v>
      </c>
      <c r="L12" s="32">
        <f t="shared" si="17"/>
        <v>0</v>
      </c>
      <c r="M12" s="22">
        <f t="shared" si="0"/>
        <v>0</v>
      </c>
      <c r="N12" s="19">
        <f t="shared" si="0"/>
        <v>1</v>
      </c>
      <c r="O12" s="137">
        <f t="shared" si="18"/>
        <v>0</v>
      </c>
      <c r="P12" s="20">
        <f t="shared" si="19"/>
        <v>0</v>
      </c>
      <c r="Q12" s="18">
        <v>0</v>
      </c>
      <c r="R12" s="19">
        <v>1</v>
      </c>
      <c r="S12" s="20">
        <f t="shared" si="20"/>
        <v>1</v>
      </c>
      <c r="T12" s="18">
        <v>1</v>
      </c>
      <c r="U12" s="19">
        <v>0</v>
      </c>
      <c r="V12" s="19">
        <v>0</v>
      </c>
      <c r="W12" s="19">
        <v>0</v>
      </c>
      <c r="X12" s="19">
        <v>0</v>
      </c>
      <c r="Y12" s="19">
        <v>1</v>
      </c>
      <c r="Z12" s="19">
        <v>2</v>
      </c>
      <c r="AA12" s="152">
        <v>19.510000000000002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</v>
      </c>
      <c r="BI12" s="117">
        <f t="shared" si="3"/>
        <v>0</v>
      </c>
      <c r="BJ12" s="118">
        <f t="shared" si="4"/>
        <v>2.7780903129379832E-2</v>
      </c>
      <c r="BK12" s="86">
        <f t="shared" si="5"/>
        <v>7.6883649410558669E-2</v>
      </c>
      <c r="BL12" s="117">
        <f t="shared" si="6"/>
        <v>0.5</v>
      </c>
      <c r="BM12" s="119">
        <f t="shared" si="7"/>
        <v>0</v>
      </c>
      <c r="BN12" s="87">
        <f t="shared" si="8"/>
        <v>0</v>
      </c>
      <c r="BO12" s="86">
        <f t="shared" si="9"/>
        <v>0</v>
      </c>
      <c r="BP12" s="117">
        <f t="shared" si="10"/>
        <v>7.6883649410558669E-2</v>
      </c>
      <c r="BQ12" s="120">
        <f t="shared" si="11"/>
        <v>3.6904151717068165E-2</v>
      </c>
      <c r="BR12" s="88">
        <f t="shared" si="12"/>
        <v>120.60163534041972</v>
      </c>
      <c r="BS12" s="89">
        <f t="shared" si="13"/>
        <v>74.1778281320655</v>
      </c>
      <c r="BT12" s="90">
        <f t="shared" si="27"/>
        <v>-46.423807208354219</v>
      </c>
      <c r="BU12" s="86">
        <f t="shared" si="14"/>
        <v>7.2727272727272727E-3</v>
      </c>
      <c r="BV12" s="85">
        <f>IFERROR((D12*2)-(E12*((homedefinitions!$K$15)*2))+(G12*3)-(H12*((homedefinitions!$L$15)*3))+(J12)-(K12*(homedefinitions!$M$15))+S12+T12+V12+W12-U12, 0)</f>
        <v>1.25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0</v>
      </c>
      <c r="CA12" s="39">
        <f t="shared" si="47"/>
        <v>0.16666666666666666</v>
      </c>
      <c r="CB12" s="45">
        <f t="shared" si="48"/>
        <v>0.81481481481481488</v>
      </c>
      <c r="CC12" s="45">
        <f t="shared" si="30"/>
        <v>0.56974975308641973</v>
      </c>
      <c r="CD12" s="45">
        <f t="shared" si="31"/>
        <v>3.3333333333333322E-3</v>
      </c>
      <c r="CE12" s="36">
        <f t="shared" si="32"/>
        <v>0.185</v>
      </c>
      <c r="CF12" s="45">
        <f t="shared" si="49"/>
        <v>0.75808308641975308</v>
      </c>
      <c r="CG12" s="45">
        <f t="shared" si="50"/>
        <v>0.75808308641975308</v>
      </c>
      <c r="CH12" s="45">
        <f t="shared" si="33"/>
        <v>0.34643481018005468</v>
      </c>
      <c r="CI12" s="51">
        <f t="shared" si="51"/>
        <v>27.973333333333333</v>
      </c>
      <c r="CJ12" s="47">
        <f t="shared" si="34"/>
        <v>0</v>
      </c>
      <c r="CK12" s="45">
        <f t="shared" si="35"/>
        <v>0.38471249999999996</v>
      </c>
      <c r="CL12" s="45">
        <f t="shared" si="36"/>
        <v>0</v>
      </c>
      <c r="CM12" s="36">
        <f t="shared" si="37"/>
        <v>0.93498015594359396</v>
      </c>
      <c r="CN12" s="45">
        <f t="shared" si="52"/>
        <v>30</v>
      </c>
      <c r="CO12" s="45">
        <f t="shared" si="53"/>
        <v>0.76775431861804222</v>
      </c>
      <c r="CP12" s="45">
        <f t="shared" si="54"/>
        <v>0.23809523809523808</v>
      </c>
      <c r="CQ12" s="45">
        <f t="shared" si="55"/>
        <v>0.50813008130081305</v>
      </c>
      <c r="CR12" s="45">
        <f t="shared" si="38"/>
        <v>0</v>
      </c>
      <c r="CS12" s="45">
        <f t="shared" si="39"/>
        <v>0</v>
      </c>
      <c r="CT12" s="45">
        <f t="shared" si="40"/>
        <v>0</v>
      </c>
      <c r="CU12" s="45">
        <f t="shared" si="41"/>
        <v>0</v>
      </c>
      <c r="CV12" s="45">
        <f t="shared" si="42"/>
        <v>0</v>
      </c>
      <c r="CW12" s="45">
        <f t="shared" si="43"/>
        <v>0</v>
      </c>
      <c r="CX12" s="45">
        <f t="shared" si="44"/>
        <v>0</v>
      </c>
      <c r="CY12" s="45">
        <f t="shared" si="45"/>
        <v>0</v>
      </c>
      <c r="CZ12" s="43">
        <f t="shared" si="46"/>
        <v>0</v>
      </c>
    </row>
    <row r="13" spans="2:104" ht="23.1" x14ac:dyDescent="0.85">
      <c r="B13" s="11">
        <v>30</v>
      </c>
      <c r="C13" s="11" t="s">
        <v>27</v>
      </c>
      <c r="D13" s="15">
        <v>3</v>
      </c>
      <c r="E13" s="16">
        <v>3</v>
      </c>
      <c r="F13" s="130">
        <f t="shared" si="15"/>
        <v>1</v>
      </c>
      <c r="G13" s="15">
        <v>1</v>
      </c>
      <c r="H13" s="16">
        <v>2</v>
      </c>
      <c r="I13" s="133">
        <f t="shared" si="16"/>
        <v>0.5</v>
      </c>
      <c r="J13" s="33">
        <v>0</v>
      </c>
      <c r="K13" s="33">
        <v>1</v>
      </c>
      <c r="L13" s="31">
        <f t="shared" si="17"/>
        <v>0</v>
      </c>
      <c r="M13" s="21">
        <f t="shared" si="0"/>
        <v>4</v>
      </c>
      <c r="N13" s="16">
        <f t="shared" si="0"/>
        <v>5</v>
      </c>
      <c r="O13" s="136">
        <f t="shared" si="18"/>
        <v>0.8</v>
      </c>
      <c r="P13" s="17">
        <f t="shared" si="19"/>
        <v>9</v>
      </c>
      <c r="Q13" s="15">
        <v>2</v>
      </c>
      <c r="R13" s="16">
        <v>7</v>
      </c>
      <c r="S13" s="17">
        <f t="shared" si="20"/>
        <v>9</v>
      </c>
      <c r="T13" s="15">
        <v>1</v>
      </c>
      <c r="U13" s="16">
        <v>1</v>
      </c>
      <c r="V13" s="16">
        <v>2</v>
      </c>
      <c r="W13" s="16">
        <v>2</v>
      </c>
      <c r="X13" s="16">
        <v>0</v>
      </c>
      <c r="Y13" s="16">
        <v>0</v>
      </c>
      <c r="Z13" s="16">
        <v>0</v>
      </c>
      <c r="AA13" s="151">
        <v>26.08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0.9</v>
      </c>
      <c r="BI13" s="113">
        <f t="shared" si="3"/>
        <v>0.82720588235294112</v>
      </c>
      <c r="BJ13" s="114">
        <f t="shared" si="4"/>
        <v>0.13383876170050049</v>
      </c>
      <c r="BK13" s="81">
        <f t="shared" si="5"/>
        <v>7.4701195219123523E-2</v>
      </c>
      <c r="BL13" s="113">
        <f t="shared" si="6"/>
        <v>0.13440860215053763</v>
      </c>
      <c r="BM13" s="115">
        <f t="shared" si="7"/>
        <v>0.13440860215053763</v>
      </c>
      <c r="BN13" s="82">
        <f t="shared" si="8"/>
        <v>1</v>
      </c>
      <c r="BO13" s="81">
        <f t="shared" si="9"/>
        <v>0.13146362839614376</v>
      </c>
      <c r="BP13" s="113">
        <f t="shared" si="10"/>
        <v>0.40260736196319025</v>
      </c>
      <c r="BQ13" s="116">
        <f t="shared" si="11"/>
        <v>0.24846625766871172</v>
      </c>
      <c r="BR13" s="83">
        <f t="shared" si="12"/>
        <v>96.097816653895592</v>
      </c>
      <c r="BS13" s="84">
        <f t="shared" si="13"/>
        <v>151.17636629982766</v>
      </c>
      <c r="BT13" s="85">
        <f t="shared" si="27"/>
        <v>55.078549645932071</v>
      </c>
      <c r="BU13" s="81">
        <f t="shared" si="14"/>
        <v>0.13090909090909092</v>
      </c>
      <c r="BV13" s="85">
        <f>IFERROR((D13*2)-(E13*((homedefinitions!$K$15)*2))+(G13*3)-(H13*((homedefinitions!$L$15)*3))+(J13)-(K13*(homedefinitions!$M$15))+S13+T13+V13+W13-U13, 0)</f>
        <v>17.420000000000002</v>
      </c>
      <c r="BW13" s="85">
        <f t="shared" si="28"/>
        <v>0.2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0.16666666666666666</v>
      </c>
      <c r="CB13" s="45">
        <f t="shared" si="48"/>
        <v>0.81481481481481488</v>
      </c>
      <c r="CC13" s="45">
        <f t="shared" si="30"/>
        <v>0</v>
      </c>
      <c r="CD13" s="45">
        <f t="shared" si="31"/>
        <v>0</v>
      </c>
      <c r="CE13" s="36">
        <f t="shared" si="32"/>
        <v>0</v>
      </c>
      <c r="CF13" s="45">
        <f t="shared" si="49"/>
        <v>0</v>
      </c>
      <c r="CG13" s="45">
        <f t="shared" si="50"/>
        <v>0</v>
      </c>
      <c r="CH13" s="45">
        <f t="shared" si="33"/>
        <v>0</v>
      </c>
      <c r="CI13" s="51">
        <f t="shared" si="51"/>
        <v>27.973333333333333</v>
      </c>
      <c r="CJ13" s="47">
        <f t="shared" si="34"/>
        <v>0</v>
      </c>
      <c r="CK13" s="45">
        <f t="shared" si="35"/>
        <v>0</v>
      </c>
      <c r="CL13" s="45">
        <f t="shared" si="36"/>
        <v>0</v>
      </c>
      <c r="CM13" s="36">
        <f t="shared" si="37"/>
        <v>0.93498015594359396</v>
      </c>
      <c r="CN13" s="45">
        <f t="shared" si="52"/>
        <v>30</v>
      </c>
      <c r="CO13" s="45">
        <f t="shared" si="53"/>
        <v>0.76775431861804222</v>
      </c>
      <c r="CP13" s="45">
        <f t="shared" si="54"/>
        <v>0.23809523809523808</v>
      </c>
      <c r="CQ13" s="45">
        <f t="shared" si="55"/>
        <v>0.50813008130081305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0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v>0</v>
      </c>
      <c r="BS14" s="89">
        <f t="shared" si="13"/>
        <v>0</v>
      </c>
      <c r="BT14" s="90">
        <f t="shared" si="27"/>
        <v>0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0.18518518518518512</v>
      </c>
      <c r="CA14" s="39">
        <f t="shared" si="47"/>
        <v>0.16666666666666666</v>
      </c>
      <c r="CB14" s="45">
        <f t="shared" si="48"/>
        <v>0.81481481481481488</v>
      </c>
      <c r="CC14" s="45">
        <f t="shared" si="30"/>
        <v>1.6690416941015089</v>
      </c>
      <c r="CD14" s="45">
        <f t="shared" si="31"/>
        <v>3.3333333333333322E-3</v>
      </c>
      <c r="CE14" s="36">
        <f t="shared" si="32"/>
        <v>0.54194444444444445</v>
      </c>
      <c r="CF14" s="45">
        <f t="shared" si="49"/>
        <v>2.2143194718792869</v>
      </c>
      <c r="CG14" s="45">
        <f t="shared" si="50"/>
        <v>2.399504657064472</v>
      </c>
      <c r="CH14" s="45">
        <f t="shared" si="33"/>
        <v>0.3743202081588794</v>
      </c>
      <c r="CI14" s="51">
        <f t="shared" si="51"/>
        <v>27.973333333333333</v>
      </c>
      <c r="CJ14" s="47">
        <f t="shared" si="34"/>
        <v>0</v>
      </c>
      <c r="CK14" s="45">
        <f t="shared" si="35"/>
        <v>0.3424927394783302</v>
      </c>
      <c r="CL14" s="45">
        <f t="shared" si="36"/>
        <v>0.82412790697674421</v>
      </c>
      <c r="CM14" s="36">
        <f t="shared" si="37"/>
        <v>0.93498015594359396</v>
      </c>
      <c r="CN14" s="45">
        <f t="shared" si="52"/>
        <v>30</v>
      </c>
      <c r="CO14" s="45">
        <f t="shared" si="53"/>
        <v>0.76775431861804222</v>
      </c>
      <c r="CP14" s="45">
        <f t="shared" si="54"/>
        <v>0.23809523809523808</v>
      </c>
      <c r="CQ14" s="45">
        <f t="shared" si="55"/>
        <v>0.50813008130081305</v>
      </c>
      <c r="CR14" s="45">
        <f t="shared" si="38"/>
        <v>0</v>
      </c>
      <c r="CS14" s="45">
        <f t="shared" si="39"/>
        <v>0.77054323898258403</v>
      </c>
      <c r="CT14" s="45">
        <f t="shared" si="40"/>
        <v>0</v>
      </c>
      <c r="CU14" s="45">
        <f t="shared" si="41"/>
        <v>0.31395348837209303</v>
      </c>
      <c r="CV14" s="45">
        <f t="shared" si="42"/>
        <v>0</v>
      </c>
      <c r="CW14" s="45">
        <f t="shared" si="43"/>
        <v>0</v>
      </c>
      <c r="CX14" s="45">
        <f t="shared" si="44"/>
        <v>0.74523809523809526</v>
      </c>
      <c r="CY14" s="45">
        <f t="shared" si="45"/>
        <v>0</v>
      </c>
      <c r="CZ14" s="43">
        <f t="shared" si="46"/>
        <v>1.0387783767552701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0</v>
      </c>
      <c r="R15" s="16">
        <v>0</v>
      </c>
      <c r="S15" s="17">
        <f t="shared" si="20"/>
        <v>0</v>
      </c>
      <c r="T15" s="15">
        <v>1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1</v>
      </c>
      <c r="AA15" s="151">
        <v>2.85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 t="shared" si="5"/>
        <v>0.52631578947368418</v>
      </c>
      <c r="BL15" s="113">
        <f t="shared" si="6"/>
        <v>1</v>
      </c>
      <c r="BM15" s="115">
        <f t="shared" si="7"/>
        <v>0</v>
      </c>
      <c r="BN15" s="82">
        <f t="shared" si="8"/>
        <v>0</v>
      </c>
      <c r="BO15" s="81">
        <f t="shared" si="9"/>
        <v>0</v>
      </c>
      <c r="BP15" s="113">
        <f t="shared" si="10"/>
        <v>0</v>
      </c>
      <c r="BQ15" s="116">
        <f t="shared" si="11"/>
        <v>0</v>
      </c>
      <c r="BR15" s="83">
        <f t="shared" si="12"/>
        <v>121.92513331829593</v>
      </c>
      <c r="BS15" s="84">
        <f t="shared" si="13"/>
        <v>262.5</v>
      </c>
      <c r="BT15" s="85">
        <f t="shared" si="27"/>
        <v>140.57486668170407</v>
      </c>
      <c r="BU15" s="81">
        <f t="shared" si="14"/>
        <v>7.2727272727272727E-3</v>
      </c>
      <c r="BV15" s="85">
        <f>IFERROR((D15*2)-(E15*((homedefinitions!$K$15)*2))+(G15*3)-(H15*((homedefinitions!$L$15)*3))+(J15)-(K15*(homedefinitions!$M$15))+S15+T15+V15+W15-U15, 0)</f>
        <v>1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4.6353086419753087</v>
      </c>
      <c r="CA15" s="39">
        <f t="shared" si="47"/>
        <v>0.16666666666666666</v>
      </c>
      <c r="CB15" s="45">
        <f t="shared" si="48"/>
        <v>0.81481481481481488</v>
      </c>
      <c r="CC15" s="45">
        <f t="shared" si="30"/>
        <v>2.2310921262002741</v>
      </c>
      <c r="CD15" s="45">
        <f t="shared" si="31"/>
        <v>0</v>
      </c>
      <c r="CE15" s="36">
        <f t="shared" si="32"/>
        <v>0.72444444444444434</v>
      </c>
      <c r="CF15" s="45">
        <f t="shared" si="49"/>
        <v>2.9555365706447185</v>
      </c>
      <c r="CG15" s="45">
        <f t="shared" si="50"/>
        <v>7.5908452126200272</v>
      </c>
      <c r="CH15" s="45">
        <f t="shared" si="33"/>
        <v>0.88585266193328371</v>
      </c>
      <c r="CI15" s="51">
        <f t="shared" si="51"/>
        <v>27.973333333333333</v>
      </c>
      <c r="CJ15" s="47">
        <f t="shared" si="34"/>
        <v>7.4248967330677296</v>
      </c>
      <c r="CK15" s="45">
        <f t="shared" si="35"/>
        <v>0.38891438689685698</v>
      </c>
      <c r="CL15" s="45">
        <f t="shared" si="36"/>
        <v>0.89423076923076916</v>
      </c>
      <c r="CM15" s="36">
        <f t="shared" si="37"/>
        <v>0.93498015594359396</v>
      </c>
      <c r="CN15" s="45">
        <f t="shared" si="52"/>
        <v>30</v>
      </c>
      <c r="CO15" s="45">
        <f t="shared" si="53"/>
        <v>0.76775431861804222</v>
      </c>
      <c r="CP15" s="45">
        <f t="shared" si="54"/>
        <v>0.23809523809523808</v>
      </c>
      <c r="CQ15" s="45">
        <f t="shared" si="55"/>
        <v>0.50813008130081305</v>
      </c>
      <c r="CR15" s="45">
        <f t="shared" si="38"/>
        <v>1.7165238830891192</v>
      </c>
      <c r="CS15" s="45">
        <f t="shared" si="39"/>
        <v>9.4947430125028109</v>
      </c>
      <c r="CT15" s="45">
        <f t="shared" si="40"/>
        <v>3.2999541035856574</v>
      </c>
      <c r="CU15" s="45">
        <f t="shared" si="41"/>
        <v>0.28846153846153844</v>
      </c>
      <c r="CV15" s="45">
        <f t="shared" si="42"/>
        <v>0</v>
      </c>
      <c r="CW15" s="45">
        <f t="shared" si="43"/>
        <v>0.78023812867687226</v>
      </c>
      <c r="CX15" s="45">
        <f t="shared" si="44"/>
        <v>0.74523809523809526</v>
      </c>
      <c r="CY15" s="45">
        <f t="shared" si="45"/>
        <v>0.4</v>
      </c>
      <c r="CZ15" s="43">
        <f t="shared" si="46"/>
        <v>6.2805736405066872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1</v>
      </c>
      <c r="F16" s="131">
        <f t="shared" si="15"/>
        <v>1</v>
      </c>
      <c r="G16" s="18">
        <v>0</v>
      </c>
      <c r="H16" s="19">
        <v>0</v>
      </c>
      <c r="I16" s="134">
        <f t="shared" si="16"/>
        <v>0</v>
      </c>
      <c r="J16" s="34">
        <v>0</v>
      </c>
      <c r="K16" s="34">
        <v>0</v>
      </c>
      <c r="L16" s="32">
        <f t="shared" si="17"/>
        <v>0</v>
      </c>
      <c r="M16" s="22">
        <f t="shared" si="0"/>
        <v>1</v>
      </c>
      <c r="N16" s="19">
        <f t="shared" si="0"/>
        <v>1</v>
      </c>
      <c r="O16" s="137">
        <f t="shared" si="18"/>
        <v>1</v>
      </c>
      <c r="P16" s="20">
        <f t="shared" si="19"/>
        <v>2</v>
      </c>
      <c r="Q16" s="18">
        <v>0</v>
      </c>
      <c r="R16" s="19">
        <v>0</v>
      </c>
      <c r="S16" s="20">
        <f t="shared" si="20"/>
        <v>0</v>
      </c>
      <c r="T16" s="18">
        <v>0</v>
      </c>
      <c r="U16" s="19">
        <v>1</v>
      </c>
      <c r="V16" s="19">
        <v>0</v>
      </c>
      <c r="W16" s="19">
        <v>0</v>
      </c>
      <c r="X16" s="19">
        <v>0</v>
      </c>
      <c r="Y16" s="19">
        <v>0</v>
      </c>
      <c r="Z16" s="19">
        <v>0</v>
      </c>
      <c r="AA16" s="152">
        <v>10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1</v>
      </c>
      <c r="BI16" s="117">
        <f t="shared" si="3"/>
        <v>1</v>
      </c>
      <c r="BJ16" s="118">
        <f t="shared" si="4"/>
        <v>0.10840108401084012</v>
      </c>
      <c r="BK16" s="86">
        <f t="shared" si="5"/>
        <v>0</v>
      </c>
      <c r="BL16" s="117">
        <f t="shared" si="6"/>
        <v>0</v>
      </c>
      <c r="BM16" s="119">
        <f t="shared" si="7"/>
        <v>0.5</v>
      </c>
      <c r="BN16" s="87">
        <f t="shared" si="8"/>
        <v>0</v>
      </c>
      <c r="BO16" s="86">
        <f t="shared" si="9"/>
        <v>0</v>
      </c>
      <c r="BP16" s="117">
        <f t="shared" si="10"/>
        <v>0</v>
      </c>
      <c r="BQ16" s="120">
        <f t="shared" si="11"/>
        <v>0</v>
      </c>
      <c r="BR16" s="88">
        <f t="shared" si="12"/>
        <v>122.01039294237015</v>
      </c>
      <c r="BS16" s="89">
        <f t="shared" si="13"/>
        <v>84.427170080012502</v>
      </c>
      <c r="BT16" s="90">
        <f t="shared" si="27"/>
        <v>-37.583222862357644</v>
      </c>
      <c r="BU16" s="86">
        <f t="shared" si="14"/>
        <v>7.2727272727272727E-3</v>
      </c>
      <c r="BV16" s="85">
        <f>IFERROR((D16*2)-(E16*((homedefinitions!$K$15)*2))+(G16*3)-(H16*((homedefinitions!$L$15)*3))+(J16)-(K16*(homedefinitions!$M$15))+S16+T16+V16+W16-U16, 0)</f>
        <v>0.25</v>
      </c>
      <c r="BW16" s="85">
        <f t="shared" si="28"/>
        <v>0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0.16666666666666666</v>
      </c>
      <c r="CB16" s="45">
        <f t="shared" si="48"/>
        <v>0.81481481481481488</v>
      </c>
      <c r="CC16" s="45">
        <f t="shared" si="30"/>
        <v>0</v>
      </c>
      <c r="CD16" s="45">
        <f t="shared" si="31"/>
        <v>0</v>
      </c>
      <c r="CE16" s="36">
        <f t="shared" si="32"/>
        <v>0</v>
      </c>
      <c r="CF16" s="45">
        <f t="shared" si="49"/>
        <v>0</v>
      </c>
      <c r="CG16" s="45">
        <f t="shared" si="50"/>
        <v>0</v>
      </c>
      <c r="CH16" s="45">
        <f t="shared" si="33"/>
        <v>0</v>
      </c>
      <c r="CI16" s="51">
        <f t="shared" si="51"/>
        <v>27.973333333333333</v>
      </c>
      <c r="CJ16" s="47">
        <f t="shared" si="34"/>
        <v>0</v>
      </c>
      <c r="CK16" s="45">
        <f t="shared" si="35"/>
        <v>0</v>
      </c>
      <c r="CL16" s="45">
        <f t="shared" si="36"/>
        <v>0</v>
      </c>
      <c r="CM16" s="36">
        <f t="shared" si="37"/>
        <v>0.93498015594359396</v>
      </c>
      <c r="CN16" s="45">
        <f t="shared" si="52"/>
        <v>30</v>
      </c>
      <c r="CO16" s="45">
        <f t="shared" si="53"/>
        <v>0.76775431861804222</v>
      </c>
      <c r="CP16" s="45">
        <f t="shared" si="54"/>
        <v>0.23809523809523808</v>
      </c>
      <c r="CQ16" s="45">
        <f t="shared" si="55"/>
        <v>0.50813008130081305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0</v>
      </c>
      <c r="R17" s="19">
        <v>0</v>
      </c>
      <c r="S17" s="20">
        <f t="shared" si="20"/>
        <v>0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0</v>
      </c>
      <c r="AA17" s="152">
        <v>0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v>0</v>
      </c>
      <c r="BS17" s="98">
        <f>IFERROR((CS20/CZ20)*100, 0)</f>
        <v>0</v>
      </c>
      <c r="BT17" s="99">
        <f t="shared" si="27"/>
        <v>0</v>
      </c>
      <c r="BU17" s="95">
        <f t="shared" si="14"/>
        <v>0</v>
      </c>
      <c r="BV17" s="85">
        <f>IFERROR((D17*2)-(E17*((homedefinitions!$K$15)*2))+(G17*3)-(H17*((homedefinitions!$L$15)*3))+(J17)-(K17*(homedefinitions!$M$15))+S17+T17+V17+W17-U17, 0)</f>
        <v>0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0.16666666666666666</v>
      </c>
      <c r="CB17" s="45">
        <f t="shared" si="48"/>
        <v>0.81481481481481488</v>
      </c>
      <c r="CC17" s="45">
        <f t="shared" si="30"/>
        <v>0.24381183127572018</v>
      </c>
      <c r="CD17" s="45">
        <f t="shared" si="31"/>
        <v>1.6666666666666661E-3</v>
      </c>
      <c r="CE17" s="36">
        <f t="shared" si="32"/>
        <v>7.9166666666666663E-2</v>
      </c>
      <c r="CF17" s="45">
        <f t="shared" si="49"/>
        <v>0.32464516460905352</v>
      </c>
      <c r="CG17" s="45">
        <f t="shared" si="50"/>
        <v>0.32464516460905352</v>
      </c>
      <c r="CH17" s="45">
        <f t="shared" si="33"/>
        <v>0.3466913647998317</v>
      </c>
      <c r="CI17" s="51">
        <f t="shared" si="51"/>
        <v>27.973333333333333</v>
      </c>
      <c r="CJ17" s="47">
        <f t="shared" si="34"/>
        <v>0</v>
      </c>
      <c r="CK17" s="45">
        <f t="shared" si="35"/>
        <v>-0.10925328947368418</v>
      </c>
      <c r="CL17" s="45">
        <f t="shared" si="36"/>
        <v>0.80539772727272729</v>
      </c>
      <c r="CM17" s="36">
        <f t="shared" si="37"/>
        <v>0.93498015594359396</v>
      </c>
      <c r="CN17" s="45">
        <f t="shared" si="52"/>
        <v>30</v>
      </c>
      <c r="CO17" s="45">
        <f t="shared" si="53"/>
        <v>0.76775431861804222</v>
      </c>
      <c r="CP17" s="45">
        <f t="shared" si="54"/>
        <v>0.23809523809523808</v>
      </c>
      <c r="CQ17" s="45">
        <f t="shared" si="55"/>
        <v>0.50813008130081305</v>
      </c>
      <c r="CR17" s="45">
        <f t="shared" si="38"/>
        <v>0</v>
      </c>
      <c r="CS17" s="45">
        <f t="shared" si="39"/>
        <v>0.75303089264207068</v>
      </c>
      <c r="CT17" s="45">
        <f t="shared" si="40"/>
        <v>0</v>
      </c>
      <c r="CU17" s="45">
        <f t="shared" si="41"/>
        <v>0.30681818181818182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0.28686891148269361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18</v>
      </c>
      <c r="E18" s="6">
        <f>SUM(E3:E17)</f>
        <v>29</v>
      </c>
      <c r="F18" s="132">
        <f t="shared" si="15"/>
        <v>0.62068965517241381</v>
      </c>
      <c r="G18" s="8">
        <f>SUM(G3:G17)</f>
        <v>6</v>
      </c>
      <c r="H18" s="6">
        <f>SUM(H3:H17)</f>
        <v>15</v>
      </c>
      <c r="I18" s="135">
        <f t="shared" si="16"/>
        <v>0.4</v>
      </c>
      <c r="J18" s="35">
        <f>SUM(J3:J17)</f>
        <v>12</v>
      </c>
      <c r="K18" s="35">
        <f>SUM(K3:K17)</f>
        <v>16</v>
      </c>
      <c r="L18" s="31">
        <f t="shared" si="17"/>
        <v>0.75</v>
      </c>
      <c r="M18" s="30">
        <f>SUM(M3:M17)</f>
        <v>24</v>
      </c>
      <c r="N18" s="6">
        <f>SUM(N3:N17)</f>
        <v>44</v>
      </c>
      <c r="O18" s="138">
        <f t="shared" si="18"/>
        <v>0.54545454545454541</v>
      </c>
      <c r="P18" s="9">
        <f>(D18*2)+(G18*3)+(J18)</f>
        <v>66</v>
      </c>
      <c r="Q18" s="8">
        <f>SUM(Q3:Q17)</f>
        <v>5</v>
      </c>
      <c r="R18" s="6">
        <f>SUM(R3:R17)</f>
        <v>20</v>
      </c>
      <c r="S18" s="9">
        <v>26</v>
      </c>
      <c r="T18" s="8">
        <f t="shared" ref="T18:AA18" si="56">SUM(T3:T17)</f>
        <v>9</v>
      </c>
      <c r="U18" s="6">
        <f t="shared" si="56"/>
        <v>8</v>
      </c>
      <c r="V18" s="6">
        <f t="shared" si="56"/>
        <v>2</v>
      </c>
      <c r="W18" s="6">
        <f t="shared" si="56"/>
        <v>5</v>
      </c>
      <c r="X18" s="6">
        <f t="shared" si="56"/>
        <v>1</v>
      </c>
      <c r="Y18" s="6">
        <f t="shared" si="56"/>
        <v>6</v>
      </c>
      <c r="Z18" s="6">
        <f t="shared" si="56"/>
        <v>16</v>
      </c>
      <c r="AA18" s="153">
        <v>180</v>
      </c>
      <c r="AD18" s="11"/>
      <c r="AE18" s="11" t="s">
        <v>43</v>
      </c>
      <c r="AF18" s="8">
        <v>13</v>
      </c>
      <c r="AG18" s="6">
        <v>21</v>
      </c>
      <c r="AH18" s="132">
        <f t="shared" si="21"/>
        <v>0.61904761904761907</v>
      </c>
      <c r="AI18" s="8">
        <v>9</v>
      </c>
      <c r="AJ18" s="6">
        <v>26</v>
      </c>
      <c r="AK18" s="135">
        <f t="shared" si="22"/>
        <v>0.34615384615384615</v>
      </c>
      <c r="AL18" s="35">
        <v>14</v>
      </c>
      <c r="AM18" s="35">
        <v>15</v>
      </c>
      <c r="AN18" s="31">
        <f t="shared" si="23"/>
        <v>0.93333333333333335</v>
      </c>
      <c r="AO18" s="30">
        <v>22</v>
      </c>
      <c r="AP18" s="6">
        <v>47</v>
      </c>
      <c r="AQ18" s="138">
        <f t="shared" si="24"/>
        <v>0.46808510638297873</v>
      </c>
      <c r="AR18" s="9">
        <f>(AF18*2)+(AI18*3)+(AL18)</f>
        <v>67</v>
      </c>
      <c r="AS18" s="8">
        <v>4</v>
      </c>
      <c r="AT18" s="6">
        <v>16</v>
      </c>
      <c r="AU18" s="9">
        <v>24</v>
      </c>
      <c r="AV18" s="8">
        <v>13</v>
      </c>
      <c r="AW18" s="6">
        <v>10</v>
      </c>
      <c r="AX18" s="6">
        <v>0</v>
      </c>
      <c r="AY18" s="6">
        <v>4</v>
      </c>
      <c r="AZ18" s="6">
        <v>1</v>
      </c>
      <c r="BA18" s="6">
        <v>2</v>
      </c>
      <c r="BB18" s="6">
        <v>18</v>
      </c>
      <c r="BC18" s="6">
        <v>180</v>
      </c>
      <c r="BF18" s="100"/>
      <c r="BG18" s="101" t="s">
        <v>43</v>
      </c>
      <c r="BH18" s="102">
        <f t="shared" si="2"/>
        <v>0.61363636363636365</v>
      </c>
      <c r="BI18" s="125">
        <f t="shared" si="3"/>
        <v>0.64655172413793105</v>
      </c>
      <c r="BJ18" s="126">
        <v>0</v>
      </c>
      <c r="BK18" s="102">
        <f>IFERROR(T18/M18, 0)</f>
        <v>0.375</v>
      </c>
      <c r="BL18" s="125">
        <f>IFERROR(T18/(N18+(0.44*K18)+U18), 0)</f>
        <v>0.1524390243902439</v>
      </c>
      <c r="BM18" s="127">
        <f>IFERROR(U18/(N18+(0.44*K18)+U18), 0)</f>
        <v>0.13550135501355015</v>
      </c>
      <c r="BN18" s="103">
        <f t="shared" si="8"/>
        <v>1.125</v>
      </c>
      <c r="BO18" s="105">
        <f>IFERROR(Q18/(Q18+AT18), 0)</f>
        <v>0.23809523809523808</v>
      </c>
      <c r="BP18" s="128">
        <f>IFERROR(R18/(R18+AS18), 0)</f>
        <v>0.83333333333333337</v>
      </c>
      <c r="BQ18" s="129">
        <f>IFERROR(S18/(S18+AU18), 0)</f>
        <v>0.52</v>
      </c>
      <c r="BR18" s="111">
        <f>IFERROR(($AR$18/$BD$3)*100, 0)</f>
        <v>113.28730449485698</v>
      </c>
      <c r="BS18" s="112">
        <f>IFERROR(($P$18/$AB$3)*100, 0)</f>
        <v>122.34737473959254</v>
      </c>
      <c r="BT18" s="104">
        <f t="shared" si="27"/>
        <v>9.0600702447355559</v>
      </c>
      <c r="BU18" s="102">
        <f>IFERROR(SUM(BU3:BU17), 0)</f>
        <v>0.52000000000000013</v>
      </c>
      <c r="BV18" s="85">
        <f>IFERROR((D18*2)-(E18*((homedefinitions!$K$15)*2))+(G18*3)-(H18*((homedefinitions!$L$15)*3))+(J18)-(K18*(homedefinitions!$M$15))+S18+T18+V18+W18-U18, 0)</f>
        <v>55.25</v>
      </c>
      <c r="BW18" s="85">
        <f t="shared" si="28"/>
        <v>0.36363636363636365</v>
      </c>
      <c r="BX18" s="55">
        <v>34</v>
      </c>
      <c r="BY18" s="58" t="s">
        <v>30</v>
      </c>
      <c r="BZ18" s="47">
        <f t="shared" si="29"/>
        <v>0</v>
      </c>
      <c r="CA18" s="39">
        <f t="shared" si="47"/>
        <v>0.16666666666666666</v>
      </c>
      <c r="CB18" s="45">
        <f t="shared" si="48"/>
        <v>0.81481481481481488</v>
      </c>
      <c r="CC18" s="45">
        <f t="shared" si="30"/>
        <v>0.85548010973936894</v>
      </c>
      <c r="CD18" s="45">
        <f t="shared" si="31"/>
        <v>0</v>
      </c>
      <c r="CE18" s="36">
        <f t="shared" si="32"/>
        <v>0.27777777777777779</v>
      </c>
      <c r="CF18" s="45">
        <f t="shared" si="49"/>
        <v>1.1332578875171468</v>
      </c>
      <c r="CG18" s="45">
        <f t="shared" si="50"/>
        <v>1.1332578875171468</v>
      </c>
      <c r="CH18" s="45">
        <f t="shared" si="33"/>
        <v>0.34491151712512852</v>
      </c>
      <c r="CI18" s="51">
        <f t="shared" si="51"/>
        <v>27.973333333333333</v>
      </c>
      <c r="CJ18" s="47">
        <f t="shared" si="34"/>
        <v>1.5626225490196077</v>
      </c>
      <c r="CK18" s="45">
        <f t="shared" si="35"/>
        <v>0.43737745098039216</v>
      </c>
      <c r="CL18" s="45">
        <f t="shared" si="36"/>
        <v>0</v>
      </c>
      <c r="CM18" s="36">
        <f t="shared" si="37"/>
        <v>0.93498015594359396</v>
      </c>
      <c r="CN18" s="45">
        <f t="shared" si="52"/>
        <v>30</v>
      </c>
      <c r="CO18" s="45">
        <f t="shared" si="53"/>
        <v>0.76775431861804222</v>
      </c>
      <c r="CP18" s="45">
        <f t="shared" si="54"/>
        <v>0.23809523809523808</v>
      </c>
      <c r="CQ18" s="45">
        <f t="shared" si="55"/>
        <v>0.50813008130081305</v>
      </c>
      <c r="CR18" s="45">
        <f t="shared" si="38"/>
        <v>0</v>
      </c>
      <c r="CS18" s="45">
        <f t="shared" si="39"/>
        <v>1.4610210745633292</v>
      </c>
      <c r="CT18" s="45">
        <f t="shared" si="40"/>
        <v>0.78131127450980387</v>
      </c>
      <c r="CU18" s="45">
        <f t="shared" si="41"/>
        <v>0</v>
      </c>
      <c r="CV18" s="45">
        <f t="shared" si="42"/>
        <v>0</v>
      </c>
      <c r="CW18" s="45">
        <f t="shared" si="43"/>
        <v>0</v>
      </c>
      <c r="CX18" s="45">
        <f t="shared" si="44"/>
        <v>0</v>
      </c>
      <c r="CY18" s="45">
        <f t="shared" si="45"/>
        <v>0</v>
      </c>
      <c r="CZ18" s="43">
        <f t="shared" si="46"/>
        <v>1.7305105372816647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0.16666666666666666</v>
      </c>
      <c r="CB19" s="45">
        <f t="shared" si="48"/>
        <v>0.81481481481481488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27.973333333333333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0.93498015594359396</v>
      </c>
      <c r="CN19" s="45">
        <f t="shared" si="52"/>
        <v>30</v>
      </c>
      <c r="CO19" s="45">
        <f t="shared" si="53"/>
        <v>0.76775431861804222</v>
      </c>
      <c r="CP19" s="45">
        <f t="shared" si="54"/>
        <v>0.23809523809523808</v>
      </c>
      <c r="CQ19" s="45">
        <f t="shared" si="55"/>
        <v>0.50813008130081305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0.16666666666666666</v>
      </c>
      <c r="CB20" s="46">
        <f t="shared" si="48"/>
        <v>0.81481481481481488</v>
      </c>
      <c r="CC20" s="46">
        <f>IFERROR(((($AP$18-$AO$18-$V$18)*CB20*(1-1.07*CA20))/$AA$18)*AA17, 0)</f>
        <v>0</v>
      </c>
      <c r="CD20" s="46">
        <f>IFERROR((Z17/$Z$18)*0.4*$AM$18*((1-$AN$18)^2), 0)</f>
        <v>0</v>
      </c>
      <c r="CE20" s="42">
        <f>IFERROR((($AW$18-$W$18)/$AA$18)*AA17, 0)</f>
        <v>0</v>
      </c>
      <c r="CF20" s="46">
        <f t="shared" si="49"/>
        <v>0</v>
      </c>
      <c r="CG20" s="46">
        <f t="shared" si="50"/>
        <v>0</v>
      </c>
      <c r="CH20" s="46">
        <f>IFERROR(CG20/($BD$3*(AA17/$BC$18)),0)</f>
        <v>0</v>
      </c>
      <c r="CI20" s="52">
        <f t="shared" si="51"/>
        <v>27.973333333333333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</v>
      </c>
      <c r="CL20" s="46">
        <f>IFERROR(2*((($M$18)+0.5*($H$18-G17))/($M$18-M17))*0.5*((($P$18-$J$18)-(P17-J17))/(2*($N$18-N17)))*T17, 0)</f>
        <v>0</v>
      </c>
      <c r="CM20" s="42">
        <f t="shared" si="37"/>
        <v>0.93498015594359396</v>
      </c>
      <c r="CN20" s="46">
        <f t="shared" si="52"/>
        <v>30</v>
      </c>
      <c r="CO20" s="46">
        <f t="shared" si="53"/>
        <v>0.76775431861804222</v>
      </c>
      <c r="CP20" s="46">
        <f t="shared" si="54"/>
        <v>0.23809523809523808</v>
      </c>
      <c r="CQ20" s="46">
        <f t="shared" si="55"/>
        <v>0.50813008130081305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</v>
      </c>
      <c r="DB20">
        <f>(AF18+(1.5*AI18))/AP18</f>
        <v>0.56382978723404253</v>
      </c>
      <c r="DC20">
        <f>(AW18)/(AP18+(0.44*AM18)+AW18)</f>
        <v>0.15723270440251572</v>
      </c>
      <c r="DD20">
        <f>AS18/(AS18+R18)</f>
        <v>0.16666666666666666</v>
      </c>
      <c r="DE20">
        <f>AM18/AP18</f>
        <v>0.31914893617021278</v>
      </c>
    </row>
    <row r="21" spans="2:109" x14ac:dyDescent="0.55000000000000004">
      <c r="BF21" t="s">
        <v>139</v>
      </c>
      <c r="BG21">
        <f>((0.5*BH18)-(0.3*BM18)+(0.15*BO18)+(0.05*BW18))</f>
        <v>0.32006387921022067</v>
      </c>
    </row>
    <row r="22" spans="2:109" x14ac:dyDescent="0.55000000000000004">
      <c r="BF22" t="s">
        <v>140</v>
      </c>
      <c r="BG22">
        <f>((0.5*DB20)-(0.3*DC20)+(0.15*DD20)+(0.05*DE20))</f>
        <v>0.27570252910477722</v>
      </c>
    </row>
    <row r="23" spans="2:109" x14ac:dyDescent="0.55000000000000004">
      <c r="BF23" t="s">
        <v>145</v>
      </c>
      <c r="BG23" s="150">
        <f>(BG21-BG22)*100</f>
        <v>4.4361350105443451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AC788E-C658-490A-99E7-881C129066AD}">
  <dimension ref="B1:DE114"/>
  <sheetViews>
    <sheetView zoomScale="77" zoomScaleNormal="60" workbookViewId="0">
      <selection activeCell="BR18" sqref="BR18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3.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6835937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2.6835937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1</v>
      </c>
      <c r="R3" s="16">
        <v>0</v>
      </c>
      <c r="S3" s="17">
        <f>Q3+R3</f>
        <v>1</v>
      </c>
      <c r="T3" s="15">
        <v>0</v>
      </c>
      <c r="U3" s="16">
        <v>1</v>
      </c>
      <c r="V3" s="16">
        <v>0</v>
      </c>
      <c r="W3" s="16">
        <v>0</v>
      </c>
      <c r="X3" s="16">
        <v>0</v>
      </c>
      <c r="Y3" s="16">
        <v>0</v>
      </c>
      <c r="Z3" s="16">
        <v>1</v>
      </c>
      <c r="AA3" s="151">
        <v>4</v>
      </c>
      <c r="AB3" s="60">
        <f>IFERROR($N$18+0.44*$K$18-(1.07*($Q$18/($Q$18+$AT$18))*($N$18-$M$18))+U18, 0)</f>
        <v>64.132173913043474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67.599999999999994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0.11061946902654868</v>
      </c>
      <c r="BK3" s="81">
        <f>IFERROR(T3/(($M$18*((5*AA3)/$AA$18))-M3), 0)</f>
        <v>0</v>
      </c>
      <c r="BL3" s="113">
        <f>IFERROR(T3/(N3+(0.44*K3)+T3+U3), 0)</f>
        <v>0</v>
      </c>
      <c r="BM3" s="115">
        <f>IFERROR(U3/(N3+(0.44*K3)+T3+U3), 0)</f>
        <v>1</v>
      </c>
      <c r="BN3" s="82">
        <f>IFERROR(T3/U3, 0)</f>
        <v>0</v>
      </c>
      <c r="BO3" s="81">
        <f t="shared" ref="BO3:BO17" si="5">IFERROR(Q3/(($Q$18+$AT$18)*((5*AA3)/$AA$18)), 0)</f>
        <v>0.34782608695652173</v>
      </c>
      <c r="BP3" s="113">
        <f t="shared" ref="BP3:BP17" si="6">IFERROR(R3/(($R$18+$AS$18)*((5*AA3)/$AA$18)), 0)</f>
        <v>0</v>
      </c>
      <c r="BQ3" s="116">
        <f t="shared" ref="BQ3:BQ17" si="7">IFERROR(S3/(($S$18+$AU$18)*((5*AA3)/$AA$18)), 0)</f>
        <v>0.12698412698412698</v>
      </c>
      <c r="BR3" s="83">
        <f t="shared" ref="BR3:BR16" si="8">IFERROR($BR$18+0.2*(100*($AR$18/CI5)*(1-CH5)-$BR$18), 0)</f>
        <v>97.835825043633037</v>
      </c>
      <c r="BS3" s="84">
        <f t="shared" ref="BS3:BS16" si="9">IFERROR((CS5/CZ5)*100, 0)</f>
        <v>52.167442725959511</v>
      </c>
      <c r="BT3" s="85">
        <f>BS3-BR3</f>
        <v>-45.668382317673526</v>
      </c>
      <c r="BU3" s="81">
        <f>IFERROR((P3+M3+J3-N3-K3+R3+(0.5*Q3)+T3+W3+(0.5*V3)-U3)/(($P$18+$AR$18)+($M$18+$AO$18)+($J$18+$AL$18)-($N$18+$AP$18)-($K$18+$AM$18)+($R$18+$AT$18)+(0.5*($Q$18+$AS$18))+($T$18+$AV$18)+($W$18+$AY$18)+(0.5*($V$18+$AX$18))-($U$18+$AW$18)), 0)</f>
        <v>-3.7037037037037038E-3</v>
      </c>
      <c r="BV3" s="85">
        <f>IFERROR((D3*2)-(E3*((homedefinitions!$K$15)*2))+(G3*3)-(H3*((homedefinitions!$L$15)*3))+(J3)-(K3*(homedefinitions!$M$15))+S3+T3+V3+W3-U3, 0)</f>
        <v>0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3</v>
      </c>
      <c r="E4" s="19">
        <v>6</v>
      </c>
      <c r="F4" s="131">
        <f t="shared" ref="F4:F18" si="10">IFERROR(D4/E4,0)</f>
        <v>0.5</v>
      </c>
      <c r="G4" s="18">
        <v>1</v>
      </c>
      <c r="H4" s="19">
        <v>5</v>
      </c>
      <c r="I4" s="134">
        <f t="shared" ref="I4:I18" si="11">IFERROR(G4/H4,0)</f>
        <v>0.2</v>
      </c>
      <c r="J4" s="34">
        <v>4</v>
      </c>
      <c r="K4" s="34">
        <v>5</v>
      </c>
      <c r="L4" s="32">
        <f t="shared" ref="L4:L18" si="12">IFERROR(J4/K4, 0)</f>
        <v>0.8</v>
      </c>
      <c r="M4" s="22">
        <f t="shared" si="0"/>
        <v>4</v>
      </c>
      <c r="N4" s="19">
        <f t="shared" si="0"/>
        <v>11</v>
      </c>
      <c r="O4" s="137">
        <f t="shared" ref="O4:O18" si="13">IFERROR(M4/N4,0)</f>
        <v>0.36363636363636365</v>
      </c>
      <c r="P4" s="20">
        <f t="shared" ref="P4:P17" si="14">(D4*2)+(G4*3)+(J4)</f>
        <v>13</v>
      </c>
      <c r="Q4" s="18">
        <v>1</v>
      </c>
      <c r="R4" s="19">
        <v>6</v>
      </c>
      <c r="S4" s="20">
        <f t="shared" ref="S4:S18" si="15">Q4+R4</f>
        <v>7</v>
      </c>
      <c r="T4" s="18">
        <v>3</v>
      </c>
      <c r="U4" s="19">
        <v>1</v>
      </c>
      <c r="V4" s="19">
        <v>0</v>
      </c>
      <c r="W4" s="19">
        <v>1</v>
      </c>
      <c r="X4" s="19">
        <v>0</v>
      </c>
      <c r="Y4" s="19">
        <v>0</v>
      </c>
      <c r="Z4" s="19">
        <v>0</v>
      </c>
      <c r="AA4" s="152">
        <v>18</v>
      </c>
      <c r="AD4" s="11">
        <v>1</v>
      </c>
      <c r="AE4" s="11"/>
      <c r="AF4" s="18"/>
      <c r="AG4" s="19"/>
      <c r="AH4" s="131">
        <f t="shared" ref="AH4:AH18" si="16">IFERROR(AF4/AG4,0)</f>
        <v>0</v>
      </c>
      <c r="AI4" s="18"/>
      <c r="AJ4" s="19"/>
      <c r="AK4" s="134">
        <f t="shared" ref="AK4:AK18" si="17">IFERROR(AI4/AJ4,0)</f>
        <v>0</v>
      </c>
      <c r="AL4" s="34"/>
      <c r="AM4" s="34"/>
      <c r="AN4" s="32">
        <f t="shared" ref="AN4:AN18" si="18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19">IFERROR(AO4/AP4,0)</f>
        <v>0</v>
      </c>
      <c r="AR4" s="20">
        <f t="shared" ref="AR4:AR17" si="20">(AF4*2)+(AI4*3)+(AL4)</f>
        <v>0</v>
      </c>
      <c r="AS4" s="18"/>
      <c r="AT4" s="19"/>
      <c r="AU4" s="20">
        <f t="shared" ref="AU4:AU18" si="21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0.40909090909090912</v>
      </c>
      <c r="BI4" s="117">
        <f t="shared" si="3"/>
        <v>0.49242424242424243</v>
      </c>
      <c r="BJ4" s="118">
        <f t="shared" si="4"/>
        <v>0.34906588003933142</v>
      </c>
      <c r="BK4" s="86">
        <f>IFERROR(T4/(($M$18*((5*AA4)/$AA$18))-M4), 0)</f>
        <v>0.29813664596273293</v>
      </c>
      <c r="BL4" s="117">
        <f>IFERROR(T4/(N4+(0.44*K4)+T4+U4), 0)</f>
        <v>0.1744186046511628</v>
      </c>
      <c r="BM4" s="119">
        <f>IFERROR(U4/(N4+(0.44*K4)+T4+U4), 0)</f>
        <v>5.8139534883720929E-2</v>
      </c>
      <c r="BN4" s="87">
        <f>IFERROR(T4/U4, 0)</f>
        <v>3</v>
      </c>
      <c r="BO4" s="86">
        <f t="shared" si="5"/>
        <v>7.7294685990338161E-2</v>
      </c>
      <c r="BP4" s="117">
        <f t="shared" si="6"/>
        <v>0.2807017543859649</v>
      </c>
      <c r="BQ4" s="120">
        <f t="shared" si="7"/>
        <v>0.19753086419753085</v>
      </c>
      <c r="BR4" s="88">
        <f t="shared" si="8"/>
        <v>81.464419708300824</v>
      </c>
      <c r="BS4" s="89">
        <f t="shared" si="9"/>
        <v>125.73116607974836</v>
      </c>
      <c r="BT4" s="90">
        <f t="shared" ref="BT4:BT18" si="22">BS4-BR4</f>
        <v>44.266746371447539</v>
      </c>
      <c r="BU4" s="86">
        <f>IFERROR((P4+M4+J4-N4-K4+R4+(0.5*Q4)+T4+W4+(0.5*V4)-U4)/(($P$18+$AR$18)+($M$18+$AO$18)+($J$18+$AL$18)-($N$18+$AP$18)-($K$18+$AM$18)+($R$18+$AT$18)+(0.5*($Q$18+$AS$18))+($T$18+$AV$18)+($W$18+$AY$18)+(0.5*($V$18+$AX$18))-($U$18+$AW$18)), 0)</f>
        <v>0.10740740740740741</v>
      </c>
      <c r="BV4" s="85">
        <f>IFERROR((D4*2)-(E4*((homedefinitions!$K$15)*2))+(G4*3)-(H4*((homedefinitions!$L$15)*3))+(J4)-(K4*(homedefinitions!$M$15))+S4+T4+V4+W4-U4, 0)</f>
        <v>11.05</v>
      </c>
      <c r="BW4" s="85">
        <f t="shared" ref="BW4:BW18" si="23">IFERROR(K4/N4, 0)</f>
        <v>0.45454545454545453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2</v>
      </c>
      <c r="E5" s="16">
        <v>3</v>
      </c>
      <c r="F5" s="130">
        <f t="shared" si="10"/>
        <v>0.66666666666666663</v>
      </c>
      <c r="G5" s="15">
        <v>0</v>
      </c>
      <c r="H5" s="16">
        <v>1</v>
      </c>
      <c r="I5" s="133">
        <f t="shared" si="11"/>
        <v>0</v>
      </c>
      <c r="J5" s="33">
        <v>2</v>
      </c>
      <c r="K5" s="33">
        <v>5</v>
      </c>
      <c r="L5" s="31">
        <f t="shared" si="12"/>
        <v>0.4</v>
      </c>
      <c r="M5" s="21">
        <f t="shared" si="0"/>
        <v>2</v>
      </c>
      <c r="N5" s="16">
        <f t="shared" si="0"/>
        <v>4</v>
      </c>
      <c r="O5" s="136">
        <f t="shared" si="13"/>
        <v>0.5</v>
      </c>
      <c r="P5" s="17">
        <f t="shared" si="14"/>
        <v>6</v>
      </c>
      <c r="Q5" s="15">
        <v>2</v>
      </c>
      <c r="R5" s="16">
        <v>3</v>
      </c>
      <c r="S5" s="17">
        <f t="shared" si="15"/>
        <v>5</v>
      </c>
      <c r="T5" s="15">
        <v>2</v>
      </c>
      <c r="U5" s="16">
        <v>0</v>
      </c>
      <c r="V5" s="16">
        <v>0</v>
      </c>
      <c r="W5" s="16">
        <v>2</v>
      </c>
      <c r="X5" s="16">
        <v>0</v>
      </c>
      <c r="Y5" s="16">
        <v>1</v>
      </c>
      <c r="Z5" s="16">
        <v>1</v>
      </c>
      <c r="AA5" s="151">
        <v>16.850000000000001</v>
      </c>
      <c r="AB5" s="38" t="s">
        <v>98</v>
      </c>
      <c r="AD5" s="11">
        <v>2</v>
      </c>
      <c r="AE5" s="11"/>
      <c r="AF5" s="15"/>
      <c r="AG5" s="16"/>
      <c r="AH5" s="130">
        <f t="shared" si="16"/>
        <v>0</v>
      </c>
      <c r="AI5" s="15"/>
      <c r="AJ5" s="16"/>
      <c r="AK5" s="133">
        <f t="shared" si="17"/>
        <v>0</v>
      </c>
      <c r="AL5" s="33"/>
      <c r="AM5" s="33"/>
      <c r="AN5" s="31">
        <f t="shared" si="18"/>
        <v>0</v>
      </c>
      <c r="AO5" s="21">
        <f t="shared" si="1"/>
        <v>0</v>
      </c>
      <c r="AP5" s="16">
        <f t="shared" si="1"/>
        <v>0</v>
      </c>
      <c r="AQ5" s="136">
        <f t="shared" si="19"/>
        <v>0</v>
      </c>
      <c r="AR5" s="17">
        <f t="shared" si="20"/>
        <v>0</v>
      </c>
      <c r="AS5" s="15"/>
      <c r="AT5" s="16"/>
      <c r="AU5" s="17">
        <f t="shared" si="21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0.5</v>
      </c>
      <c r="BI5" s="113">
        <f t="shared" si="3"/>
        <v>0.48387096774193544</v>
      </c>
      <c r="BJ5" s="114">
        <f t="shared" si="4"/>
        <v>0.16281085055539507</v>
      </c>
      <c r="BK5" s="81">
        <f>IFERROR(T5/(($M$18*((5*AA5)/$AA$18))-M5), 0)</f>
        <v>0.17914625612316301</v>
      </c>
      <c r="BL5" s="113">
        <f>IFERROR(T5/(N5+(0.44*K5)+T5+U5), 0)</f>
        <v>0.24390243902439027</v>
      </c>
      <c r="BM5" s="115">
        <f>IFERROR(U5/(N5+(0.44*K5)+T5+U5), 0)</f>
        <v>0</v>
      </c>
      <c r="BN5" s="82">
        <f>IFERROR(T5/U5, 0)</f>
        <v>0</v>
      </c>
      <c r="BO5" s="81">
        <f t="shared" si="5"/>
        <v>0.16513998193781448</v>
      </c>
      <c r="BP5" s="113">
        <f t="shared" si="6"/>
        <v>0.14992972044354208</v>
      </c>
      <c r="BQ5" s="116">
        <f t="shared" si="7"/>
        <v>0.15072299938768779</v>
      </c>
      <c r="BR5" s="83">
        <f t="shared" si="8"/>
        <v>79.938244889097831</v>
      </c>
      <c r="BS5" s="84">
        <f t="shared" si="9"/>
        <v>136.58613640397772</v>
      </c>
      <c r="BT5" s="85">
        <f t="shared" si="22"/>
        <v>56.647891514879888</v>
      </c>
      <c r="BU5" s="81">
        <f>IFERROR((P5+M5+J5-N5-K5+R5+(0.5*Q5)+T5+W5+(0.5*V5)-U5)/(($P$18+$AR$18)+($M$18+$AO$18)+($J$18+$AL$18)-($N$18+$AP$18)-($K$18+$AM$18)+($R$18+$AT$18)+(0.5*($Q$18+$AS$18))+($T$18+$AV$18)+($W$18+$AY$18)+(0.5*($V$18+$AX$18))-($U$18+$AW$18)), 0)</f>
        <v>6.6666666666666666E-2</v>
      </c>
      <c r="BV5" s="85">
        <f>IFERROR((D5*2)-(E5*((homedefinitions!$K$15)*2))+(G5*3)-(H5*((homedefinitions!$L$15)*3))+(J5)-(K5*(homedefinitions!$M$15))+S5+T5+V5+W5-U5, 0)</f>
        <v>8.66</v>
      </c>
      <c r="BW5" s="85">
        <f t="shared" si="23"/>
        <v>1.25</v>
      </c>
      <c r="BX5" s="26">
        <v>0</v>
      </c>
      <c r="BY5" s="25" t="s">
        <v>17</v>
      </c>
      <c r="BZ5" s="47">
        <f t="shared" ref="BZ5" si="24">IFERROR(W3+((V3*CB5)*(1-(1.07*CA5)))+(R3*(1-CB5)), 0)</f>
        <v>0</v>
      </c>
      <c r="CA5" s="39">
        <f>IFERROR(($AS$18/($AS$18+$R$18)), 0)</f>
        <v>0.21052631578947367</v>
      </c>
      <c r="CB5" s="45">
        <f>IFERROR(($AQ$18*(1-CA5))/($AQ$18*(1-CA5)+(CA5*(1-$AQ$18))), 0)</f>
        <v>0.67451820128479656</v>
      </c>
      <c r="CC5" s="45">
        <f t="shared" ref="CC5:CC18" si="25">IFERROR(((($AP$18-$AO$18-$V$18)*CB5*(1-1.07*CA5))/$AA$18)*AA3, 0)</f>
        <v>0.47031669108531499</v>
      </c>
      <c r="CD5" s="45">
        <f t="shared" ref="CD5:CD18" si="26">IFERROR((Z3/$Z$18)*0.4*$AM$18*((1-$AN$18)^2), 0)</f>
        <v>3.2653061224489792E-2</v>
      </c>
      <c r="CE5" s="36">
        <f t="shared" ref="CE5:CE18" si="27">IFERROR((($AW$18-$W$18)/$AA$18)*AA3, 0)</f>
        <v>7.4999999999999997E-2</v>
      </c>
      <c r="CF5" s="45">
        <f>IFERROR(CC5+CE5+CD5, 0)</f>
        <v>0.57796975230980474</v>
      </c>
      <c r="CG5" s="45">
        <f>IFERROR(BZ5+CF5, 0)</f>
        <v>0.57796975230980474</v>
      </c>
      <c r="CH5" s="45">
        <f t="shared" ref="CH5:CH18" si="28">IFERROR(CG5/($BD$3*(AA3/$BC$18)),0)</f>
        <v>0.34199393627799096</v>
      </c>
      <c r="CI5" s="51">
        <f>IFERROR($AO$18+(1-((1-$AN$18)^2))*0.4*$AM$18, 0)</f>
        <v>26.142857142857142</v>
      </c>
      <c r="CJ5" s="47">
        <f t="shared" ref="CJ5:CJ18" si="29">IFERROR(2*(M3+0.5*G3)*(1-(0.5*((P3-J3)/(2*N3)))*CK5), 0)</f>
        <v>0</v>
      </c>
      <c r="CK5" s="45">
        <f>IFERROR(((5*AA3/$AA$18)*1.14*(($T$18-T3)/$M$18))+((1-(5*AA3/$AA$18))*(((($T$18/$AA$18)*AA3*5)-T3)/((($M$18/$AA$18)*AA3*5)-M3))), 0)</f>
        <v>0.61050000000000004</v>
      </c>
      <c r="CL5" s="45">
        <f>IFERROR(2*((($M$18)+0.5*($H$18-G3))/($M$18-M3))*0.5*((($P$18-$J$18)-(P3-J3))/(2*($N$18-N3)))*T3, 0)</f>
        <v>0</v>
      </c>
      <c r="CM5" s="45">
        <f t="shared" ref="CM5:CM20" si="30">IFERROR(1-($Q$18/CN5)*CO5*CQ5, 0)</f>
        <v>0.92851776825078158</v>
      </c>
      <c r="CN5" s="45">
        <f>IFERROR($M$18+(1-(1-($J$18/$K$18))^2)*$K$18*0.4, 0)</f>
        <v>35.685714285714283</v>
      </c>
      <c r="CO5" s="45">
        <f>IFERROR(((1-CP5)*CQ5)/((1-CP5)*CQ5+(1-CQ5)*CP5), 0)</f>
        <v>0.64619937501293434</v>
      </c>
      <c r="CP5" s="45">
        <f>IFERROR($Q$18/($Q$18+$AT$18), 0)</f>
        <v>0.34782608695652173</v>
      </c>
      <c r="CQ5" s="45">
        <f>IFERROR(CN5/($N$18+0.44*$K$18+$U$18), 0)</f>
        <v>0.49344184576485461</v>
      </c>
      <c r="CR5" s="45">
        <f t="shared" ref="CR5:CR18" si="31">IFERROR(Q3*CO5*CQ5*($P$18/($M$18+(1-(1-($J$18/$K$18))^2)*0.4*$K$18)), 0)</f>
        <v>0.68801648058622711</v>
      </c>
      <c r="CS5" s="45">
        <f t="shared" ref="CS5:CS18" si="32">IFERROR((CJ5+CL5+J3)*CM5+CR5, 0)</f>
        <v>0.68801648058622711</v>
      </c>
      <c r="CT5" s="45">
        <f t="shared" ref="CT5:CT18" si="33">IFERROR(M3*(1-(0.5*((P3-J3)/(2*N3)))*CK5), 0)</f>
        <v>0</v>
      </c>
      <c r="CU5" s="45">
        <f>IFERROR(0.5*((($P$18-$J$18)-(P3-J3))/(2*($N$18-N3)))*T3, 0)</f>
        <v>0</v>
      </c>
      <c r="CV5" s="45">
        <f t="shared" ref="CV5:CV18" si="34">IFERROR((1-(1-(J3/K3))^2)*0.4*K3, 0)</f>
        <v>0</v>
      </c>
      <c r="CW5" s="45">
        <f t="shared" ref="CW5:CW18" si="35">IFERROR(Q3*CO5*CQ5, 0)</f>
        <v>0.31886181233847777</v>
      </c>
      <c r="CX5" s="45">
        <f t="shared" ref="CX5:CX18" si="36">IFERROR((N3-M3)*(1-(1.07*CP5)), 0)</f>
        <v>0</v>
      </c>
      <c r="CY5" s="45">
        <f t="shared" ref="CY5:CY18" si="37">IFERROR(((1-(J3/K3))^2)*0.4*K3, 0)</f>
        <v>0</v>
      </c>
      <c r="CZ5" s="43">
        <f t="shared" ref="CZ5:CZ18" si="38">IFERROR(((CT5+CU5+CV5)*CM5)+CW5+CX5+CY5+U3, 0)</f>
        <v>1.3188618123384779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0"/>
        <v>0</v>
      </c>
      <c r="G6" s="18">
        <v>2</v>
      </c>
      <c r="H6" s="19">
        <v>3</v>
      </c>
      <c r="I6" s="134">
        <f t="shared" si="11"/>
        <v>0.66666666666666663</v>
      </c>
      <c r="J6" s="34">
        <v>0</v>
      </c>
      <c r="K6" s="34">
        <v>0</v>
      </c>
      <c r="L6" s="32">
        <f t="shared" si="12"/>
        <v>0</v>
      </c>
      <c r="M6" s="22">
        <f t="shared" si="0"/>
        <v>2</v>
      </c>
      <c r="N6" s="19">
        <f t="shared" si="0"/>
        <v>3</v>
      </c>
      <c r="O6" s="137">
        <f t="shared" si="13"/>
        <v>0.66666666666666663</v>
      </c>
      <c r="P6" s="20">
        <f t="shared" si="14"/>
        <v>6</v>
      </c>
      <c r="Q6" s="18">
        <v>0</v>
      </c>
      <c r="R6" s="19">
        <v>1</v>
      </c>
      <c r="S6" s="20">
        <f t="shared" si="15"/>
        <v>1</v>
      </c>
      <c r="T6" s="18">
        <v>0</v>
      </c>
      <c r="U6" s="19">
        <v>1</v>
      </c>
      <c r="V6" s="19">
        <v>0</v>
      </c>
      <c r="W6" s="19">
        <v>0</v>
      </c>
      <c r="X6" s="19">
        <v>0</v>
      </c>
      <c r="Y6" s="19">
        <v>0</v>
      </c>
      <c r="Z6" s="19">
        <v>3</v>
      </c>
      <c r="AA6" s="152">
        <v>10</v>
      </c>
      <c r="AB6" s="60">
        <f>IFERROR((AB3/32)*40, 0)</f>
        <v>80.165217391304338</v>
      </c>
      <c r="AD6" s="11">
        <v>3</v>
      </c>
      <c r="AE6" s="11"/>
      <c r="AF6" s="18"/>
      <c r="AG6" s="19"/>
      <c r="AH6" s="131">
        <f t="shared" si="16"/>
        <v>0</v>
      </c>
      <c r="AI6" s="18"/>
      <c r="AJ6" s="19"/>
      <c r="AK6" s="134">
        <f t="shared" si="17"/>
        <v>0</v>
      </c>
      <c r="AL6" s="34"/>
      <c r="AM6" s="34"/>
      <c r="AN6" s="32">
        <f t="shared" si="18"/>
        <v>0</v>
      </c>
      <c r="AO6" s="22">
        <f t="shared" si="1"/>
        <v>0</v>
      </c>
      <c r="AP6" s="19">
        <f t="shared" si="1"/>
        <v>0</v>
      </c>
      <c r="AQ6" s="137">
        <f t="shared" si="19"/>
        <v>0</v>
      </c>
      <c r="AR6" s="20">
        <f t="shared" si="20"/>
        <v>0</v>
      </c>
      <c r="AS6" s="18"/>
      <c r="AT6" s="19"/>
      <c r="AU6" s="20">
        <f t="shared" si="21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84.5</v>
      </c>
      <c r="BF6" s="67">
        <v>3</v>
      </c>
      <c r="BG6" s="68" t="s">
        <v>20</v>
      </c>
      <c r="BH6" s="86">
        <f t="shared" si="2"/>
        <v>1</v>
      </c>
      <c r="BI6" s="117">
        <f t="shared" si="3"/>
        <v>1</v>
      </c>
      <c r="BJ6" s="118">
        <f t="shared" si="4"/>
        <v>0.1769911504424779</v>
      </c>
      <c r="BK6" s="86">
        <f>IFERROR(T6/(($M$18*((5*AA6)/$AA$18))-M6), 0)</f>
        <v>0</v>
      </c>
      <c r="BL6" s="117">
        <f>IFERROR(T6/(N6+(0.44*K6)+T6+U6), 0)</f>
        <v>0</v>
      </c>
      <c r="BM6" s="119">
        <f>IFERROR(U6/(N6+(0.44*K6)+T6+U6), 0)</f>
        <v>0.25</v>
      </c>
      <c r="BN6" s="87">
        <f>IFERROR(T6/U6, 0)</f>
        <v>0</v>
      </c>
      <c r="BO6" s="86">
        <f t="shared" si="5"/>
        <v>0</v>
      </c>
      <c r="BP6" s="117">
        <f t="shared" si="6"/>
        <v>8.4210526315789472E-2</v>
      </c>
      <c r="BQ6" s="120">
        <f t="shared" si="7"/>
        <v>5.0793650793650794E-2</v>
      </c>
      <c r="BR6" s="88">
        <f t="shared" si="8"/>
        <v>94.246102620974668</v>
      </c>
      <c r="BS6" s="89">
        <f t="shared" si="9"/>
        <v>123.80214168968979</v>
      </c>
      <c r="BT6" s="90">
        <f t="shared" si="22"/>
        <v>29.556039068715123</v>
      </c>
      <c r="BU6" s="86">
        <f>IFERROR((P6+M6+J6-N6-K6+R6+(0.5*Q6)+T6+W6+(0.5*V6)-U6)/(($P$18+$AR$18)+($M$18+$AO$18)+($J$18+$AL$18)-($N$18+$AP$18)-($K$18+$AM$18)+($R$18+$AT$18)+(0.5*($Q$18+$AS$18))+($T$18+$AV$18)+($W$18+$AY$18)+(0.5*($V$18+$AX$18))-($U$18+$AW$18)), 0)</f>
        <v>3.7037037037037035E-2</v>
      </c>
      <c r="BV6" s="85">
        <f>IFERROR((D6*2)-(E6*((homedefinitions!$K$15)*2))+(G6*3)-(H6*((homedefinitions!$L$15)*3))+(J6)-(K6*(homedefinitions!$M$15))+S6+T6+V6+W6-U6, 0)</f>
        <v>3.4799999999999995</v>
      </c>
      <c r="BW6" s="85">
        <f t="shared" si="23"/>
        <v>0</v>
      </c>
      <c r="BX6" s="26">
        <v>1</v>
      </c>
      <c r="BY6" s="25" t="s">
        <v>18</v>
      </c>
      <c r="BZ6" s="47">
        <f>IFERROR(W4+((V4*CB6)*(1-(1.07*CA6)))+(R4*(1-CB6)), 0)</f>
        <v>2.9528907922912206</v>
      </c>
      <c r="CA6" s="39">
        <f t="shared" ref="CA6:CA20" si="39">IFERROR(($AS$18/($AS$18+$R$18)), 0)</f>
        <v>0.21052631578947367</v>
      </c>
      <c r="CB6" s="45">
        <f t="shared" ref="CB6:CB20" si="40">IFERROR(($AQ$18*(1-CA6))/($AQ$18*(1-CA6)+(CA6*(1-$AQ$18))), 0)</f>
        <v>0.67451820128479656</v>
      </c>
      <c r="CC6" s="45">
        <f t="shared" si="25"/>
        <v>2.1164251098839175</v>
      </c>
      <c r="CD6" s="45">
        <f t="shared" si="26"/>
        <v>0</v>
      </c>
      <c r="CE6" s="36">
        <f t="shared" si="27"/>
        <v>0.33749999999999997</v>
      </c>
      <c r="CF6" s="45">
        <f t="shared" ref="CF6:CF20" si="41">IFERROR(CC6+CE6+CD6, 0)</f>
        <v>2.4539251098839174</v>
      </c>
      <c r="CG6" s="45">
        <f t="shared" ref="CG6:CG20" si="42">IFERROR(BZ6+CF6, 0)</f>
        <v>5.4068159021751381</v>
      </c>
      <c r="CH6" s="45">
        <f t="shared" si="28"/>
        <v>0.7109554111998867</v>
      </c>
      <c r="CI6" s="51">
        <f t="shared" ref="CI6:CI20" si="43">IFERROR($AO$18+(1-((1-$AN$18)^2))*0.4*$AM$18, 0)</f>
        <v>26.142857142857142</v>
      </c>
      <c r="CJ6" s="47">
        <f t="shared" si="29"/>
        <v>7.9981532608695662</v>
      </c>
      <c r="CK6" s="45">
        <f>IFERROR(((5*AA4/$AA$18)*1.14*(($T$18-T4)/$M$18))+((1-(5*AA4/$AA$18))*(((($T$18/$AA$18)*AA4*5)-T4)/((($M$18/$AA$18)*AA4*5)-M4))), 0)</f>
        <v>0.54421304347826083</v>
      </c>
      <c r="CL6" s="45">
        <f>IFERROR(2*((($M$18)+0.5*($H$18-G4))/($M$18-M4))*0.5*((($P$18-$J$18)-(P4-J4))/(2*($N$18-N4)))*T4, 0)</f>
        <v>3.1944444444444446</v>
      </c>
      <c r="CM6" s="36">
        <f t="shared" si="30"/>
        <v>0.92851776825078158</v>
      </c>
      <c r="CN6" s="45">
        <f t="shared" ref="CN6:CN20" si="44">IFERROR($M$18+(1-(1-($J$18/$K$18))^2)*$K$18*0.4, 0)</f>
        <v>35.685714285714283</v>
      </c>
      <c r="CO6" s="45">
        <f t="shared" ref="CO6:CO20" si="45">IFERROR(((1-CP6)*CQ6)/((1-CP6)*CQ6+(1-CQ6)*CP6), 0)</f>
        <v>0.64619937501293434</v>
      </c>
      <c r="CP6" s="45">
        <f t="shared" ref="CP6:CP20" si="46">IFERROR($Q$18/($Q$18+$AT$18), 0)</f>
        <v>0.34782608695652173</v>
      </c>
      <c r="CQ6" s="45">
        <f t="shared" ref="CQ6:CQ20" si="47">IFERROR(CN6/($N$18+0.44*$K$18+$U$18), 0)</f>
        <v>0.49344184576485461</v>
      </c>
      <c r="CR6" s="45">
        <f t="shared" si="31"/>
        <v>0.68801648058622711</v>
      </c>
      <c r="CS6" s="45">
        <f t="shared" si="32"/>
        <v>14.794613395856338</v>
      </c>
      <c r="CT6" s="45">
        <f t="shared" si="33"/>
        <v>3.5547347826086959</v>
      </c>
      <c r="CU6" s="45">
        <f>IFERROR(0.5*((($P$18-$J$18)-(P4-J4))/(2*($N$18-N4)))*T4, 0)</f>
        <v>0.95833333333333326</v>
      </c>
      <c r="CV6" s="45">
        <f t="shared" si="34"/>
        <v>1.92</v>
      </c>
      <c r="CW6" s="45">
        <f t="shared" si="35"/>
        <v>0.31886181233847777</v>
      </c>
      <c r="CX6" s="45">
        <f t="shared" si="36"/>
        <v>4.3947826086956523</v>
      </c>
      <c r="CY6" s="45">
        <f t="shared" si="37"/>
        <v>7.999999999999996E-2</v>
      </c>
      <c r="CZ6" s="43">
        <f t="shared" si="38"/>
        <v>11.766862471053882</v>
      </c>
    </row>
    <row r="7" spans="2:104" ht="23.1" x14ac:dyDescent="0.85">
      <c r="B7" s="11">
        <v>4</v>
      </c>
      <c r="C7" s="11" t="s">
        <v>21</v>
      </c>
      <c r="D7" s="15">
        <v>4</v>
      </c>
      <c r="E7" s="16">
        <v>4</v>
      </c>
      <c r="F7" s="130">
        <f t="shared" si="10"/>
        <v>1</v>
      </c>
      <c r="G7" s="15">
        <v>1</v>
      </c>
      <c r="H7" s="16">
        <v>4</v>
      </c>
      <c r="I7" s="133">
        <f t="shared" si="11"/>
        <v>0.25</v>
      </c>
      <c r="J7" s="33">
        <v>4</v>
      </c>
      <c r="K7" s="33">
        <v>4</v>
      </c>
      <c r="L7" s="31">
        <f t="shared" si="12"/>
        <v>1</v>
      </c>
      <c r="M7" s="21">
        <f t="shared" si="0"/>
        <v>5</v>
      </c>
      <c r="N7" s="16">
        <f t="shared" si="0"/>
        <v>8</v>
      </c>
      <c r="O7" s="136">
        <f t="shared" si="13"/>
        <v>0.625</v>
      </c>
      <c r="P7" s="17">
        <f t="shared" si="14"/>
        <v>15</v>
      </c>
      <c r="Q7" s="15">
        <v>1</v>
      </c>
      <c r="R7" s="16">
        <v>2</v>
      </c>
      <c r="S7" s="17">
        <f t="shared" si="15"/>
        <v>3</v>
      </c>
      <c r="T7" s="15">
        <v>4</v>
      </c>
      <c r="U7" s="16">
        <v>4</v>
      </c>
      <c r="V7" s="16">
        <v>0</v>
      </c>
      <c r="W7" s="16">
        <v>2</v>
      </c>
      <c r="X7" s="16">
        <v>0</v>
      </c>
      <c r="Y7" s="16">
        <v>1</v>
      </c>
      <c r="Z7" s="16">
        <v>2</v>
      </c>
      <c r="AA7" s="151">
        <v>20.100000000000001</v>
      </c>
      <c r="AD7" s="11">
        <v>4</v>
      </c>
      <c r="AE7" s="11"/>
      <c r="AF7" s="15"/>
      <c r="AG7" s="16"/>
      <c r="AH7" s="130">
        <f t="shared" si="16"/>
        <v>0</v>
      </c>
      <c r="AI7" s="15"/>
      <c r="AJ7" s="16"/>
      <c r="AK7" s="133">
        <f t="shared" si="17"/>
        <v>0</v>
      </c>
      <c r="AL7" s="33"/>
      <c r="AM7" s="33"/>
      <c r="AN7" s="31">
        <f t="shared" si="18"/>
        <v>0</v>
      </c>
      <c r="AO7" s="21">
        <f t="shared" si="1"/>
        <v>0</v>
      </c>
      <c r="AP7" s="16">
        <f t="shared" si="1"/>
        <v>0</v>
      </c>
      <c r="AQ7" s="136">
        <f t="shared" si="19"/>
        <v>0</v>
      </c>
      <c r="AR7" s="17">
        <f t="shared" si="20"/>
        <v>0</v>
      </c>
      <c r="AS7" s="15"/>
      <c r="AT7" s="16"/>
      <c r="AU7" s="17">
        <f t="shared" si="21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0.6875</v>
      </c>
      <c r="BI7" s="113">
        <f t="shared" si="3"/>
        <v>0.76844262295081966</v>
      </c>
      <c r="BJ7" s="114">
        <f t="shared" si="4"/>
        <v>0.30291022762294717</v>
      </c>
      <c r="BK7" s="81">
        <f>IFERROR(T7/(($M$18*((5*AA7)/$AA$18))-M7), 0)</f>
        <v>0.3737226277372262</v>
      </c>
      <c r="BL7" s="113">
        <f>IFERROR(T7/(N7+(0.44*K7)+T7+U7), 0)</f>
        <v>0.22522522522522526</v>
      </c>
      <c r="BM7" s="115">
        <f>IFERROR(U7/(N7+(0.44*K7)+T7+U7), 0)</f>
        <v>0.22522522522522526</v>
      </c>
      <c r="BN7" s="82">
        <f>IFERROR(T7/U7, 0)</f>
        <v>1</v>
      </c>
      <c r="BO7" s="81">
        <f t="shared" si="5"/>
        <v>6.9219121782392382E-2</v>
      </c>
      <c r="BP7" s="113">
        <f t="shared" si="6"/>
        <v>8.3791568473422354E-2</v>
      </c>
      <c r="BQ7" s="116">
        <f t="shared" si="7"/>
        <v>7.5811419095001178E-2</v>
      </c>
      <c r="BR7" s="83">
        <f t="shared" si="8"/>
        <v>84.500768977066542</v>
      </c>
      <c r="BS7" s="84">
        <f t="shared" si="9"/>
        <v>131.33271415454794</v>
      </c>
      <c r="BT7" s="85">
        <f t="shared" si="22"/>
        <v>46.831945177481401</v>
      </c>
      <c r="BU7" s="81">
        <f>IFERROR((P7+M7+J7-N7-K7+R7+(0.5*Q7)+T7+W7+(0.5*V7)-U7)/(($P$18+$AR$18)+($M$18+$AO$18)+($J$18+$AL$18)-($N$18+$AP$18)-($K$18+$AM$18)+($R$18+$AT$18)+(0.5*($Q$18+$AS$18))+($T$18+$AV$18)+($W$18+$AY$18)+(0.5*($V$18+$AX$18))-($U$18+$AW$18)), 0)</f>
        <v>0.12222222222222222</v>
      </c>
      <c r="BV7" s="85">
        <f>IFERROR((D7*2)-(E7*((homedefinitions!$K$15)*2))+(G7*3)-(H7*((homedefinitions!$L$15)*3))+(J7)-(K7*(homedefinitions!$M$15))+S7+T7+V7+W7-U7, 0)</f>
        <v>11.040000000000001</v>
      </c>
      <c r="BW7" s="85">
        <f t="shared" si="23"/>
        <v>0.5</v>
      </c>
      <c r="BX7" s="26">
        <v>2</v>
      </c>
      <c r="BY7" s="25" t="s">
        <v>19</v>
      </c>
      <c r="BZ7" s="47">
        <f>IFERROR(W5+((V5*CB7)*(1-(1.07*CA7)))+(R5*(1-CB7)), 0)</f>
        <v>2.9764453961456105</v>
      </c>
      <c r="CA7" s="39">
        <f t="shared" si="39"/>
        <v>0.21052631578947367</v>
      </c>
      <c r="CB7" s="45">
        <f t="shared" si="40"/>
        <v>0.67451820128479656</v>
      </c>
      <c r="CC7" s="45">
        <f t="shared" si="25"/>
        <v>1.9812090611968896</v>
      </c>
      <c r="CD7" s="45">
        <f t="shared" si="26"/>
        <v>3.2653061224489792E-2</v>
      </c>
      <c r="CE7" s="36">
        <f t="shared" si="27"/>
        <v>0.31593750000000004</v>
      </c>
      <c r="CF7" s="45">
        <f t="shared" si="41"/>
        <v>2.3297996224213793</v>
      </c>
      <c r="CG7" s="45">
        <f t="shared" si="42"/>
        <v>5.3062450185669903</v>
      </c>
      <c r="CH7" s="45">
        <f t="shared" si="28"/>
        <v>0.74535073040113642</v>
      </c>
      <c r="CI7" s="51">
        <f t="shared" si="43"/>
        <v>26.142857142857142</v>
      </c>
      <c r="CJ7" s="47">
        <f t="shared" si="29"/>
        <v>3.4377170722533239</v>
      </c>
      <c r="CK7" s="45">
        <f>IFERROR(((5*AA5/$AA$18)*1.14*(($T$18-T5)/$M$18))+((1-(5*AA5/$AA$18))*(((($T$18/$AA$18)*AA5*5)-T5)/((($M$18/$AA$18)*AA5*5)-M5))), 0)</f>
        <v>0.5622829277466761</v>
      </c>
      <c r="CL7" s="45">
        <f>IFERROR(2*((($M$18)+0.5*($H$18-G5))/($M$18-M5))*0.5*((($P$18-$J$18)-(P5-J5))/(2*($N$18-N5)))*T5, 0)</f>
        <v>1.8306370070778566</v>
      </c>
      <c r="CM7" s="36">
        <f t="shared" si="30"/>
        <v>0.92851776825078158</v>
      </c>
      <c r="CN7" s="45">
        <f t="shared" si="44"/>
        <v>35.685714285714283</v>
      </c>
      <c r="CO7" s="45">
        <f t="shared" si="45"/>
        <v>0.64619937501293434</v>
      </c>
      <c r="CP7" s="45">
        <f t="shared" si="46"/>
        <v>0.34782608695652173</v>
      </c>
      <c r="CQ7" s="45">
        <f t="shared" si="47"/>
        <v>0.49344184576485461</v>
      </c>
      <c r="CR7" s="45">
        <f t="shared" si="31"/>
        <v>1.3760329611724542</v>
      </c>
      <c r="CS7" s="45">
        <f t="shared" si="32"/>
        <v>8.124828869769507</v>
      </c>
      <c r="CT7" s="45">
        <f t="shared" si="33"/>
        <v>1.718858536126662</v>
      </c>
      <c r="CU7" s="45">
        <f>IFERROR(0.5*((($P$18-$J$18)-(P5-J5))/(2*($N$18-N5)))*T5, 0)</f>
        <v>0.59302325581395354</v>
      </c>
      <c r="CV7" s="45">
        <f t="shared" si="34"/>
        <v>1.28</v>
      </c>
      <c r="CW7" s="45">
        <f t="shared" si="35"/>
        <v>0.63772362467695554</v>
      </c>
      <c r="CX7" s="45">
        <f t="shared" si="36"/>
        <v>1.2556521739130435</v>
      </c>
      <c r="CY7" s="45">
        <f t="shared" si="37"/>
        <v>0.72</v>
      </c>
      <c r="CZ7" s="43">
        <f t="shared" si="38"/>
        <v>5.9485018638633171</v>
      </c>
    </row>
    <row r="8" spans="2:104" ht="23.1" x14ac:dyDescent="0.85">
      <c r="B8" s="11">
        <v>5</v>
      </c>
      <c r="C8" s="11" t="s">
        <v>22</v>
      </c>
      <c r="D8" s="18">
        <v>4</v>
      </c>
      <c r="E8" s="19">
        <v>4</v>
      </c>
      <c r="F8" s="131">
        <f t="shared" si="10"/>
        <v>1</v>
      </c>
      <c r="G8" s="18">
        <v>0</v>
      </c>
      <c r="H8" s="19">
        <v>1</v>
      </c>
      <c r="I8" s="134">
        <f t="shared" si="11"/>
        <v>0</v>
      </c>
      <c r="J8" s="34">
        <v>2</v>
      </c>
      <c r="K8" s="34">
        <v>2</v>
      </c>
      <c r="L8" s="32">
        <f t="shared" si="12"/>
        <v>1</v>
      </c>
      <c r="M8" s="22">
        <f t="shared" si="0"/>
        <v>4</v>
      </c>
      <c r="N8" s="19">
        <f t="shared" si="0"/>
        <v>5</v>
      </c>
      <c r="O8" s="137">
        <f t="shared" si="13"/>
        <v>0.8</v>
      </c>
      <c r="P8" s="20">
        <f t="shared" si="14"/>
        <v>10</v>
      </c>
      <c r="Q8" s="18">
        <v>0</v>
      </c>
      <c r="R8" s="19">
        <v>2</v>
      </c>
      <c r="S8" s="20">
        <f t="shared" si="15"/>
        <v>2</v>
      </c>
      <c r="T8" s="18">
        <v>4</v>
      </c>
      <c r="U8" s="19">
        <v>3</v>
      </c>
      <c r="V8" s="19">
        <v>0</v>
      </c>
      <c r="W8" s="19">
        <v>2</v>
      </c>
      <c r="X8" s="19">
        <v>0</v>
      </c>
      <c r="Y8" s="19">
        <v>2</v>
      </c>
      <c r="Z8" s="19">
        <v>1</v>
      </c>
      <c r="AA8" s="152">
        <v>23</v>
      </c>
      <c r="AD8" s="11">
        <v>5</v>
      </c>
      <c r="AE8" s="11"/>
      <c r="AF8" s="18"/>
      <c r="AG8" s="19"/>
      <c r="AH8" s="131">
        <f t="shared" si="16"/>
        <v>0</v>
      </c>
      <c r="AI8" s="18"/>
      <c r="AJ8" s="19"/>
      <c r="AK8" s="134">
        <f t="shared" si="17"/>
        <v>0</v>
      </c>
      <c r="AL8" s="34"/>
      <c r="AM8" s="34"/>
      <c r="AN8" s="32">
        <f t="shared" si="18"/>
        <v>0</v>
      </c>
      <c r="AO8" s="22">
        <f t="shared" si="1"/>
        <v>0</v>
      </c>
      <c r="AP8" s="19">
        <f t="shared" si="1"/>
        <v>0</v>
      </c>
      <c r="AQ8" s="137">
        <f t="shared" si="19"/>
        <v>0</v>
      </c>
      <c r="AR8" s="20">
        <f t="shared" si="20"/>
        <v>0</v>
      </c>
      <c r="AS8" s="18"/>
      <c r="AT8" s="19"/>
      <c r="AU8" s="20">
        <f t="shared" si="21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0.8</v>
      </c>
      <c r="BI8" s="117">
        <f t="shared" si="3"/>
        <v>0.85034013605442182</v>
      </c>
      <c r="BJ8" s="118">
        <f t="shared" si="4"/>
        <v>0.17083493651404386</v>
      </c>
      <c r="BK8" s="86">
        <f>IFERROR(T8/(($M$18*((5*AA8)/$AA$18))-M8), 0)</f>
        <v>0.28635346756152125</v>
      </c>
      <c r="BL8" s="117">
        <f>IFERROR(T8/(N8+(0.44*K8)+T8+U8), 0)</f>
        <v>0.31055900621118016</v>
      </c>
      <c r="BM8" s="119">
        <f>IFERROR(U8/(N8+(0.44*K8)+T8+U8), 0)</f>
        <v>0.23291925465838512</v>
      </c>
      <c r="BN8" s="87">
        <f>IFERROR(T8/U8, 0)</f>
        <v>1.3333333333333333</v>
      </c>
      <c r="BO8" s="86">
        <f t="shared" si="5"/>
        <v>0</v>
      </c>
      <c r="BP8" s="117">
        <f t="shared" si="6"/>
        <v>7.3226544622425629E-2</v>
      </c>
      <c r="BQ8" s="120">
        <f t="shared" si="7"/>
        <v>4.4168391994478952E-2</v>
      </c>
      <c r="BR8" s="88">
        <f t="shared" si="8"/>
        <v>86.439341127254153</v>
      </c>
      <c r="BS8" s="89">
        <f t="shared" si="9"/>
        <v>135.01311025386099</v>
      </c>
      <c r="BT8" s="90">
        <f t="shared" si="22"/>
        <v>48.573769126606834</v>
      </c>
      <c r="BU8" s="86">
        <f>IFERROR((P8+M8+J8-N8-K8+R8+(0.5*Q8)+T8+W8+(0.5*V8)-U8)/(($P$18+$AR$18)+($M$18+$AO$18)+($J$18+$AL$18)-($N$18+$AP$18)-($K$18+$AM$18)+($R$18+$AT$18)+(0.5*($Q$18+$AS$18))+($T$18+$AV$18)+($W$18+$AY$18)+(0.5*($V$18+$AX$18))-($U$18+$AW$18)), 0)</f>
        <v>0.1037037037037037</v>
      </c>
      <c r="BV8" s="85">
        <f>IFERROR((D8*2)-(E8*((homedefinitions!$K$15)*2))+(G8*3)-(H8*((homedefinitions!$L$15)*3))+(J8)-(K8*(homedefinitions!$M$15))+S8+T8+V8+W8-U8, 0)</f>
        <v>9.86</v>
      </c>
      <c r="BW8" s="85">
        <f t="shared" si="23"/>
        <v>0.4</v>
      </c>
      <c r="BX8" s="26">
        <v>3</v>
      </c>
      <c r="BY8" s="25" t="s">
        <v>20</v>
      </c>
      <c r="BZ8" s="47">
        <f>IFERROR(W6+((V6*CB8)*(1-(1.07*CA8)))+(R6*(1-CB8)), 0)</f>
        <v>0.32548179871520344</v>
      </c>
      <c r="CA8" s="39">
        <f t="shared" si="39"/>
        <v>0.21052631578947367</v>
      </c>
      <c r="CB8" s="45">
        <f t="shared" si="40"/>
        <v>0.67451820128479656</v>
      </c>
      <c r="CC8" s="45">
        <f t="shared" si="25"/>
        <v>1.1757917277132874</v>
      </c>
      <c r="CD8" s="45">
        <f t="shared" si="26"/>
        <v>9.7959183673469383E-2</v>
      </c>
      <c r="CE8" s="36">
        <f t="shared" si="27"/>
        <v>0.1875</v>
      </c>
      <c r="CF8" s="45">
        <f t="shared" si="41"/>
        <v>1.4612509113867569</v>
      </c>
      <c r="CG8" s="45">
        <f t="shared" si="42"/>
        <v>1.7867327101019603</v>
      </c>
      <c r="CH8" s="45">
        <f t="shared" si="28"/>
        <v>0.42289531600046404</v>
      </c>
      <c r="CI8" s="51">
        <f t="shared" si="43"/>
        <v>26.142857142857142</v>
      </c>
      <c r="CJ8" s="47">
        <f t="shared" si="29"/>
        <v>3.6954435483870971</v>
      </c>
      <c r="CK8" s="45">
        <f>IFERROR(((5*AA6/$AA$18)*1.14*(($T$18-T6)/$M$18))+((1-(5*AA6/$AA$18))*(((($T$18/$AA$18)*AA6*5)-T6)/((($M$18/$AA$18)*AA6*5)-M6))), 0)</f>
        <v>0.76818548387096774</v>
      </c>
      <c r="CL8" s="45">
        <f>IFERROR(2*((($M$18)+0.5*($H$18-G6))/($M$18-M6))*0.5*((($P$18-$J$18)-(P6-J6))/(2*($N$18-N6)))*T6, 0)</f>
        <v>0</v>
      </c>
      <c r="CM8" s="36">
        <f t="shared" si="30"/>
        <v>0.92851776825078158</v>
      </c>
      <c r="CN8" s="45">
        <f t="shared" si="44"/>
        <v>35.685714285714283</v>
      </c>
      <c r="CO8" s="45">
        <f t="shared" si="45"/>
        <v>0.64619937501293434</v>
      </c>
      <c r="CP8" s="45">
        <f t="shared" si="46"/>
        <v>0.34782608695652173</v>
      </c>
      <c r="CQ8" s="45">
        <f t="shared" si="47"/>
        <v>0.49344184576485461</v>
      </c>
      <c r="CR8" s="45">
        <f t="shared" si="31"/>
        <v>0</v>
      </c>
      <c r="CS8" s="45">
        <f t="shared" si="32"/>
        <v>3.4312849962451364</v>
      </c>
      <c r="CT8" s="45">
        <f t="shared" si="33"/>
        <v>1.2318145161290324</v>
      </c>
      <c r="CU8" s="45">
        <f>IFERROR(0.5*((($P$18-$J$18)-(P6-J6))/(2*($N$18-N6)))*T6, 0)</f>
        <v>0</v>
      </c>
      <c r="CV8" s="45">
        <f t="shared" si="34"/>
        <v>0</v>
      </c>
      <c r="CW8" s="45">
        <f t="shared" si="35"/>
        <v>0</v>
      </c>
      <c r="CX8" s="45">
        <f t="shared" si="36"/>
        <v>0.62782608695652176</v>
      </c>
      <c r="CY8" s="45">
        <f t="shared" si="37"/>
        <v>0</v>
      </c>
      <c r="CZ8" s="43">
        <f t="shared" si="38"/>
        <v>2.7715877523715671</v>
      </c>
    </row>
    <row r="9" spans="2:104" ht="23.1" x14ac:dyDescent="0.85">
      <c r="B9" s="11">
        <v>10</v>
      </c>
      <c r="C9" s="11" t="s">
        <v>23</v>
      </c>
      <c r="D9" s="15">
        <v>1</v>
      </c>
      <c r="E9" s="16">
        <v>1</v>
      </c>
      <c r="F9" s="130">
        <f t="shared" si="10"/>
        <v>1</v>
      </c>
      <c r="G9" s="15">
        <v>0</v>
      </c>
      <c r="H9" s="16">
        <v>2</v>
      </c>
      <c r="I9" s="133">
        <f t="shared" si="11"/>
        <v>0</v>
      </c>
      <c r="J9" s="33">
        <v>0</v>
      </c>
      <c r="K9" s="33">
        <v>0</v>
      </c>
      <c r="L9" s="31">
        <f t="shared" si="12"/>
        <v>0</v>
      </c>
      <c r="M9" s="21">
        <f t="shared" si="0"/>
        <v>1</v>
      </c>
      <c r="N9" s="16">
        <f t="shared" si="0"/>
        <v>3</v>
      </c>
      <c r="O9" s="136">
        <f t="shared" si="13"/>
        <v>0.33333333333333331</v>
      </c>
      <c r="P9" s="17">
        <f t="shared" si="14"/>
        <v>2</v>
      </c>
      <c r="Q9" s="15">
        <v>0</v>
      </c>
      <c r="R9" s="16">
        <v>1</v>
      </c>
      <c r="S9" s="17">
        <f t="shared" si="15"/>
        <v>1</v>
      </c>
      <c r="T9" s="15">
        <v>0</v>
      </c>
      <c r="U9" s="16">
        <v>1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4</v>
      </c>
      <c r="AD9" s="11">
        <v>10</v>
      </c>
      <c r="AE9" s="11"/>
      <c r="AF9" s="15"/>
      <c r="AG9" s="16"/>
      <c r="AH9" s="130">
        <f t="shared" si="16"/>
        <v>0</v>
      </c>
      <c r="AI9" s="15"/>
      <c r="AJ9" s="16"/>
      <c r="AK9" s="133">
        <f t="shared" si="17"/>
        <v>0</v>
      </c>
      <c r="AL9" s="33"/>
      <c r="AM9" s="33"/>
      <c r="AN9" s="31">
        <f t="shared" si="18"/>
        <v>0</v>
      </c>
      <c r="AO9" s="21">
        <f t="shared" si="1"/>
        <v>0</v>
      </c>
      <c r="AP9" s="16">
        <f t="shared" si="1"/>
        <v>0</v>
      </c>
      <c r="AQ9" s="136">
        <f t="shared" si="19"/>
        <v>0</v>
      </c>
      <c r="AR9" s="17">
        <f t="shared" si="20"/>
        <v>0</v>
      </c>
      <c r="AS9" s="15"/>
      <c r="AT9" s="16"/>
      <c r="AU9" s="17">
        <f t="shared" si="21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0.33333333333333331</v>
      </c>
      <c r="BI9" s="113">
        <f t="shared" si="3"/>
        <v>0.33333333333333331</v>
      </c>
      <c r="BJ9" s="114">
        <f t="shared" si="4"/>
        <v>0.44247787610619471</v>
      </c>
      <c r="BK9" s="81">
        <f>IFERROR(T9/(($M$18*((5*AA9)/$AA$18))-M9), 0)</f>
        <v>0</v>
      </c>
      <c r="BL9" s="113">
        <f>IFERROR(T9/(N9+(0.44*K9)+T9+U9), 0)</f>
        <v>0</v>
      </c>
      <c r="BM9" s="115">
        <f>IFERROR(U9/(N9+(0.44*K9)+T9+U9), 0)</f>
        <v>0.25</v>
      </c>
      <c r="BN9" s="82">
        <f>IFERROR(T9/U9, 0)</f>
        <v>0</v>
      </c>
      <c r="BO9" s="81">
        <f t="shared" si="5"/>
        <v>0</v>
      </c>
      <c r="BP9" s="113">
        <f t="shared" si="6"/>
        <v>0.21052631578947367</v>
      </c>
      <c r="BQ9" s="116">
        <f t="shared" si="7"/>
        <v>0.12698412698412698</v>
      </c>
      <c r="BR9" s="83">
        <f t="shared" si="8"/>
        <v>90.147496565524605</v>
      </c>
      <c r="BS9" s="84">
        <f t="shared" si="9"/>
        <v>52.159160218598224</v>
      </c>
      <c r="BT9" s="85">
        <f t="shared" si="22"/>
        <v>-37.988336346926381</v>
      </c>
      <c r="BU9" s="81">
        <f>IFERROR((P9+M9+J9-N9-K9+R9+(0.5*Q9)+T9+W9+(0.5*V9)-U9)/(($P$18+$AR$18)+($M$18+$AO$18)+($J$18+$AL$18)-($N$18+$AP$18)-($K$18+$AM$18)+($R$18+$AT$18)+(0.5*($Q$18+$AS$18))+($T$18+$AV$18)+($W$18+$AY$18)+(0.5*($V$18+$AX$18))-($U$18+$AW$18)), 0)</f>
        <v>0</v>
      </c>
      <c r="BV9" s="85">
        <f>IFERROR((D9*2)-(E9*((homedefinitions!$K$15)*2))+(G9*3)-(H9*((homedefinitions!$L$15)*3))+(J9)-(K9*(homedefinitions!$M$15))+S9+T9+V9+W9-U9, 0)</f>
        <v>-0.43000000000000016</v>
      </c>
      <c r="BW9" s="85">
        <f t="shared" si="23"/>
        <v>0</v>
      </c>
      <c r="BX9" s="26">
        <v>4</v>
      </c>
      <c r="BY9" s="25" t="s">
        <v>21</v>
      </c>
      <c r="BZ9" s="47">
        <f>IFERROR(W7+((V7*CB9)*(1-(1.07*CA9)))+(R7*(1-CB9)), 0)</f>
        <v>2.6509635974304069</v>
      </c>
      <c r="CA9" s="39">
        <f t="shared" si="39"/>
        <v>0.21052631578947367</v>
      </c>
      <c r="CB9" s="45">
        <f t="shared" si="40"/>
        <v>0.67451820128479656</v>
      </c>
      <c r="CC9" s="45">
        <f t="shared" si="25"/>
        <v>2.363341372703708</v>
      </c>
      <c r="CD9" s="45">
        <f t="shared" si="26"/>
        <v>6.5306122448979584E-2</v>
      </c>
      <c r="CE9" s="36">
        <f t="shared" si="27"/>
        <v>0.37687500000000002</v>
      </c>
      <c r="CF9" s="45">
        <f t="shared" si="41"/>
        <v>2.8055224951526876</v>
      </c>
      <c r="CG9" s="45">
        <f t="shared" si="42"/>
        <v>5.4564860925830949</v>
      </c>
      <c r="CH9" s="45">
        <f t="shared" si="28"/>
        <v>0.64252537226095496</v>
      </c>
      <c r="CI9" s="51">
        <f t="shared" si="43"/>
        <v>26.142857142857142</v>
      </c>
      <c r="CJ9" s="47">
        <f t="shared" si="29"/>
        <v>9.0963373466012776</v>
      </c>
      <c r="CK9" s="45">
        <f>IFERROR(((5*AA7/$AA$18)*1.14*(($T$18-T7)/$M$18))+((1-(5*AA7/$AA$18))*(((($T$18/$AA$18)*AA7*5)-T7)/((($M$18/$AA$18)*AA7*5)-M7))), 0)</f>
        <v>0.50344797445255474</v>
      </c>
      <c r="CL9" s="45">
        <f>IFERROR(2*((($M$18)+0.5*($H$18-G7))/($M$18-M7))*0.5*((($P$18-$J$18)-(P7-J7))/(2*($N$18-N7)))*T7, 0)</f>
        <v>3.9487179487179489</v>
      </c>
      <c r="CM9" s="36">
        <f t="shared" si="30"/>
        <v>0.92851776825078158</v>
      </c>
      <c r="CN9" s="45">
        <f t="shared" si="44"/>
        <v>35.685714285714283</v>
      </c>
      <c r="CO9" s="45">
        <f t="shared" si="45"/>
        <v>0.64619937501293434</v>
      </c>
      <c r="CP9" s="45">
        <f t="shared" si="46"/>
        <v>0.34782608695652173</v>
      </c>
      <c r="CQ9" s="45">
        <f t="shared" si="47"/>
        <v>0.49344184576485461</v>
      </c>
      <c r="CR9" s="45">
        <f t="shared" si="31"/>
        <v>0.68801648058622711</v>
      </c>
      <c r="CS9" s="45">
        <f t="shared" si="32"/>
        <v>16.514653183107203</v>
      </c>
      <c r="CT9" s="45">
        <f t="shared" si="33"/>
        <v>4.1346987939096715</v>
      </c>
      <c r="CU9" s="45">
        <f>IFERROR(0.5*((($P$18-$J$18)-(P7-J7))/(2*($N$18-N7)))*T7, 0)</f>
        <v>1.1282051282051282</v>
      </c>
      <c r="CV9" s="45">
        <f t="shared" si="34"/>
        <v>1.6</v>
      </c>
      <c r="CW9" s="45">
        <f t="shared" si="35"/>
        <v>0.31886181233847777</v>
      </c>
      <c r="CX9" s="45">
        <f t="shared" si="36"/>
        <v>1.8834782608695653</v>
      </c>
      <c r="CY9" s="45">
        <f t="shared" si="37"/>
        <v>0</v>
      </c>
      <c r="CZ9" s="43">
        <f t="shared" si="38"/>
        <v>12.574668306689613</v>
      </c>
    </row>
    <row r="10" spans="2:104" ht="23.1" x14ac:dyDescent="0.85">
      <c r="B10" s="11">
        <v>11</v>
      </c>
      <c r="C10" s="11" t="s">
        <v>24</v>
      </c>
      <c r="D10" s="18">
        <v>2</v>
      </c>
      <c r="E10" s="19">
        <v>2</v>
      </c>
      <c r="F10" s="131">
        <f t="shared" si="10"/>
        <v>1</v>
      </c>
      <c r="G10" s="18">
        <v>0</v>
      </c>
      <c r="H10" s="19">
        <v>1</v>
      </c>
      <c r="I10" s="134">
        <f t="shared" si="11"/>
        <v>0</v>
      </c>
      <c r="J10" s="34">
        <v>5</v>
      </c>
      <c r="K10" s="34">
        <v>5</v>
      </c>
      <c r="L10" s="32">
        <f t="shared" si="12"/>
        <v>1</v>
      </c>
      <c r="M10" s="22">
        <f t="shared" si="0"/>
        <v>2</v>
      </c>
      <c r="N10" s="19">
        <f t="shared" si="0"/>
        <v>3</v>
      </c>
      <c r="O10" s="137">
        <f t="shared" si="13"/>
        <v>0.66666666666666663</v>
      </c>
      <c r="P10" s="20">
        <f t="shared" si="14"/>
        <v>9</v>
      </c>
      <c r="Q10" s="18">
        <v>1</v>
      </c>
      <c r="R10" s="19">
        <v>1</v>
      </c>
      <c r="S10" s="20">
        <f t="shared" si="15"/>
        <v>2</v>
      </c>
      <c r="T10" s="18">
        <v>0</v>
      </c>
      <c r="U10" s="19">
        <v>0</v>
      </c>
      <c r="V10" s="19">
        <v>1</v>
      </c>
      <c r="W10" s="19">
        <v>0</v>
      </c>
      <c r="X10" s="19">
        <v>0</v>
      </c>
      <c r="Y10" s="19">
        <v>0</v>
      </c>
      <c r="Z10" s="19">
        <v>0</v>
      </c>
      <c r="AA10" s="152">
        <v>13.66</v>
      </c>
      <c r="AD10" s="11">
        <v>11</v>
      </c>
      <c r="AE10" s="11"/>
      <c r="AF10" s="18"/>
      <c r="AG10" s="19"/>
      <c r="AH10" s="131">
        <f t="shared" si="16"/>
        <v>0</v>
      </c>
      <c r="AI10" s="18"/>
      <c r="AJ10" s="19"/>
      <c r="AK10" s="134">
        <f t="shared" si="17"/>
        <v>0</v>
      </c>
      <c r="AL10" s="34"/>
      <c r="AM10" s="34"/>
      <c r="AN10" s="32">
        <f t="shared" si="18"/>
        <v>0</v>
      </c>
      <c r="AO10" s="22">
        <f t="shared" si="1"/>
        <v>0</v>
      </c>
      <c r="AP10" s="19">
        <f t="shared" si="1"/>
        <v>0</v>
      </c>
      <c r="AQ10" s="137">
        <f t="shared" si="19"/>
        <v>0</v>
      </c>
      <c r="AR10" s="20">
        <f t="shared" si="20"/>
        <v>0</v>
      </c>
      <c r="AS10" s="18"/>
      <c r="AT10" s="19"/>
      <c r="AU10" s="20">
        <f t="shared" si="21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0.66666666666666663</v>
      </c>
      <c r="BI10" s="117">
        <f t="shared" si="3"/>
        <v>0.86538461538461531</v>
      </c>
      <c r="BJ10" s="118">
        <f t="shared" si="4"/>
        <v>0.16843960144598921</v>
      </c>
      <c r="BK10" s="86">
        <f>IFERROR(T10/(($M$18*((5*AA10)/$AA$18))-M10), 0)</f>
        <v>0</v>
      </c>
      <c r="BL10" s="117">
        <f>IFERROR(T10/(N10+(0.44*K10)+T10+U10), 0)</f>
        <v>0</v>
      </c>
      <c r="BM10" s="119">
        <f>IFERROR(U10/(N10+(0.44*K10)+T10+U10), 0)</f>
        <v>0</v>
      </c>
      <c r="BN10" s="87">
        <f>IFERROR(T10/U10, 0)</f>
        <v>0</v>
      </c>
      <c r="BO10" s="86">
        <f t="shared" si="5"/>
        <v>0.10185244127570182</v>
      </c>
      <c r="BP10" s="117">
        <f t="shared" si="6"/>
        <v>6.1647530245819523E-2</v>
      </c>
      <c r="BQ10" s="120">
        <f t="shared" si="7"/>
        <v>7.4368449185433075E-2</v>
      </c>
      <c r="BR10" s="88">
        <f t="shared" si="8"/>
        <v>92.173077206825482</v>
      </c>
      <c r="BS10" s="89">
        <f t="shared" si="9"/>
        <v>193.43676112827848</v>
      </c>
      <c r="BT10" s="90">
        <f t="shared" si="22"/>
        <v>101.26368392145299</v>
      </c>
      <c r="BU10" s="86">
        <f>IFERROR((P10+M10+J10-N10-K10+R10+(0.5*Q10)+T10+W10+(0.5*V10)-U10)/(($P$18+$AR$18)+($M$18+$AO$18)+($J$18+$AL$18)-($N$18+$AP$18)-($K$18+$AM$18)+($R$18+$AT$18)+(0.5*($Q$18+$AS$18))+($T$18+$AV$18)+($W$18+$AY$18)+(0.5*($V$18+$AX$18))-($U$18+$AW$18)), 0)</f>
        <v>7.407407407407407E-2</v>
      </c>
      <c r="BV10" s="85">
        <f>IFERROR((D10*2)-(E10*((homedefinitions!$K$15)*2))+(G10*3)-(H10*((homedefinitions!$L$15)*3))+(J10)-(K10*(homedefinitions!$M$15))+S10+T10+V10+W10-U10, 0)</f>
        <v>6.41</v>
      </c>
      <c r="BW10" s="85">
        <f t="shared" si="23"/>
        <v>1.6666666666666667</v>
      </c>
      <c r="BX10" s="26">
        <v>5</v>
      </c>
      <c r="BY10" s="25" t="s">
        <v>22</v>
      </c>
      <c r="BZ10" s="47">
        <f>IFERROR(W8+((V8*CB10)*(1-(1.07*CA10)))+(R8*(1-CB10)), 0)</f>
        <v>2.6509635974304069</v>
      </c>
      <c r="CA10" s="39">
        <f t="shared" si="39"/>
        <v>0.21052631578947367</v>
      </c>
      <c r="CB10" s="45">
        <f t="shared" si="40"/>
        <v>0.67451820128479656</v>
      </c>
      <c r="CC10" s="45">
        <f t="shared" si="25"/>
        <v>2.7043209737405611</v>
      </c>
      <c r="CD10" s="45">
        <f t="shared" si="26"/>
        <v>3.2653061224489792E-2</v>
      </c>
      <c r="CE10" s="36">
        <f t="shared" si="27"/>
        <v>0.43124999999999997</v>
      </c>
      <c r="CF10" s="45">
        <f t="shared" si="41"/>
        <v>3.1682240349650508</v>
      </c>
      <c r="CG10" s="45">
        <f t="shared" si="42"/>
        <v>5.8191876323954581</v>
      </c>
      <c r="CH10" s="45">
        <f t="shared" si="28"/>
        <v>0.59883587675795824</v>
      </c>
      <c r="CI10" s="51">
        <f t="shared" si="43"/>
        <v>26.142857142857142</v>
      </c>
      <c r="CJ10" s="47">
        <f t="shared" si="29"/>
        <v>6.4094072483221476</v>
      </c>
      <c r="CK10" s="45">
        <f>IFERROR(((5*AA8/$AA$18)*1.14*(($T$18-T8)/$M$18))+((1-(5*AA8/$AA$18))*(((($T$18/$AA$18)*AA8*5)-T8)/((($M$18/$AA$18)*AA8*5)-M8))), 0)</f>
        <v>0.49706023489932882</v>
      </c>
      <c r="CL10" s="45">
        <f>IFERROR(2*((($M$18)+0.5*($H$18-G8))/($M$18-M8))*0.5*((($P$18-$J$18)-(P8-J8))/(2*($N$18-N8)))*T8, 0)</f>
        <v>3.7834467120181405</v>
      </c>
      <c r="CM10" s="36">
        <f t="shared" si="30"/>
        <v>0.92851776825078158</v>
      </c>
      <c r="CN10" s="45">
        <f t="shared" si="44"/>
        <v>35.685714285714283</v>
      </c>
      <c r="CO10" s="45">
        <f t="shared" si="45"/>
        <v>0.64619937501293434</v>
      </c>
      <c r="CP10" s="45">
        <f t="shared" si="46"/>
        <v>0.34782608695652173</v>
      </c>
      <c r="CQ10" s="45">
        <f t="shared" si="47"/>
        <v>0.49344184576485461</v>
      </c>
      <c r="CR10" s="45">
        <f t="shared" si="31"/>
        <v>0</v>
      </c>
      <c r="CS10" s="45">
        <f t="shared" si="32"/>
        <v>11.321281547862869</v>
      </c>
      <c r="CT10" s="45">
        <f t="shared" si="33"/>
        <v>3.2047036241610738</v>
      </c>
      <c r="CU10" s="45">
        <f>IFERROR(0.5*((($P$18-$J$18)-(P8-J8))/(2*($N$18-N8)))*T8, 0)</f>
        <v>1.1190476190476191</v>
      </c>
      <c r="CV10" s="45">
        <f t="shared" si="34"/>
        <v>0.8</v>
      </c>
      <c r="CW10" s="45">
        <f t="shared" si="35"/>
        <v>0</v>
      </c>
      <c r="CX10" s="45">
        <f t="shared" si="36"/>
        <v>0.62782608695652176</v>
      </c>
      <c r="CY10" s="45">
        <f t="shared" si="37"/>
        <v>0</v>
      </c>
      <c r="CZ10" s="43">
        <f t="shared" si="38"/>
        <v>8.3853201563728241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0"/>
        <v>0</v>
      </c>
      <c r="G11" s="15">
        <v>0</v>
      </c>
      <c r="H11" s="16">
        <v>1</v>
      </c>
      <c r="I11" s="133">
        <f t="shared" si="11"/>
        <v>0</v>
      </c>
      <c r="J11" s="33">
        <v>0</v>
      </c>
      <c r="K11" s="33">
        <v>0</v>
      </c>
      <c r="L11" s="31">
        <f t="shared" si="12"/>
        <v>0</v>
      </c>
      <c r="M11" s="21">
        <f t="shared" si="0"/>
        <v>0</v>
      </c>
      <c r="N11" s="16">
        <f t="shared" si="0"/>
        <v>1</v>
      </c>
      <c r="O11" s="136">
        <f t="shared" si="13"/>
        <v>0</v>
      </c>
      <c r="P11" s="17">
        <f t="shared" si="14"/>
        <v>0</v>
      </c>
      <c r="Q11" s="15">
        <v>0</v>
      </c>
      <c r="R11" s="16">
        <v>0</v>
      </c>
      <c r="S11" s="17">
        <f t="shared" si="15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1.5</v>
      </c>
      <c r="AD11" s="11">
        <v>12</v>
      </c>
      <c r="AE11" s="11"/>
      <c r="AF11" s="15"/>
      <c r="AG11" s="16"/>
      <c r="AH11" s="130">
        <f t="shared" si="16"/>
        <v>0</v>
      </c>
      <c r="AI11" s="15"/>
      <c r="AJ11" s="16"/>
      <c r="AK11" s="133">
        <f t="shared" si="17"/>
        <v>0</v>
      </c>
      <c r="AL11" s="33"/>
      <c r="AM11" s="33"/>
      <c r="AN11" s="31">
        <f t="shared" si="18"/>
        <v>0</v>
      </c>
      <c r="AO11" s="21">
        <f t="shared" si="1"/>
        <v>0</v>
      </c>
      <c r="AP11" s="16">
        <f t="shared" si="1"/>
        <v>0</v>
      </c>
      <c r="AQ11" s="136">
        <f t="shared" si="19"/>
        <v>0</v>
      </c>
      <c r="AR11" s="17">
        <f t="shared" si="20"/>
        <v>0</v>
      </c>
      <c r="AS11" s="15"/>
      <c r="AT11" s="16"/>
      <c r="AU11" s="17">
        <f t="shared" si="21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0.29498525073746318</v>
      </c>
      <c r="BK11" s="81">
        <f>IFERROR(T11/(($M$18*((5*AA11)/$AA$18))-M11), 0)</f>
        <v>0</v>
      </c>
      <c r="BL11" s="113">
        <f>IFERROR(T11/(N11+(0.44*K11)+T11+U11), 0)</f>
        <v>0</v>
      </c>
      <c r="BM11" s="115">
        <f>IFERROR(U11/(N11+(0.44*K11)+T11+U11), 0)</f>
        <v>0</v>
      </c>
      <c r="BN11" s="82">
        <f>IFERROR(T11/U11, 0)</f>
        <v>0</v>
      </c>
      <c r="BO11" s="81">
        <f t="shared" si="5"/>
        <v>0</v>
      </c>
      <c r="BP11" s="113">
        <f t="shared" si="6"/>
        <v>0</v>
      </c>
      <c r="BQ11" s="116">
        <f t="shared" si="7"/>
        <v>0</v>
      </c>
      <c r="BR11" s="83">
        <f t="shared" si="8"/>
        <v>98.693143429324678</v>
      </c>
      <c r="BS11" s="84">
        <f t="shared" si="9"/>
        <v>0</v>
      </c>
      <c r="BT11" s="85">
        <f t="shared" si="22"/>
        <v>-98.693143429324678</v>
      </c>
      <c r="BU11" s="81">
        <f>IFERROR((P11+M11+J11-N11-K11+R11+(0.5*Q11)+T11+W11+(0.5*V11)-U11)/(($P$18+$AR$18)+($M$18+$AO$18)+($J$18+$AL$18)-($N$18+$AP$18)-($K$18+$AM$18)+($R$18+$AT$18)+(0.5*($Q$18+$AS$18))+($T$18+$AV$18)+($W$18+$AY$18)+(0.5*($V$18+$AX$18))-($U$18+$AW$18)), 0)</f>
        <v>-7.4074074074074077E-3</v>
      </c>
      <c r="BV11" s="85">
        <f>IFERROR((D11*2)-(E11*((homedefinitions!$K$15)*2))+(G11*3)-(H11*((homedefinitions!$L$15)*3))+(J11)-(K11*(homedefinitions!$M$15))+S11+T11+V11+W11-U11, 0)</f>
        <v>-0.84000000000000008</v>
      </c>
      <c r="BW11" s="85">
        <f t="shared" si="23"/>
        <v>0</v>
      </c>
      <c r="BX11" s="26">
        <v>10</v>
      </c>
      <c r="BY11" s="25" t="s">
        <v>23</v>
      </c>
      <c r="BZ11" s="47">
        <f>IFERROR(W9+((V9*CB11)*(1-(1.07*CA11)))+(R9*(1-CB11)), 0)</f>
        <v>0.32548179871520344</v>
      </c>
      <c r="CA11" s="39">
        <f t="shared" si="39"/>
        <v>0.21052631578947367</v>
      </c>
      <c r="CB11" s="45">
        <f t="shared" si="40"/>
        <v>0.67451820128479656</v>
      </c>
      <c r="CC11" s="45">
        <f t="shared" si="25"/>
        <v>0.47031669108531499</v>
      </c>
      <c r="CD11" s="45">
        <f t="shared" si="26"/>
        <v>0</v>
      </c>
      <c r="CE11" s="36">
        <f t="shared" si="27"/>
        <v>7.4999999999999997E-2</v>
      </c>
      <c r="CF11" s="45">
        <f t="shared" si="41"/>
        <v>0.545316691085315</v>
      </c>
      <c r="CG11" s="45">
        <f t="shared" si="42"/>
        <v>0.87079848980051844</v>
      </c>
      <c r="CH11" s="45">
        <f t="shared" si="28"/>
        <v>0.51526537858018839</v>
      </c>
      <c r="CI11" s="51">
        <f t="shared" si="43"/>
        <v>26.142857142857142</v>
      </c>
      <c r="CJ11" s="47">
        <f t="shared" si="29"/>
        <v>1.7141470588235295</v>
      </c>
      <c r="CK11" s="45">
        <f>IFERROR(((5*AA9/$AA$18)*1.14*(($T$18-T9)/$M$18))+((1-(5*AA9/$AA$18))*(((($T$18/$AA$18)*AA9*5)-T9)/((($M$18/$AA$18)*AA9*5)-M9))), 0)</f>
        <v>0.85755882352941171</v>
      </c>
      <c r="CL11" s="45">
        <f>IFERROR(2*((($M$18)+0.5*($H$18-G9))/($M$18-M9))*0.5*((($P$18-$J$18)-(P9-J9))/(2*($N$18-N9)))*T9, 0)</f>
        <v>0</v>
      </c>
      <c r="CM11" s="36">
        <f t="shared" si="30"/>
        <v>0.92851776825078158</v>
      </c>
      <c r="CN11" s="45">
        <f t="shared" si="44"/>
        <v>35.685714285714283</v>
      </c>
      <c r="CO11" s="45">
        <f t="shared" si="45"/>
        <v>0.64619937501293434</v>
      </c>
      <c r="CP11" s="45">
        <f t="shared" si="46"/>
        <v>0.34782608695652173</v>
      </c>
      <c r="CQ11" s="45">
        <f t="shared" si="47"/>
        <v>0.49344184576485461</v>
      </c>
      <c r="CR11" s="45">
        <f t="shared" si="31"/>
        <v>0</v>
      </c>
      <c r="CS11" s="45">
        <f t="shared" si="32"/>
        <v>1.5916160015124647</v>
      </c>
      <c r="CT11" s="45">
        <f t="shared" si="33"/>
        <v>0.85707352941176473</v>
      </c>
      <c r="CU11" s="45">
        <f>IFERROR(0.5*((($P$18-$J$18)-(P9-J9))/(2*($N$18-N9)))*T9, 0)</f>
        <v>0</v>
      </c>
      <c r="CV11" s="45">
        <f t="shared" si="34"/>
        <v>0</v>
      </c>
      <c r="CW11" s="45">
        <f t="shared" si="35"/>
        <v>0</v>
      </c>
      <c r="CX11" s="45">
        <f t="shared" si="36"/>
        <v>1.2556521739130435</v>
      </c>
      <c r="CY11" s="45">
        <f t="shared" si="37"/>
        <v>0</v>
      </c>
      <c r="CZ11" s="43">
        <f t="shared" si="38"/>
        <v>3.051460174669276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0</v>
      </c>
      <c r="F12" s="131">
        <f t="shared" si="10"/>
        <v>0</v>
      </c>
      <c r="G12" s="18">
        <v>1</v>
      </c>
      <c r="H12" s="19">
        <v>1</v>
      </c>
      <c r="I12" s="134">
        <f t="shared" si="11"/>
        <v>1</v>
      </c>
      <c r="J12" s="34">
        <v>0</v>
      </c>
      <c r="K12" s="34">
        <v>0</v>
      </c>
      <c r="L12" s="32">
        <f t="shared" si="12"/>
        <v>0</v>
      </c>
      <c r="M12" s="22">
        <f t="shared" si="0"/>
        <v>1</v>
      </c>
      <c r="N12" s="19">
        <f t="shared" si="0"/>
        <v>1</v>
      </c>
      <c r="O12" s="137">
        <f t="shared" si="13"/>
        <v>1</v>
      </c>
      <c r="P12" s="20">
        <f t="shared" si="14"/>
        <v>3</v>
      </c>
      <c r="Q12" s="18">
        <v>0</v>
      </c>
      <c r="R12" s="19">
        <v>2</v>
      </c>
      <c r="S12" s="20">
        <f t="shared" si="15"/>
        <v>2</v>
      </c>
      <c r="T12" s="18">
        <v>0</v>
      </c>
      <c r="U12" s="19">
        <v>0</v>
      </c>
      <c r="V12" s="19">
        <v>0</v>
      </c>
      <c r="W12" s="19">
        <v>0</v>
      </c>
      <c r="X12" s="19">
        <v>0</v>
      </c>
      <c r="Y12" s="19">
        <v>0</v>
      </c>
      <c r="Z12" s="19">
        <v>1</v>
      </c>
      <c r="AA12" s="152">
        <v>13</v>
      </c>
      <c r="AD12" s="11">
        <v>24</v>
      </c>
      <c r="AE12" s="11"/>
      <c r="AF12" s="18"/>
      <c r="AG12" s="19"/>
      <c r="AH12" s="131">
        <f t="shared" si="16"/>
        <v>0</v>
      </c>
      <c r="AI12" s="18"/>
      <c r="AJ12" s="19"/>
      <c r="AK12" s="134">
        <f t="shared" si="17"/>
        <v>0</v>
      </c>
      <c r="AL12" s="34"/>
      <c r="AM12" s="34"/>
      <c r="AN12" s="32">
        <f t="shared" si="18"/>
        <v>0</v>
      </c>
      <c r="AO12" s="22">
        <f t="shared" si="1"/>
        <v>0</v>
      </c>
      <c r="AP12" s="19">
        <f t="shared" si="1"/>
        <v>0</v>
      </c>
      <c r="AQ12" s="137">
        <f t="shared" si="19"/>
        <v>0</v>
      </c>
      <c r="AR12" s="20">
        <f t="shared" si="20"/>
        <v>0</v>
      </c>
      <c r="AS12" s="18"/>
      <c r="AT12" s="19"/>
      <c r="AU12" s="20">
        <f t="shared" si="21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1.5</v>
      </c>
      <c r="BI12" s="117">
        <f t="shared" si="3"/>
        <v>1.5</v>
      </c>
      <c r="BJ12" s="118">
        <f t="shared" si="4"/>
        <v>3.4036759700476517E-2</v>
      </c>
      <c r="BK12" s="86">
        <f>IFERROR(T12/(($M$18*((5*AA12)/$AA$18))-M12), 0)</f>
        <v>0</v>
      </c>
      <c r="BL12" s="117">
        <f>IFERROR(T12/(N12+(0.44*K12)+T12+U12), 0)</f>
        <v>0</v>
      </c>
      <c r="BM12" s="119">
        <f>IFERROR(U12/(N12+(0.44*K12)+T12+U12), 0)</f>
        <v>0</v>
      </c>
      <c r="BN12" s="87">
        <f>IFERROR(T12/U12, 0)</f>
        <v>0</v>
      </c>
      <c r="BO12" s="86">
        <f t="shared" si="5"/>
        <v>0</v>
      </c>
      <c r="BP12" s="117">
        <f t="shared" si="6"/>
        <v>0.12955465587044535</v>
      </c>
      <c r="BQ12" s="120">
        <f t="shared" si="7"/>
        <v>7.8144078144078144E-2</v>
      </c>
      <c r="BR12" s="88">
        <f t="shared" si="8"/>
        <v>93.170493548311825</v>
      </c>
      <c r="BS12" s="89">
        <f t="shared" si="9"/>
        <v>300</v>
      </c>
      <c r="BT12" s="90">
        <f t="shared" si="22"/>
        <v>206.82950645168819</v>
      </c>
      <c r="BU12" s="86">
        <f>IFERROR((P12+M12+J12-N12-K12+R12+(0.5*Q12)+T12+W12+(0.5*V12)-U12)/(($P$18+$AR$18)+($M$18+$AO$18)+($J$18+$AL$18)-($N$18+$AP$18)-($K$18+$AM$18)+($R$18+$AT$18)+(0.5*($Q$18+$AS$18))+($T$18+$AV$18)+($W$18+$AY$18)+(0.5*($V$18+$AX$18))-($U$18+$AW$18)), 0)</f>
        <v>3.7037037037037035E-2</v>
      </c>
      <c r="BV12" s="85">
        <f>IFERROR((D12*2)-(E12*((homedefinitions!$K$15)*2))+(G12*3)-(H12*((homedefinitions!$L$15)*3))+(J12)-(K12*(homedefinitions!$M$15))+S12+T12+V12+W12-U12, 0)</f>
        <v>4.16</v>
      </c>
      <c r="BW12" s="85">
        <f t="shared" si="23"/>
        <v>0</v>
      </c>
      <c r="BX12" s="26">
        <v>11</v>
      </c>
      <c r="BY12" s="25" t="s">
        <v>24</v>
      </c>
      <c r="BZ12" s="47">
        <f>IFERROR(W10+((V10*CB12)*(1-(1.07*CA12)))+(R10*(1-CB12)), 0)</f>
        <v>0.84805589992110897</v>
      </c>
      <c r="CA12" s="39">
        <f t="shared" si="39"/>
        <v>0.21052631578947367</v>
      </c>
      <c r="CB12" s="45">
        <f t="shared" si="40"/>
        <v>0.67451820128479656</v>
      </c>
      <c r="CC12" s="45">
        <f t="shared" si="25"/>
        <v>1.6061315000563507</v>
      </c>
      <c r="CD12" s="45">
        <f t="shared" si="26"/>
        <v>0</v>
      </c>
      <c r="CE12" s="36">
        <f t="shared" si="27"/>
        <v>0.25612499999999999</v>
      </c>
      <c r="CF12" s="45">
        <f t="shared" si="41"/>
        <v>1.8622565000563507</v>
      </c>
      <c r="CG12" s="45">
        <f t="shared" si="42"/>
        <v>2.7103123999774597</v>
      </c>
      <c r="CH12" s="45">
        <f t="shared" si="28"/>
        <v>0.46961497742771791</v>
      </c>
      <c r="CI12" s="51">
        <f t="shared" si="43"/>
        <v>26.142857142857142</v>
      </c>
      <c r="CJ12" s="47">
        <f t="shared" si="29"/>
        <v>3.0464458558558558</v>
      </c>
      <c r="CK12" s="45">
        <f>IFERROR(((5*AA10/$AA$18)*1.14*(($T$18-T10)/$M$18))+((1-(5*AA10/$AA$18))*(((($T$18/$AA$18)*AA10*5)-T10)/((($M$18/$AA$18)*AA10*5)-M10))), 0)</f>
        <v>0.71516560810810814</v>
      </c>
      <c r="CL12" s="45">
        <f>IFERROR(2*((($M$18)+0.5*($H$18-G10))/($M$18-M10))*0.5*((($P$18-$J$18)-(P10-J10))/(2*($N$18-N10)))*T10, 0)</f>
        <v>0</v>
      </c>
      <c r="CM12" s="36">
        <f t="shared" si="30"/>
        <v>0.92851776825078158</v>
      </c>
      <c r="CN12" s="45">
        <f t="shared" si="44"/>
        <v>35.685714285714283</v>
      </c>
      <c r="CO12" s="45">
        <f t="shared" si="45"/>
        <v>0.64619937501293434</v>
      </c>
      <c r="CP12" s="45">
        <f t="shared" si="46"/>
        <v>0.34782608695652173</v>
      </c>
      <c r="CQ12" s="45">
        <f t="shared" si="47"/>
        <v>0.49344184576485461</v>
      </c>
      <c r="CR12" s="45">
        <f t="shared" si="31"/>
        <v>0.68801648058622711</v>
      </c>
      <c r="CS12" s="45">
        <f t="shared" si="32"/>
        <v>8.1592844290162567</v>
      </c>
      <c r="CT12" s="45">
        <f t="shared" si="33"/>
        <v>1.5232229279279279</v>
      </c>
      <c r="CU12" s="45">
        <f>IFERROR(0.5*((($P$18-$J$18)-(P10-J10))/(2*($N$18-N10)))*T10, 0)</f>
        <v>0</v>
      </c>
      <c r="CV12" s="45">
        <f t="shared" si="34"/>
        <v>2</v>
      </c>
      <c r="CW12" s="45">
        <f t="shared" si="35"/>
        <v>0.31886181233847777</v>
      </c>
      <c r="CX12" s="45">
        <f t="shared" si="36"/>
        <v>0.62782608695652176</v>
      </c>
      <c r="CY12" s="45">
        <f t="shared" si="37"/>
        <v>0</v>
      </c>
      <c r="CZ12" s="43">
        <f t="shared" si="38"/>
        <v>4.2180629893846238</v>
      </c>
    </row>
    <row r="13" spans="2:104" ht="23.1" x14ac:dyDescent="0.85">
      <c r="B13" s="11">
        <v>30</v>
      </c>
      <c r="C13" s="11" t="s">
        <v>27</v>
      </c>
      <c r="D13" s="15">
        <v>3</v>
      </c>
      <c r="E13" s="16">
        <v>4</v>
      </c>
      <c r="F13" s="130">
        <f t="shared" si="10"/>
        <v>0.75</v>
      </c>
      <c r="G13" s="15">
        <v>0</v>
      </c>
      <c r="H13" s="16">
        <v>1</v>
      </c>
      <c r="I13" s="133">
        <f t="shared" si="11"/>
        <v>0</v>
      </c>
      <c r="J13" s="33">
        <v>5</v>
      </c>
      <c r="K13" s="33">
        <v>6</v>
      </c>
      <c r="L13" s="31">
        <f t="shared" si="12"/>
        <v>0.83333333333333337</v>
      </c>
      <c r="M13" s="21">
        <f t="shared" si="0"/>
        <v>3</v>
      </c>
      <c r="N13" s="16">
        <f t="shared" si="0"/>
        <v>5</v>
      </c>
      <c r="O13" s="136">
        <f t="shared" si="13"/>
        <v>0.6</v>
      </c>
      <c r="P13" s="17">
        <f t="shared" si="14"/>
        <v>11</v>
      </c>
      <c r="Q13" s="15">
        <v>1</v>
      </c>
      <c r="R13" s="16">
        <v>5</v>
      </c>
      <c r="S13" s="17">
        <f t="shared" si="15"/>
        <v>6</v>
      </c>
      <c r="T13" s="15">
        <v>1</v>
      </c>
      <c r="U13" s="16">
        <v>1</v>
      </c>
      <c r="V13" s="16">
        <v>0</v>
      </c>
      <c r="W13" s="16">
        <v>1</v>
      </c>
      <c r="X13" s="16">
        <v>0</v>
      </c>
      <c r="Y13" s="16">
        <v>0</v>
      </c>
      <c r="Z13" s="16">
        <v>2</v>
      </c>
      <c r="AA13" s="151">
        <v>20.25</v>
      </c>
      <c r="AD13" s="11">
        <v>30</v>
      </c>
      <c r="AE13" s="11"/>
      <c r="AF13" s="15"/>
      <c r="AG13" s="16"/>
      <c r="AH13" s="130">
        <f t="shared" si="16"/>
        <v>0</v>
      </c>
      <c r="AI13" s="15"/>
      <c r="AJ13" s="16"/>
      <c r="AK13" s="133">
        <f t="shared" si="17"/>
        <v>0</v>
      </c>
      <c r="AL13" s="33"/>
      <c r="AM13" s="33"/>
      <c r="AN13" s="31">
        <f t="shared" si="18"/>
        <v>0</v>
      </c>
      <c r="AO13" s="21">
        <f t="shared" si="1"/>
        <v>0</v>
      </c>
      <c r="AP13" s="16">
        <f t="shared" si="1"/>
        <v>0</v>
      </c>
      <c r="AQ13" s="136">
        <f t="shared" si="19"/>
        <v>0</v>
      </c>
      <c r="AR13" s="17">
        <f t="shared" si="20"/>
        <v>0</v>
      </c>
      <c r="AS13" s="15"/>
      <c r="AT13" s="16"/>
      <c r="AU13" s="17">
        <f t="shared" si="21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0.6</v>
      </c>
      <c r="BI13" s="113">
        <f t="shared" si="3"/>
        <v>0.71989528795811508</v>
      </c>
      <c r="BJ13" s="114">
        <f t="shared" si="4"/>
        <v>0.18879056047197645</v>
      </c>
      <c r="BK13" s="81">
        <f>IFERROR(T13/(($M$18*((5*AA13)/$AA$18))-M13), 0)</f>
        <v>7.8001218769043271E-2</v>
      </c>
      <c r="BL13" s="113">
        <f>IFERROR(T13/(N13+(0.44*K13)+T13+U13), 0)</f>
        <v>0.10373443983402489</v>
      </c>
      <c r="BM13" s="115">
        <f>IFERROR(U13/(N13+(0.44*K13)+T13+U13), 0)</f>
        <v>0.10373443983402489</v>
      </c>
      <c r="BN13" s="82">
        <f>IFERROR(T13/U13, 0)</f>
        <v>1</v>
      </c>
      <c r="BO13" s="81">
        <f t="shared" si="5"/>
        <v>6.8706387546967257E-2</v>
      </c>
      <c r="BP13" s="113">
        <f t="shared" si="6"/>
        <v>0.20792722547108511</v>
      </c>
      <c r="BQ13" s="116">
        <f t="shared" si="7"/>
        <v>0.15049970605526161</v>
      </c>
      <c r="BR13" s="83">
        <f t="shared" si="8"/>
        <v>84.728057670867287</v>
      </c>
      <c r="BS13" s="84">
        <f t="shared" si="9"/>
        <v>146.02836843659517</v>
      </c>
      <c r="BT13" s="85">
        <f t="shared" si="22"/>
        <v>61.300310765727886</v>
      </c>
      <c r="BU13" s="81">
        <f>IFERROR((P13+M13+J13-N13-K13+R13+(0.5*Q13)+T13+W13+(0.5*V13)-U13)/(($P$18+$AR$18)+($M$18+$AO$18)+($J$18+$AL$18)-($N$18+$AP$18)-($K$18+$AM$18)+($R$18+$AT$18)+(0.5*($Q$18+$AS$18))+($T$18+$AV$18)+($W$18+$AY$18)+(0.5*($V$18+$AX$18))-($U$18+$AW$18)), 0)</f>
        <v>0.10740740740740741</v>
      </c>
      <c r="BV13" s="85">
        <f>IFERROR((D13*2)-(E13*((homedefinitions!$K$15)*2))+(G13*3)-(H13*((homedefinitions!$L$15)*3))+(J13)-(K13*(homedefinitions!$M$15))+S13+T13+V13+W13-U13, 0)</f>
        <v>10.26</v>
      </c>
      <c r="BW13" s="85">
        <f t="shared" si="23"/>
        <v>1.2</v>
      </c>
      <c r="BX13" s="26">
        <v>12</v>
      </c>
      <c r="BY13" s="25" t="s">
        <v>25</v>
      </c>
      <c r="BZ13" s="47">
        <f>IFERROR(W11+((V11*CB13)*(1-(1.07*CA13)))+(R11*(1-CB13)), 0)</f>
        <v>0</v>
      </c>
      <c r="CA13" s="39">
        <f t="shared" si="39"/>
        <v>0.21052631578947367</v>
      </c>
      <c r="CB13" s="45">
        <f t="shared" si="40"/>
        <v>0.67451820128479656</v>
      </c>
      <c r="CC13" s="45">
        <f t="shared" si="25"/>
        <v>0.17636875915699313</v>
      </c>
      <c r="CD13" s="45">
        <f t="shared" si="26"/>
        <v>0</v>
      </c>
      <c r="CE13" s="36">
        <f t="shared" si="27"/>
        <v>2.8124999999999997E-2</v>
      </c>
      <c r="CF13" s="45">
        <f t="shared" si="41"/>
        <v>0.20449375915699314</v>
      </c>
      <c r="CG13" s="45">
        <f t="shared" si="42"/>
        <v>0.20449375915699314</v>
      </c>
      <c r="CH13" s="45">
        <f t="shared" si="28"/>
        <v>0.3226725982753344</v>
      </c>
      <c r="CI13" s="51">
        <f t="shared" si="43"/>
        <v>26.142857142857142</v>
      </c>
      <c r="CJ13" s="47">
        <f t="shared" si="29"/>
        <v>0</v>
      </c>
      <c r="CK13" s="45">
        <f>IFERROR(((5*AA11/$AA$18)*1.14*(($T$18-T11)/$M$18))+((1-(5*AA11/$AA$18))*(((($T$18/$AA$18)*AA11*5)-T11)/((($M$18/$AA$18)*AA11*5)-M11))), 0)</f>
        <v>0.60393750000000002</v>
      </c>
      <c r="CL13" s="45">
        <f>IFERROR(2*((($M$18)+0.5*($H$18-G11))/($M$18-M11))*0.5*((($P$18-$J$18)-(P11-J11))/(2*($N$18-N11)))*T11, 0)</f>
        <v>0</v>
      </c>
      <c r="CM13" s="36">
        <f t="shared" si="30"/>
        <v>0.92851776825078158</v>
      </c>
      <c r="CN13" s="45">
        <f t="shared" si="44"/>
        <v>35.685714285714283</v>
      </c>
      <c r="CO13" s="45">
        <f t="shared" si="45"/>
        <v>0.64619937501293434</v>
      </c>
      <c r="CP13" s="45">
        <f t="shared" si="46"/>
        <v>0.34782608695652173</v>
      </c>
      <c r="CQ13" s="45">
        <f t="shared" si="47"/>
        <v>0.49344184576485461</v>
      </c>
      <c r="CR13" s="45">
        <f t="shared" si="31"/>
        <v>0</v>
      </c>
      <c r="CS13" s="45">
        <f t="shared" si="32"/>
        <v>0</v>
      </c>
      <c r="CT13" s="45">
        <f t="shared" si="33"/>
        <v>0</v>
      </c>
      <c r="CU13" s="45">
        <f>IFERROR(0.5*((($P$18-$J$18)-(P11-J11))/(2*($N$18-N11)))*T11, 0)</f>
        <v>0</v>
      </c>
      <c r="CV13" s="45">
        <f t="shared" si="34"/>
        <v>0</v>
      </c>
      <c r="CW13" s="45">
        <f t="shared" si="35"/>
        <v>0</v>
      </c>
      <c r="CX13" s="45">
        <f t="shared" si="36"/>
        <v>0.62782608695652176</v>
      </c>
      <c r="CY13" s="45">
        <f t="shared" si="37"/>
        <v>0</v>
      </c>
      <c r="CZ13" s="43">
        <f t="shared" si="38"/>
        <v>0.62782608695652176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0"/>
        <v>0</v>
      </c>
      <c r="G14" s="18">
        <v>0</v>
      </c>
      <c r="H14" s="19">
        <v>1</v>
      </c>
      <c r="I14" s="134">
        <f t="shared" si="11"/>
        <v>0</v>
      </c>
      <c r="J14" s="34">
        <v>0</v>
      </c>
      <c r="K14" s="34">
        <v>0</v>
      </c>
      <c r="L14" s="32">
        <f t="shared" si="12"/>
        <v>0</v>
      </c>
      <c r="M14" s="22">
        <f t="shared" si="0"/>
        <v>0</v>
      </c>
      <c r="N14" s="19">
        <f t="shared" si="0"/>
        <v>1</v>
      </c>
      <c r="O14" s="137">
        <f t="shared" si="13"/>
        <v>0</v>
      </c>
      <c r="P14" s="20">
        <f t="shared" si="14"/>
        <v>0</v>
      </c>
      <c r="Q14" s="18">
        <v>0</v>
      </c>
      <c r="R14" s="19">
        <v>0</v>
      </c>
      <c r="S14" s="20">
        <f t="shared" si="15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1</v>
      </c>
      <c r="Y14" s="19">
        <v>1</v>
      </c>
      <c r="Z14" s="19">
        <v>0</v>
      </c>
      <c r="AA14" s="152">
        <v>1.33</v>
      </c>
      <c r="AD14" s="11">
        <v>32</v>
      </c>
      <c r="AE14" s="11"/>
      <c r="AF14" s="18"/>
      <c r="AG14" s="19"/>
      <c r="AH14" s="131">
        <f t="shared" si="16"/>
        <v>0</v>
      </c>
      <c r="AI14" s="18"/>
      <c r="AJ14" s="19"/>
      <c r="AK14" s="134">
        <f t="shared" si="17"/>
        <v>0</v>
      </c>
      <c r="AL14" s="34"/>
      <c r="AM14" s="34"/>
      <c r="AN14" s="32">
        <f t="shared" si="18"/>
        <v>0</v>
      </c>
      <c r="AO14" s="22">
        <f t="shared" si="1"/>
        <v>0</v>
      </c>
      <c r="AP14" s="19">
        <f t="shared" si="1"/>
        <v>0</v>
      </c>
      <c r="AQ14" s="137">
        <f t="shared" si="19"/>
        <v>0</v>
      </c>
      <c r="AR14" s="20">
        <f t="shared" si="20"/>
        <v>0</v>
      </c>
      <c r="AS14" s="18"/>
      <c r="AT14" s="19"/>
      <c r="AU14" s="20">
        <f t="shared" si="21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0.33269013241067275</v>
      </c>
      <c r="BK14" s="86">
        <f>IFERROR(T14/(($M$18*((5*AA14)/$AA$18))-M14), 0)</f>
        <v>0</v>
      </c>
      <c r="BL14" s="117">
        <f>IFERROR(T14/(N14+(0.44*K14)+T14+U14), 0)</f>
        <v>0</v>
      </c>
      <c r="BM14" s="119">
        <f>IFERROR(U14/(N14+(0.44*K14)+T14+U14), 0)</f>
        <v>0</v>
      </c>
      <c r="BN14" s="87">
        <f>IFERROR(T14/U14, 0)</f>
        <v>0</v>
      </c>
      <c r="BO14" s="86">
        <f t="shared" si="5"/>
        <v>0</v>
      </c>
      <c r="BP14" s="117">
        <f t="shared" si="6"/>
        <v>0</v>
      </c>
      <c r="BQ14" s="120">
        <f t="shared" si="7"/>
        <v>0</v>
      </c>
      <c r="BR14" s="88">
        <f t="shared" si="8"/>
        <v>98.693143429324692</v>
      </c>
      <c r="BS14" s="89">
        <f t="shared" si="9"/>
        <v>0</v>
      </c>
      <c r="BT14" s="90">
        <f t="shared" si="22"/>
        <v>-98.693143429324692</v>
      </c>
      <c r="BU14" s="86">
        <f>IFERROR((P14+M14+J14-N14-K14+R14+(0.5*Q14)+T14+W14+(0.5*V14)-U14)/(($P$18+$AR$18)+($M$18+$AO$18)+($J$18+$AL$18)-($N$18+$AP$18)-($K$18+$AM$18)+($R$18+$AT$18)+(0.5*($Q$18+$AS$18))+($T$18+$AV$18)+($W$18+$AY$18)+(0.5*($V$18+$AX$18))-($U$18+$AW$18)), 0)</f>
        <v>-7.4074074074074077E-3</v>
      </c>
      <c r="BV14" s="85">
        <f>IFERROR((D14*2)-(E14*((homedefinitions!$K$15)*2))+(G14*3)-(H14*((homedefinitions!$L$15)*3))+(J14)-(K14*(homedefinitions!$M$15))+S14+T14+V14+W14-U14, 0)</f>
        <v>-0.84000000000000008</v>
      </c>
      <c r="BW14" s="85">
        <f t="shared" si="23"/>
        <v>0</v>
      </c>
      <c r="BX14" s="26">
        <v>24</v>
      </c>
      <c r="BY14" s="25" t="s">
        <v>26</v>
      </c>
      <c r="BZ14" s="47">
        <f>IFERROR(W12+((V12*CB14)*(1-(1.07*CA14)))+(R12*(1-CB14)), 0)</f>
        <v>0.65096359743040688</v>
      </c>
      <c r="CA14" s="39">
        <f t="shared" si="39"/>
        <v>0.21052631578947367</v>
      </c>
      <c r="CB14" s="45">
        <f t="shared" si="40"/>
        <v>0.67451820128479656</v>
      </c>
      <c r="CC14" s="45">
        <f t="shared" si="25"/>
        <v>1.5285292460272737</v>
      </c>
      <c r="CD14" s="45">
        <f t="shared" si="26"/>
        <v>3.2653061224489792E-2</v>
      </c>
      <c r="CE14" s="36">
        <f t="shared" si="27"/>
        <v>0.24374999999999999</v>
      </c>
      <c r="CF14" s="45">
        <f t="shared" si="41"/>
        <v>1.8049323072517633</v>
      </c>
      <c r="CG14" s="45">
        <f t="shared" si="42"/>
        <v>2.45589590468217</v>
      </c>
      <c r="CH14" s="45">
        <f t="shared" si="28"/>
        <v>0.44713625938683116</v>
      </c>
      <c r="CI14" s="51">
        <f t="shared" si="43"/>
        <v>26.142857142857142</v>
      </c>
      <c r="CJ14" s="47">
        <f t="shared" si="29"/>
        <v>1.485676087883959</v>
      </c>
      <c r="CK14" s="45">
        <f>IFERROR(((5*AA12/$AA$18)*1.14*(($T$18-T12)/$M$18))+((1-(5*AA12/$AA$18))*(((($T$18/$AA$18)*AA12*5)-T12)/((($M$18/$AA$18)*AA12*5)-M12))), 0)</f>
        <v>0.67303284982935152</v>
      </c>
      <c r="CL14" s="45">
        <f>IFERROR(2*((($M$18)+0.5*($H$18-G12))/($M$18-M12))*0.5*((($P$18-$J$18)-(P12-J12))/(2*($N$18-N12)))*T12, 0)</f>
        <v>0</v>
      </c>
      <c r="CM14" s="36">
        <f t="shared" si="30"/>
        <v>0.92851776825078158</v>
      </c>
      <c r="CN14" s="45">
        <f t="shared" si="44"/>
        <v>35.685714285714283</v>
      </c>
      <c r="CO14" s="45">
        <f t="shared" si="45"/>
        <v>0.64619937501293434</v>
      </c>
      <c r="CP14" s="45">
        <f t="shared" si="46"/>
        <v>0.34782608695652173</v>
      </c>
      <c r="CQ14" s="45">
        <f t="shared" si="47"/>
        <v>0.49344184576485461</v>
      </c>
      <c r="CR14" s="45">
        <f t="shared" si="31"/>
        <v>0</v>
      </c>
      <c r="CS14" s="45">
        <f t="shared" si="32"/>
        <v>1.3794766454655656</v>
      </c>
      <c r="CT14" s="45">
        <f t="shared" si="33"/>
        <v>0.49522536262798633</v>
      </c>
      <c r="CU14" s="45">
        <f>IFERROR(0.5*((($P$18-$J$18)-(P12-J12))/(2*($N$18-N12)))*T12, 0)</f>
        <v>0</v>
      </c>
      <c r="CV14" s="45">
        <f t="shared" si="34"/>
        <v>0</v>
      </c>
      <c r="CW14" s="45">
        <f t="shared" si="35"/>
        <v>0</v>
      </c>
      <c r="CX14" s="45">
        <f t="shared" si="36"/>
        <v>0</v>
      </c>
      <c r="CY14" s="45">
        <f t="shared" si="37"/>
        <v>0</v>
      </c>
      <c r="CZ14" s="43">
        <f t="shared" si="38"/>
        <v>0.45982554848852186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0"/>
        <v>0</v>
      </c>
      <c r="G15" s="15">
        <v>0</v>
      </c>
      <c r="H15" s="16">
        <v>0</v>
      </c>
      <c r="I15" s="133">
        <f t="shared" si="11"/>
        <v>0</v>
      </c>
      <c r="J15" s="33">
        <v>0</v>
      </c>
      <c r="K15" s="33">
        <v>0</v>
      </c>
      <c r="L15" s="31">
        <f t="shared" si="12"/>
        <v>0</v>
      </c>
      <c r="M15" s="21">
        <f t="shared" si="0"/>
        <v>0</v>
      </c>
      <c r="N15" s="16">
        <f t="shared" si="0"/>
        <v>0</v>
      </c>
      <c r="O15" s="136">
        <f t="shared" si="13"/>
        <v>0</v>
      </c>
      <c r="P15" s="17">
        <f t="shared" si="14"/>
        <v>0</v>
      </c>
      <c r="Q15" s="15">
        <v>0</v>
      </c>
      <c r="R15" s="16">
        <v>0</v>
      </c>
      <c r="S15" s="17">
        <f t="shared" si="15"/>
        <v>0</v>
      </c>
      <c r="T15" s="15">
        <v>1</v>
      </c>
      <c r="U15" s="16">
        <v>0</v>
      </c>
      <c r="V15" s="16">
        <v>0</v>
      </c>
      <c r="W15" s="16">
        <v>0</v>
      </c>
      <c r="X15" s="16">
        <v>0</v>
      </c>
      <c r="Y15" s="16">
        <v>2</v>
      </c>
      <c r="Z15" s="16">
        <v>0</v>
      </c>
      <c r="AA15" s="151">
        <v>3</v>
      </c>
      <c r="AD15" s="12">
        <v>33</v>
      </c>
      <c r="AE15" s="12"/>
      <c r="AF15" s="15"/>
      <c r="AG15" s="16"/>
      <c r="AH15" s="130">
        <f t="shared" si="16"/>
        <v>0</v>
      </c>
      <c r="AI15" s="15"/>
      <c r="AJ15" s="16"/>
      <c r="AK15" s="133">
        <f t="shared" si="17"/>
        <v>0</v>
      </c>
      <c r="AL15" s="33"/>
      <c r="AM15" s="33"/>
      <c r="AN15" s="31">
        <f t="shared" si="18"/>
        <v>0</v>
      </c>
      <c r="AO15" s="21">
        <f t="shared" si="1"/>
        <v>0</v>
      </c>
      <c r="AP15" s="16">
        <f t="shared" si="1"/>
        <v>0</v>
      </c>
      <c r="AQ15" s="136">
        <f t="shared" si="19"/>
        <v>0</v>
      </c>
      <c r="AR15" s="17">
        <f t="shared" si="20"/>
        <v>0</v>
      </c>
      <c r="AS15" s="15"/>
      <c r="AT15" s="16"/>
      <c r="AU15" s="17">
        <f t="shared" si="21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</v>
      </c>
      <c r="BK15" s="81">
        <f>IFERROR(T15/(($M$18*((5*AA15)/$AA$18))-M15), 0)</f>
        <v>0.42666666666666669</v>
      </c>
      <c r="BL15" s="113">
        <f>IFERROR(T15/(N15+(0.44*K15)+T15+U15), 0)</f>
        <v>1</v>
      </c>
      <c r="BM15" s="115">
        <f>IFERROR(U15/(N15+(0.44*K15)+T15+U15), 0)</f>
        <v>0</v>
      </c>
      <c r="BN15" s="82">
        <f>IFERROR(T15/U15, 0)</f>
        <v>0</v>
      </c>
      <c r="BO15" s="81">
        <f t="shared" si="5"/>
        <v>0</v>
      </c>
      <c r="BP15" s="113">
        <f t="shared" si="6"/>
        <v>0</v>
      </c>
      <c r="BQ15" s="116">
        <f t="shared" si="7"/>
        <v>0</v>
      </c>
      <c r="BR15" s="83">
        <f t="shared" si="8"/>
        <v>98.693143429324678</v>
      </c>
      <c r="BS15" s="84">
        <f t="shared" si="9"/>
        <v>284</v>
      </c>
      <c r="BT15" s="85">
        <f t="shared" si="22"/>
        <v>185.30685657067534</v>
      </c>
      <c r="BU15" s="81">
        <f>IFERROR((P15+M15+J15-N15-K15+R15+(0.5*Q15)+T15+W15+(0.5*V15)-U15)/(($P$18+$AR$18)+($M$18+$AO$18)+($J$18+$AL$18)-($N$18+$AP$18)-($K$18+$AM$18)+($R$18+$AT$18)+(0.5*($Q$18+$AS$18))+($T$18+$AV$18)+($W$18+$AY$18)+(0.5*($V$18+$AX$18))-($U$18+$AW$18)), 0)</f>
        <v>7.4074074074074077E-3</v>
      </c>
      <c r="BV15" s="85">
        <f>IFERROR((D15*2)-(E15*((homedefinitions!$K$15)*2))+(G15*3)-(H15*((homedefinitions!$L$15)*3))+(J15)-(K15*(homedefinitions!$M$15))+S15+T15+V15+W15-U15, 0)</f>
        <v>1</v>
      </c>
      <c r="BW15" s="85">
        <f t="shared" si="23"/>
        <v>0</v>
      </c>
      <c r="BX15" s="26">
        <v>30</v>
      </c>
      <c r="BY15" s="25" t="s">
        <v>27</v>
      </c>
      <c r="BZ15" s="47">
        <f>IFERROR(W13+((V13*CB15)*(1-(1.07*CA15)))+(R13*(1-CB15)), 0)</f>
        <v>2.627408993576017</v>
      </c>
      <c r="CA15" s="39">
        <f t="shared" si="39"/>
        <v>0.21052631578947367</v>
      </c>
      <c r="CB15" s="45">
        <f t="shared" si="40"/>
        <v>0.67451820128479656</v>
      </c>
      <c r="CC15" s="45">
        <f t="shared" si="25"/>
        <v>2.3809782486194071</v>
      </c>
      <c r="CD15" s="45">
        <f t="shared" si="26"/>
        <v>6.5306122448979584E-2</v>
      </c>
      <c r="CE15" s="36">
        <f t="shared" si="27"/>
        <v>0.37968750000000001</v>
      </c>
      <c r="CF15" s="45">
        <f t="shared" si="41"/>
        <v>2.8259718710683868</v>
      </c>
      <c r="CG15" s="45">
        <f t="shared" si="42"/>
        <v>5.4533808646444033</v>
      </c>
      <c r="CH15" s="45">
        <f t="shared" si="28"/>
        <v>0.63740297928490364</v>
      </c>
      <c r="CI15" s="51">
        <f t="shared" si="43"/>
        <v>26.142857142857142</v>
      </c>
      <c r="CJ15" s="47">
        <f t="shared" si="29"/>
        <v>4.8350168555758692</v>
      </c>
      <c r="CK15" s="45">
        <f>IFERROR(((5*AA13/$AA$18)*1.14*(($T$18-T13)/$M$18))+((1-(5*AA13/$AA$18))*(((($T$18/$AA$18)*AA13*5)-T13)/((($M$18/$AA$18)*AA13*5)-M13))), 0)</f>
        <v>0.64721285801340644</v>
      </c>
      <c r="CL15" s="45">
        <f>IFERROR(2*((($M$18)+0.5*($H$18-G13))/($M$18-M13))*0.5*((($P$18-$J$18)-(P13-J13))/(2*($N$18-N13)))*T13, 0)</f>
        <v>0.94128787878787878</v>
      </c>
      <c r="CM15" s="36">
        <f t="shared" si="30"/>
        <v>0.92851776825078158</v>
      </c>
      <c r="CN15" s="45">
        <f t="shared" si="44"/>
        <v>35.685714285714283</v>
      </c>
      <c r="CO15" s="45">
        <f t="shared" si="45"/>
        <v>0.64619937501293434</v>
      </c>
      <c r="CP15" s="45">
        <f t="shared" si="46"/>
        <v>0.34782608695652173</v>
      </c>
      <c r="CQ15" s="45">
        <f t="shared" si="47"/>
        <v>0.49344184576485461</v>
      </c>
      <c r="CR15" s="45">
        <f t="shared" si="31"/>
        <v>0.68801648058622711</v>
      </c>
      <c r="CS15" s="45">
        <f t="shared" si="32"/>
        <v>10.694006902527986</v>
      </c>
      <c r="CT15" s="45">
        <f t="shared" si="33"/>
        <v>2.4175084277879346</v>
      </c>
      <c r="CU15" s="45">
        <f>IFERROR(0.5*((($P$18-$J$18)-(P13-J13))/(2*($N$18-N13)))*T13, 0)</f>
        <v>0.29166666666666669</v>
      </c>
      <c r="CV15" s="45">
        <f t="shared" si="34"/>
        <v>2.3333333333333335</v>
      </c>
      <c r="CW15" s="45">
        <f t="shared" si="35"/>
        <v>0.31886181233847777</v>
      </c>
      <c r="CX15" s="45">
        <f t="shared" si="36"/>
        <v>1.2556521739130435</v>
      </c>
      <c r="CY15" s="45">
        <f t="shared" si="37"/>
        <v>6.6666666666666638E-2</v>
      </c>
      <c r="CZ15" s="43">
        <f t="shared" si="38"/>
        <v>7.3232393246735983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2</v>
      </c>
      <c r="F16" s="131">
        <f t="shared" si="10"/>
        <v>0.5</v>
      </c>
      <c r="G16" s="18">
        <v>0</v>
      </c>
      <c r="H16" s="19">
        <v>0</v>
      </c>
      <c r="I16" s="134">
        <f t="shared" si="11"/>
        <v>0</v>
      </c>
      <c r="J16" s="34">
        <v>0</v>
      </c>
      <c r="K16" s="34">
        <v>1</v>
      </c>
      <c r="L16" s="32">
        <f t="shared" si="12"/>
        <v>0</v>
      </c>
      <c r="M16" s="22">
        <f t="shared" si="0"/>
        <v>1</v>
      </c>
      <c r="N16" s="19">
        <f t="shared" si="0"/>
        <v>2</v>
      </c>
      <c r="O16" s="137">
        <f t="shared" si="13"/>
        <v>0.5</v>
      </c>
      <c r="P16" s="20">
        <f t="shared" si="14"/>
        <v>2</v>
      </c>
      <c r="Q16" s="18">
        <v>1</v>
      </c>
      <c r="R16" s="19">
        <v>7</v>
      </c>
      <c r="S16" s="20">
        <f t="shared" si="15"/>
        <v>8</v>
      </c>
      <c r="T16" s="18">
        <v>0</v>
      </c>
      <c r="U16" s="19">
        <v>1</v>
      </c>
      <c r="V16" s="19">
        <v>1</v>
      </c>
      <c r="W16" s="19">
        <v>0</v>
      </c>
      <c r="X16" s="19">
        <v>0</v>
      </c>
      <c r="Y16" s="19">
        <v>0</v>
      </c>
      <c r="Z16" s="19">
        <v>3</v>
      </c>
      <c r="AA16" s="152">
        <v>11.25</v>
      </c>
      <c r="AD16" s="12">
        <v>34</v>
      </c>
      <c r="AE16" s="12"/>
      <c r="AF16" s="18"/>
      <c r="AG16" s="19"/>
      <c r="AH16" s="131">
        <f t="shared" si="16"/>
        <v>0</v>
      </c>
      <c r="AI16" s="18"/>
      <c r="AJ16" s="19"/>
      <c r="AK16" s="134">
        <f t="shared" si="17"/>
        <v>0</v>
      </c>
      <c r="AL16" s="34"/>
      <c r="AM16" s="34"/>
      <c r="AN16" s="32">
        <f t="shared" si="18"/>
        <v>0</v>
      </c>
      <c r="AO16" s="22">
        <f t="shared" si="1"/>
        <v>0</v>
      </c>
      <c r="AP16" s="19">
        <f t="shared" si="1"/>
        <v>0</v>
      </c>
      <c r="AQ16" s="137">
        <f t="shared" si="19"/>
        <v>0</v>
      </c>
      <c r="AR16" s="20">
        <f t="shared" si="20"/>
        <v>0</v>
      </c>
      <c r="AS16" s="18"/>
      <c r="AT16" s="19"/>
      <c r="AU16" s="20">
        <f t="shared" si="21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0.5</v>
      </c>
      <c r="BI16" s="117">
        <f t="shared" si="3"/>
        <v>0.4098360655737705</v>
      </c>
      <c r="BJ16" s="118">
        <f t="shared" si="4"/>
        <v>0.13529990167158309</v>
      </c>
      <c r="BK16" s="86">
        <f>IFERROR(T16/(($M$18*((5*AA16)/$AA$18))-M16), 0)</f>
        <v>0</v>
      </c>
      <c r="BL16" s="117">
        <f>IFERROR(T16/(N16+(0.44*K16)+T16+U16), 0)</f>
        <v>0</v>
      </c>
      <c r="BM16" s="119">
        <f>IFERROR(U16/(N16+(0.44*K16)+T16+U16), 0)</f>
        <v>0.29069767441860467</v>
      </c>
      <c r="BN16" s="87">
        <f>IFERROR(T16/U16, 0)</f>
        <v>0</v>
      </c>
      <c r="BO16" s="86">
        <f t="shared" si="5"/>
        <v>0.12367149758454106</v>
      </c>
      <c r="BP16" s="117">
        <f t="shared" si="6"/>
        <v>0.52397660818713454</v>
      </c>
      <c r="BQ16" s="120">
        <f t="shared" si="7"/>
        <v>0.36119929453262789</v>
      </c>
      <c r="BR16" s="88">
        <f t="shared" si="8"/>
        <v>71.631147877427694</v>
      </c>
      <c r="BS16" s="89">
        <f t="shared" si="9"/>
        <v>71.519247584488738</v>
      </c>
      <c r="BT16" s="90">
        <f t="shared" si="22"/>
        <v>-0.1119002929389552</v>
      </c>
      <c r="BU16" s="86">
        <f>IFERROR((P16+M16+J16-N16-K16+R16+(0.5*Q16)+T16+W16+(0.5*V16)-U16)/(($P$18+$AR$18)+($M$18+$AO$18)+($J$18+$AL$18)-($N$18+$AP$18)-($K$18+$AM$18)+($R$18+$AT$18)+(0.5*($Q$18+$AS$18))+($T$18+$AV$18)+($W$18+$AY$18)+(0.5*($V$18+$AX$18))-($U$18+$AW$18)), 0)</f>
        <v>5.185185185185185E-2</v>
      </c>
      <c r="BV16" s="85">
        <f>IFERROR((D16*2)-(E16*((homedefinitions!$K$15)*2))+(G16*3)-(H16*((homedefinitions!$L$15)*3))+(J16)-(K16*(homedefinitions!$M$15))+S16+T16+V16+W16-U16, 0)</f>
        <v>7.85</v>
      </c>
      <c r="BW16" s="85">
        <f t="shared" si="23"/>
        <v>0.5</v>
      </c>
      <c r="BX16" s="26">
        <v>32</v>
      </c>
      <c r="BY16" s="25" t="s">
        <v>28</v>
      </c>
      <c r="BZ16" s="47">
        <f>IFERROR(W14+((V14*CB16)*(1-(1.07*CA16)))+(R14*(1-CB16)), 0)</f>
        <v>0</v>
      </c>
      <c r="CA16" s="39">
        <f t="shared" si="39"/>
        <v>0.21052631578947367</v>
      </c>
      <c r="CB16" s="45">
        <f t="shared" si="40"/>
        <v>0.67451820128479656</v>
      </c>
      <c r="CC16" s="45">
        <f t="shared" si="25"/>
        <v>0.15638029978586723</v>
      </c>
      <c r="CD16" s="45">
        <f t="shared" si="26"/>
        <v>0</v>
      </c>
      <c r="CE16" s="36">
        <f t="shared" si="27"/>
        <v>2.4937500000000001E-2</v>
      </c>
      <c r="CF16" s="45">
        <f t="shared" si="41"/>
        <v>0.18131779978586723</v>
      </c>
      <c r="CG16" s="45">
        <f t="shared" si="42"/>
        <v>0.18131779978586723</v>
      </c>
      <c r="CH16" s="45">
        <f t="shared" si="28"/>
        <v>0.32267259827533429</v>
      </c>
      <c r="CI16" s="51">
        <f t="shared" si="43"/>
        <v>26.142857142857142</v>
      </c>
      <c r="CJ16" s="47">
        <f t="shared" si="29"/>
        <v>0</v>
      </c>
      <c r="CK16" s="45">
        <f>IFERROR(((5*AA14/$AA$18)*1.14*(($T$18-T14)/$M$18))+((1-(5*AA14/$AA$18))*(((($T$18/$AA$18)*AA14*5)-T14)/((($M$18/$AA$18)*AA14*5)-M14))), 0)</f>
        <v>0.60349125000000015</v>
      </c>
      <c r="CL16" s="45">
        <f>IFERROR(2*((($M$18)+0.5*($H$18-G14))/($M$18-M14))*0.5*((($P$18-$J$18)-(P14-J14))/(2*($N$18-N14)))*T14, 0)</f>
        <v>0</v>
      </c>
      <c r="CM16" s="36">
        <f t="shared" si="30"/>
        <v>0.92851776825078158</v>
      </c>
      <c r="CN16" s="45">
        <f t="shared" si="44"/>
        <v>35.685714285714283</v>
      </c>
      <c r="CO16" s="45">
        <f t="shared" si="45"/>
        <v>0.64619937501293434</v>
      </c>
      <c r="CP16" s="45">
        <f t="shared" si="46"/>
        <v>0.34782608695652173</v>
      </c>
      <c r="CQ16" s="45">
        <f t="shared" si="47"/>
        <v>0.49344184576485461</v>
      </c>
      <c r="CR16" s="45">
        <f t="shared" si="31"/>
        <v>0</v>
      </c>
      <c r="CS16" s="45">
        <f t="shared" si="32"/>
        <v>0</v>
      </c>
      <c r="CT16" s="45">
        <f t="shared" si="33"/>
        <v>0</v>
      </c>
      <c r="CU16" s="45">
        <f>IFERROR(0.5*((($P$18-$J$18)-(P14-J14))/(2*($N$18-N14)))*T14, 0)</f>
        <v>0</v>
      </c>
      <c r="CV16" s="45">
        <f t="shared" si="34"/>
        <v>0</v>
      </c>
      <c r="CW16" s="45">
        <f t="shared" si="35"/>
        <v>0</v>
      </c>
      <c r="CX16" s="45">
        <f t="shared" si="36"/>
        <v>0.62782608695652176</v>
      </c>
      <c r="CY16" s="45">
        <f t="shared" si="37"/>
        <v>0</v>
      </c>
      <c r="CZ16" s="43">
        <f t="shared" si="38"/>
        <v>0.62782608695652176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0"/>
        <v>0</v>
      </c>
      <c r="G17" s="18">
        <v>0</v>
      </c>
      <c r="H17" s="19">
        <v>0</v>
      </c>
      <c r="I17" s="134">
        <f t="shared" si="11"/>
        <v>0</v>
      </c>
      <c r="J17" s="34">
        <v>0</v>
      </c>
      <c r="K17" s="34">
        <v>0</v>
      </c>
      <c r="L17" s="32">
        <f t="shared" si="12"/>
        <v>0</v>
      </c>
      <c r="M17" s="22">
        <f t="shared" si="0"/>
        <v>0</v>
      </c>
      <c r="N17" s="19">
        <f t="shared" si="0"/>
        <v>0</v>
      </c>
      <c r="O17" s="137">
        <f t="shared" si="13"/>
        <v>0</v>
      </c>
      <c r="P17" s="20">
        <f t="shared" si="14"/>
        <v>0</v>
      </c>
      <c r="Q17" s="18">
        <v>0</v>
      </c>
      <c r="R17" s="19">
        <v>0</v>
      </c>
      <c r="S17" s="20">
        <f t="shared" si="15"/>
        <v>0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0</v>
      </c>
      <c r="AA17" s="152">
        <v>0</v>
      </c>
      <c r="AD17" s="12">
        <v>55</v>
      </c>
      <c r="AE17" s="12"/>
      <c r="AF17" s="18"/>
      <c r="AG17" s="19"/>
      <c r="AH17" s="131">
        <f t="shared" si="16"/>
        <v>0</v>
      </c>
      <c r="AI17" s="18"/>
      <c r="AJ17" s="19"/>
      <c r="AK17" s="134">
        <f t="shared" si="17"/>
        <v>0</v>
      </c>
      <c r="AL17" s="34"/>
      <c r="AM17" s="34"/>
      <c r="AN17" s="32">
        <f t="shared" si="18"/>
        <v>0</v>
      </c>
      <c r="AO17" s="22">
        <f t="shared" si="1"/>
        <v>0</v>
      </c>
      <c r="AP17" s="19">
        <f t="shared" si="1"/>
        <v>0</v>
      </c>
      <c r="AQ17" s="137">
        <f t="shared" si="19"/>
        <v>0</v>
      </c>
      <c r="AR17" s="20">
        <f t="shared" si="20"/>
        <v>0</v>
      </c>
      <c r="AS17" s="18"/>
      <c r="AT17" s="19"/>
      <c r="AU17" s="20">
        <f t="shared" si="21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ref="BK17" si="48">IFERROR(T17/(($M$18*((5*AA17)/$AA$18))-M17), 0)</f>
        <v>0</v>
      </c>
      <c r="BL17" s="121">
        <f t="shared" ref="BL17" si="49">IFERROR(T17/(N17+(0.44*K17)+T17+U17), 0)</f>
        <v>0</v>
      </c>
      <c r="BM17" s="123">
        <f t="shared" ref="BM17" si="50">IFERROR(U17/(N17+(0.44*K17)+T17+U17), 0)</f>
        <v>0</v>
      </c>
      <c r="BN17" s="96">
        <f t="shared" ref="BN17:BN18" si="51">IFERROR(T17/U17, 0)</f>
        <v>0</v>
      </c>
      <c r="BO17" s="95">
        <f t="shared" si="5"/>
        <v>0</v>
      </c>
      <c r="BP17" s="121">
        <f t="shared" si="6"/>
        <v>0</v>
      </c>
      <c r="BQ17" s="124">
        <f t="shared" si="7"/>
        <v>0</v>
      </c>
      <c r="BR17" s="97">
        <v>0</v>
      </c>
      <c r="BS17" s="98">
        <f>IFERROR((CS20/CZ20)*100, 0)</f>
        <v>0</v>
      </c>
      <c r="BT17" s="99">
        <f t="shared" si="22"/>
        <v>0</v>
      </c>
      <c r="BU17" s="95">
        <f>IFERROR((P17+M17+J17-N17-K17+R17+(0.5*Q17)+T17+W17+(0.5*V17)-U17)/(($P$18+$AR$18)+($M$18+$AO$18)+($J$18+$AL$18)-($N$18+$AP$18)-($K$18+$AM$18)+($R$18+$AT$18)+(0.5*($Q$18+$AS$18))+($T$18+$AV$18)+($W$18+$AY$18)+(0.5*($V$18+$AX$18))-($U$18+$AW$18)), 0)</f>
        <v>0</v>
      </c>
      <c r="BV17" s="85">
        <f>IFERROR((D17*2)-(E17*((homedefinitions!$K$15)*2))+(G17*3)-(H17*((homedefinitions!$L$15)*3))+(J17)-(K17*(homedefinitions!$M$15))+S17+T17+V17+W17-U17, 0)</f>
        <v>0</v>
      </c>
      <c r="BW17" s="85">
        <f t="shared" si="23"/>
        <v>0</v>
      </c>
      <c r="BX17" s="55">
        <v>33</v>
      </c>
      <c r="BY17" s="58" t="s">
        <v>29</v>
      </c>
      <c r="BZ17" s="47">
        <f>IFERROR(W15+((V15*CB17)*(1-(1.07*CA17)))+(R15*(1-CB17)), 0)</f>
        <v>0</v>
      </c>
      <c r="CA17" s="39">
        <f t="shared" si="39"/>
        <v>0.21052631578947367</v>
      </c>
      <c r="CB17" s="45">
        <f t="shared" si="40"/>
        <v>0.67451820128479656</v>
      </c>
      <c r="CC17" s="45">
        <f t="shared" si="25"/>
        <v>0.35273751831398625</v>
      </c>
      <c r="CD17" s="45">
        <f t="shared" si="26"/>
        <v>0</v>
      </c>
      <c r="CE17" s="36">
        <f t="shared" si="27"/>
        <v>5.6249999999999994E-2</v>
      </c>
      <c r="CF17" s="45">
        <f t="shared" si="41"/>
        <v>0.40898751831398628</v>
      </c>
      <c r="CG17" s="45">
        <f t="shared" si="42"/>
        <v>0.40898751831398628</v>
      </c>
      <c r="CH17" s="45">
        <f t="shared" si="28"/>
        <v>0.3226725982753344</v>
      </c>
      <c r="CI17" s="51">
        <f t="shared" si="43"/>
        <v>26.142857142857142</v>
      </c>
      <c r="CJ17" s="47">
        <f t="shared" si="29"/>
        <v>0</v>
      </c>
      <c r="CK17" s="45">
        <f>IFERROR(((5*AA15/$AA$18)*1.14*(($T$18-T15)/$M$18))+((1-(5*AA15/$AA$18))*(((($T$18/$AA$18)*AA15*5)-T15)/((($M$18/$AA$18)*AA15*5)-M15))), 0)</f>
        <v>0.21693333333333337</v>
      </c>
      <c r="CL17" s="45">
        <f>IFERROR(2*((($M$18)+0.5*($H$18-G15))/($M$18-M15))*0.5*((($P$18-$J$18)-(P15-J15))/(2*($N$18-N15)))*T15, 0)</f>
        <v>0.83085106382978724</v>
      </c>
      <c r="CM17" s="36">
        <f t="shared" si="30"/>
        <v>0.92851776825078158</v>
      </c>
      <c r="CN17" s="45">
        <f t="shared" si="44"/>
        <v>35.685714285714283</v>
      </c>
      <c r="CO17" s="45">
        <f t="shared" si="45"/>
        <v>0.64619937501293434</v>
      </c>
      <c r="CP17" s="45">
        <f t="shared" si="46"/>
        <v>0.34782608695652173</v>
      </c>
      <c r="CQ17" s="45">
        <f t="shared" si="47"/>
        <v>0.49344184576485461</v>
      </c>
      <c r="CR17" s="45">
        <f t="shared" si="31"/>
        <v>0</v>
      </c>
      <c r="CS17" s="45">
        <f t="shared" si="32"/>
        <v>0.77145997553602175</v>
      </c>
      <c r="CT17" s="45">
        <f t="shared" si="33"/>
        <v>0</v>
      </c>
      <c r="CU17" s="45">
        <f>IFERROR(0.5*((($P$18-$J$18)-(P15-J15))/(2*($N$18-N15)))*T15, 0)</f>
        <v>0.29255319148936171</v>
      </c>
      <c r="CV17" s="45">
        <f t="shared" si="34"/>
        <v>0</v>
      </c>
      <c r="CW17" s="45">
        <f t="shared" si="35"/>
        <v>0</v>
      </c>
      <c r="CX17" s="45">
        <f t="shared" si="36"/>
        <v>0</v>
      </c>
      <c r="CY17" s="45">
        <f t="shared" si="37"/>
        <v>0</v>
      </c>
      <c r="CZ17" s="43">
        <f t="shared" si="38"/>
        <v>0.27164083645634568</v>
      </c>
    </row>
    <row r="18" spans="2:109" ht="23.4" thickBot="1" x14ac:dyDescent="0.9">
      <c r="B18" s="11">
        <v>99</v>
      </c>
      <c r="C18" s="11" t="s">
        <v>43</v>
      </c>
      <c r="D18" s="8">
        <f>SUM(D3:D17)</f>
        <v>20</v>
      </c>
      <c r="E18" s="6">
        <f>SUM(E3:E17)</f>
        <v>26</v>
      </c>
      <c r="F18" s="132">
        <f t="shared" si="10"/>
        <v>0.76923076923076927</v>
      </c>
      <c r="G18" s="8">
        <f>SUM(G3:G17)</f>
        <v>5</v>
      </c>
      <c r="H18" s="6">
        <f>SUM(H3:H17)</f>
        <v>21</v>
      </c>
      <c r="I18" s="135">
        <f t="shared" si="11"/>
        <v>0.23809523809523808</v>
      </c>
      <c r="J18" s="35">
        <f>SUM(J3:J17)</f>
        <v>22</v>
      </c>
      <c r="K18" s="35">
        <f>SUM(K3:K17)</f>
        <v>28</v>
      </c>
      <c r="L18" s="31">
        <f t="shared" si="12"/>
        <v>0.7857142857142857</v>
      </c>
      <c r="M18" s="30">
        <f>SUM(M3:M17)</f>
        <v>25</v>
      </c>
      <c r="N18" s="6">
        <f>SUM(N3:N17)</f>
        <v>47</v>
      </c>
      <c r="O18" s="138">
        <f t="shared" si="13"/>
        <v>0.53191489361702127</v>
      </c>
      <c r="P18" s="9">
        <f>(D18*2)+(G18*3)+(J18)</f>
        <v>77</v>
      </c>
      <c r="Q18" s="8">
        <f>SUM(Q3:Q17)</f>
        <v>8</v>
      </c>
      <c r="R18" s="6">
        <f>SUM(R3:R17)</f>
        <v>30</v>
      </c>
      <c r="S18" s="9">
        <f t="shared" si="15"/>
        <v>38</v>
      </c>
      <c r="T18" s="8">
        <f>SUM(T3:T17)</f>
        <v>15</v>
      </c>
      <c r="U18" s="6">
        <f t="shared" ref="U18:AA18" si="52">SUM(U3:U17)</f>
        <v>13</v>
      </c>
      <c r="V18" s="6">
        <f t="shared" si="52"/>
        <v>2</v>
      </c>
      <c r="W18" s="6">
        <f t="shared" si="52"/>
        <v>8</v>
      </c>
      <c r="X18" s="6">
        <f t="shared" si="52"/>
        <v>1</v>
      </c>
      <c r="Y18" s="6">
        <f t="shared" si="52"/>
        <v>7</v>
      </c>
      <c r="Z18" s="6">
        <f t="shared" si="52"/>
        <v>14</v>
      </c>
      <c r="AA18" s="153">
        <v>160</v>
      </c>
      <c r="AD18" s="11"/>
      <c r="AE18" s="11" t="s">
        <v>43</v>
      </c>
      <c r="AF18" s="8">
        <v>15</v>
      </c>
      <c r="AG18" s="6">
        <v>37</v>
      </c>
      <c r="AH18" s="132">
        <f t="shared" si="16"/>
        <v>0.40540540540540543</v>
      </c>
      <c r="AI18" s="8">
        <v>6</v>
      </c>
      <c r="AJ18" s="6">
        <v>22</v>
      </c>
      <c r="AK18" s="135">
        <f t="shared" si="17"/>
        <v>0.27272727272727271</v>
      </c>
      <c r="AL18" s="35">
        <v>10</v>
      </c>
      <c r="AM18" s="35">
        <v>14</v>
      </c>
      <c r="AN18" s="31">
        <f t="shared" si="18"/>
        <v>0.7142857142857143</v>
      </c>
      <c r="AO18" s="30">
        <v>21</v>
      </c>
      <c r="AP18" s="6">
        <v>59</v>
      </c>
      <c r="AQ18" s="138">
        <f t="shared" si="19"/>
        <v>0.3559322033898305</v>
      </c>
      <c r="AR18" s="9">
        <f>(AF18*2)+(AI18*3)+(AL18)</f>
        <v>58</v>
      </c>
      <c r="AS18" s="8">
        <v>8</v>
      </c>
      <c r="AT18" s="6">
        <v>15</v>
      </c>
      <c r="AU18" s="9">
        <v>25</v>
      </c>
      <c r="AV18" s="8">
        <v>11</v>
      </c>
      <c r="AW18" s="6">
        <v>11</v>
      </c>
      <c r="AX18" s="6">
        <v>0</v>
      </c>
      <c r="AY18" s="6">
        <v>6</v>
      </c>
      <c r="AZ18" s="6">
        <v>1</v>
      </c>
      <c r="BA18" s="6">
        <v>4</v>
      </c>
      <c r="BB18" s="6">
        <v>21</v>
      </c>
      <c r="BC18" s="6">
        <v>160</v>
      </c>
      <c r="BF18" s="100"/>
      <c r="BG18" s="101" t="s">
        <v>43</v>
      </c>
      <c r="BH18" s="102">
        <f t="shared" si="2"/>
        <v>0.58510638297872342</v>
      </c>
      <c r="BI18" s="125">
        <f t="shared" si="3"/>
        <v>0.64902225219150367</v>
      </c>
      <c r="BJ18" s="126">
        <v>0</v>
      </c>
      <c r="BK18" s="102">
        <f>IFERROR(T18/M18, 0)</f>
        <v>0.6</v>
      </c>
      <c r="BL18" s="125">
        <f>IFERROR(T18/(N18+(0.44*K18)+U18), 0)</f>
        <v>0.20741150442477879</v>
      </c>
      <c r="BM18" s="127">
        <f>IFERROR(U18/(N18+(0.44*K18)+U18), 0)</f>
        <v>0.17975663716814161</v>
      </c>
      <c r="BN18" s="103">
        <f t="shared" si="51"/>
        <v>1.1538461538461537</v>
      </c>
      <c r="BO18" s="105">
        <f>IFERROR(Q18/(Q18+AT18), 0)</f>
        <v>0.34782608695652173</v>
      </c>
      <c r="BP18" s="128">
        <f>IFERROR(R18/(R18+AS18), 0)</f>
        <v>0.78947368421052633</v>
      </c>
      <c r="BQ18" s="129">
        <f>IFERROR(S18/(S18+AU18), 0)</f>
        <v>0.60317460317460314</v>
      </c>
      <c r="BR18" s="111">
        <f>IFERROR(($AR$18/$BD$3)*100, 0)</f>
        <v>85.798816568047343</v>
      </c>
      <c r="BS18" s="112">
        <f>IFERROR(($P$18/$AB$3)*100, 0)</f>
        <v>120.06454062262719</v>
      </c>
      <c r="BT18" s="104">
        <f t="shared" si="22"/>
        <v>34.265724054579849</v>
      </c>
      <c r="BU18" s="102">
        <f>IFERROR(SUM(BU3:BU17), 0)</f>
        <v>0.69629629629629619</v>
      </c>
      <c r="BV18" s="85">
        <f>IFERROR((D18*2)-(E18*((homedefinitions!$K$15)*2))+(G18*3)-(H18*((homedefinitions!$L$15)*3))+(J18)-(K18*(homedefinitions!$M$15))+S18+T18+V18+W18-U18, 0)</f>
        <v>71.66</v>
      </c>
      <c r="BW18" s="85">
        <f t="shared" si="23"/>
        <v>0.5957446808510638</v>
      </c>
      <c r="BX18" s="55">
        <v>34</v>
      </c>
      <c r="BY18" s="58" t="s">
        <v>30</v>
      </c>
      <c r="BZ18" s="47">
        <f>IFERROR(W16+((V16*CB18)*(1-(1.07*CA18)))+(R16*(1-CB18)), 0)</f>
        <v>2.8009466922123298</v>
      </c>
      <c r="CA18" s="39">
        <f t="shared" si="39"/>
        <v>0.21052631578947367</v>
      </c>
      <c r="CB18" s="45">
        <f t="shared" si="40"/>
        <v>0.67451820128479656</v>
      </c>
      <c r="CC18" s="45">
        <f t="shared" si="25"/>
        <v>1.3227656936774483</v>
      </c>
      <c r="CD18" s="45">
        <f t="shared" si="26"/>
        <v>9.7959183673469383E-2</v>
      </c>
      <c r="CE18" s="36">
        <f t="shared" si="27"/>
        <v>0.2109375</v>
      </c>
      <c r="CF18" s="45">
        <f t="shared" si="41"/>
        <v>1.6316623773509178</v>
      </c>
      <c r="CG18" s="45">
        <f t="shared" si="42"/>
        <v>4.4326090695632478</v>
      </c>
      <c r="CH18" s="45">
        <f t="shared" si="28"/>
        <v>0.93256732561488453</v>
      </c>
      <c r="CI18" s="51">
        <f t="shared" si="43"/>
        <v>26.142857142857142</v>
      </c>
      <c r="CJ18" s="47">
        <f t="shared" si="29"/>
        <v>1.6602594502256771</v>
      </c>
      <c r="CK18" s="45">
        <f>IFERROR(((5*AA16/$AA$18)*1.14*(($T$18-T16)/$M$18))+((1-(5*AA16/$AA$18))*(((($T$18/$AA$18)*AA16*5)-T16)/((($M$18/$AA$18)*AA16*5)-M16))), 0)</f>
        <v>0.67948109954864599</v>
      </c>
      <c r="CL18" s="45">
        <f>IFERROR(2*((($M$18)+0.5*($H$18-G16))/($M$18-M16))*0.5*((($P$18-$J$18)-(P16-J16))/(2*($N$18-N16)))*T16, 0)</f>
        <v>0</v>
      </c>
      <c r="CM18" s="36">
        <f t="shared" si="30"/>
        <v>0.92851776825078158</v>
      </c>
      <c r="CN18" s="45">
        <f t="shared" si="44"/>
        <v>35.685714285714283</v>
      </c>
      <c r="CO18" s="45">
        <f t="shared" si="45"/>
        <v>0.64619937501293434</v>
      </c>
      <c r="CP18" s="45">
        <f t="shared" si="46"/>
        <v>0.34782608695652173</v>
      </c>
      <c r="CQ18" s="45">
        <f t="shared" si="47"/>
        <v>0.49344184576485461</v>
      </c>
      <c r="CR18" s="45">
        <f t="shared" si="31"/>
        <v>0.68801648058622711</v>
      </c>
      <c r="CS18" s="45">
        <f t="shared" si="32"/>
        <v>2.2295968800270423</v>
      </c>
      <c r="CT18" s="45">
        <f t="shared" si="33"/>
        <v>0.83012972511283856</v>
      </c>
      <c r="CU18" s="45">
        <f>IFERROR(0.5*((($P$18-$J$18)-(P16-J16))/(2*($N$18-N16)))*T16, 0)</f>
        <v>0</v>
      </c>
      <c r="CV18" s="45">
        <f t="shared" si="34"/>
        <v>0</v>
      </c>
      <c r="CW18" s="45">
        <f t="shared" si="35"/>
        <v>0.31886181233847777</v>
      </c>
      <c r="CX18" s="45">
        <f t="shared" si="36"/>
        <v>0.62782608695652176</v>
      </c>
      <c r="CY18" s="45">
        <f t="shared" si="37"/>
        <v>0.4</v>
      </c>
      <c r="CZ18" s="43">
        <f t="shared" si="38"/>
        <v>3.1174780990154072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39"/>
        <v>0.21052631578947367</v>
      </c>
      <c r="CB19" s="45">
        <f t="shared" si="40"/>
        <v>0.67451820128479656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1"/>
        <v>0</v>
      </c>
      <c r="CG19" s="45">
        <f t="shared" si="42"/>
        <v>0</v>
      </c>
      <c r="CH19" s="45">
        <f>IFERROR(CG19/($BD$3*(#REF!/$BC$18)),0)</f>
        <v>0</v>
      </c>
      <c r="CI19" s="51">
        <f t="shared" si="43"/>
        <v>26.142857142857142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0"/>
        <v>0.92851776825078158</v>
      </c>
      <c r="CN19" s="45">
        <f t="shared" si="44"/>
        <v>35.685714285714283</v>
      </c>
      <c r="CO19" s="45">
        <f t="shared" si="45"/>
        <v>0.64619937501293434</v>
      </c>
      <c r="CP19" s="45">
        <f t="shared" si="46"/>
        <v>0.34782608695652173</v>
      </c>
      <c r="CQ19" s="45">
        <f t="shared" si="47"/>
        <v>0.49344184576485461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39"/>
        <v>0.21052631578947367</v>
      </c>
      <c r="CB20" s="46">
        <f t="shared" si="40"/>
        <v>0.67451820128479656</v>
      </c>
      <c r="CC20" s="46">
        <f>IFERROR(((($AP$18-$AO$18-$V$18)*CB20*(1-1.07*CA20))/$AA$18)*AA17, 0)</f>
        <v>0</v>
      </c>
      <c r="CD20" s="46">
        <f>IFERROR((Z17/$Z$18)*0.4*$AM$18*((1-$AN$18)^2), 0)</f>
        <v>0</v>
      </c>
      <c r="CE20" s="42">
        <f>IFERROR((($AW$18-$W$18)/$AA$18)*AA17, 0)</f>
        <v>0</v>
      </c>
      <c r="CF20" s="46">
        <f t="shared" si="41"/>
        <v>0</v>
      </c>
      <c r="CG20" s="46">
        <f t="shared" si="42"/>
        <v>0</v>
      </c>
      <c r="CH20" s="46">
        <f>IFERROR(CG20/($BD$3*(AA17/$BC$18)),0)</f>
        <v>0</v>
      </c>
      <c r="CI20" s="52">
        <f t="shared" si="43"/>
        <v>26.142857142857142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</v>
      </c>
      <c r="CL20" s="46">
        <f>IFERROR(2*((($M$18)+0.5*($H$18-G17))/($M$18-M17))*0.5*((($P$18-$J$18)-(P17-J17))/(2*($N$18-N17)))*T17, 0)</f>
        <v>0</v>
      </c>
      <c r="CM20" s="42">
        <f t="shared" si="30"/>
        <v>0.92851776825078158</v>
      </c>
      <c r="CN20" s="46">
        <f t="shared" si="44"/>
        <v>35.685714285714283</v>
      </c>
      <c r="CO20" s="46">
        <f t="shared" si="45"/>
        <v>0.64619937501293434</v>
      </c>
      <c r="CP20" s="46">
        <f t="shared" si="46"/>
        <v>0.34782608695652173</v>
      </c>
      <c r="CQ20" s="46">
        <f t="shared" si="47"/>
        <v>0.49344184576485461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</v>
      </c>
      <c r="DB20">
        <f>(AF18+(1.5*AI18))/AP18</f>
        <v>0.40677966101694918</v>
      </c>
      <c r="DC20">
        <f>(AW18)/(AP18+(0.44*AM18)+AW18)</f>
        <v>0.14443277310924371</v>
      </c>
      <c r="DD20">
        <f>AS18/(AS18+R18)</f>
        <v>0.21052631578947367</v>
      </c>
      <c r="DE20">
        <f>AM18/AP18</f>
        <v>0.23728813559322035</v>
      </c>
    </row>
    <row r="21" spans="2:109" x14ac:dyDescent="0.55000000000000004">
      <c r="BF21" t="s">
        <v>139</v>
      </c>
      <c r="BG21">
        <f>((0.5*BH18)-(0.3*BM18)+(0.15*BO18)+(0.05*BW18))</f>
        <v>0.32058734742495065</v>
      </c>
    </row>
    <row r="22" spans="2:109" x14ac:dyDescent="0.55000000000000004">
      <c r="BF22" t="s">
        <v>140</v>
      </c>
      <c r="BG22">
        <f>((0.5*DB20)-(0.3*DC20)+(0.15*DD20)+(0.05*DE20))</f>
        <v>0.20350335272378353</v>
      </c>
    </row>
    <row r="23" spans="2:109" x14ac:dyDescent="0.55000000000000004">
      <c r="BF23" t="s">
        <v>145</v>
      </c>
      <c r="BG23" s="150">
        <f>(BG21-BG22)*100</f>
        <v>11.708399470116712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D83979-FBAF-4F36-A3BE-E3455B5C7FD6}">
  <dimension ref="A2:D78"/>
  <sheetViews>
    <sheetView topLeftCell="A54" workbookViewId="0">
      <selection activeCell="F70" sqref="F70"/>
    </sheetView>
  </sheetViews>
  <sheetFormatPr defaultRowHeight="14.4" x14ac:dyDescent="0.55000000000000004"/>
  <sheetData>
    <row r="2" spans="1:4" x14ac:dyDescent="0.55000000000000004">
      <c r="A2" s="206"/>
      <c r="B2" s="206"/>
      <c r="C2" s="206"/>
      <c r="D2" s="206"/>
    </row>
    <row r="3" spans="1:4" x14ac:dyDescent="0.55000000000000004">
      <c r="A3" t="s">
        <v>114</v>
      </c>
      <c r="B3" t="s">
        <v>134</v>
      </c>
      <c r="C3" t="s">
        <v>135</v>
      </c>
      <c r="D3" t="s">
        <v>112</v>
      </c>
    </row>
    <row r="4" spans="1:4" x14ac:dyDescent="0.55000000000000004">
      <c r="A4" t="s">
        <v>131</v>
      </c>
      <c r="B4" s="150">
        <f>averageadvanced!H4</f>
        <v>52.45277083073325</v>
      </c>
      <c r="C4" s="150">
        <f>averageadvanced!J4</f>
        <v>52.978124446424999</v>
      </c>
      <c r="D4" t="s">
        <v>122</v>
      </c>
    </row>
    <row r="5" spans="1:4" x14ac:dyDescent="0.55000000000000004">
      <c r="A5" t="s">
        <v>98</v>
      </c>
      <c r="B5" s="150">
        <f>averageadvanced!H7</f>
        <v>61.889753092320802</v>
      </c>
      <c r="C5" s="150">
        <f>averageadvanced!J7</f>
        <v>62.448058126350638</v>
      </c>
      <c r="D5" t="s">
        <v>122</v>
      </c>
    </row>
    <row r="6" spans="1:4" x14ac:dyDescent="0.55000000000000004">
      <c r="A6" t="s">
        <v>113</v>
      </c>
      <c r="B6" s="150">
        <f>averageadvanced!H10</f>
        <v>1.1637453217419162</v>
      </c>
      <c r="C6" s="150">
        <f>averageadvanced!J10</f>
        <v>0.90524785153222986</v>
      </c>
      <c r="D6" t="s">
        <v>122</v>
      </c>
    </row>
    <row r="7" spans="1:4" x14ac:dyDescent="0.55000000000000004">
      <c r="A7" t="s">
        <v>131</v>
      </c>
      <c r="B7" s="150">
        <f>'6-6-24 vs Brentwood Academy'!AB3</f>
        <v>47.99</v>
      </c>
      <c r="C7" s="150">
        <f>'6-6-24 vs Brentwood Academy'!BD3</f>
        <v>38.989047619047618</v>
      </c>
      <c r="D7" t="s">
        <v>127</v>
      </c>
    </row>
    <row r="8" spans="1:4" x14ac:dyDescent="0.55000000000000004">
      <c r="A8" t="s">
        <v>98</v>
      </c>
      <c r="B8" s="150">
        <f>'6-6-24 vs Brentwood Academy'!AB6</f>
        <v>59.987500000000004</v>
      </c>
      <c r="C8" s="150">
        <f>'6-6-24 vs Brentwood Academy'!BD6</f>
        <v>48.736309523809524</v>
      </c>
      <c r="D8" t="s">
        <v>127</v>
      </c>
    </row>
    <row r="9" spans="1:4" x14ac:dyDescent="0.55000000000000004">
      <c r="A9" t="s">
        <v>113</v>
      </c>
      <c r="B9" s="150">
        <f>('6-6-24 vs Brentwood Academy'!P18)/'6-6-24 vs Brentwood Academy'!AB3</f>
        <v>1.1669097728693478</v>
      </c>
      <c r="C9" s="150">
        <f>('6-6-24 vs Brentwood Academy'!AR18)/'6-6-24 vs Brentwood Academy'!AB3</f>
        <v>0.75015628255886635</v>
      </c>
      <c r="D9" t="s">
        <v>127</v>
      </c>
    </row>
    <row r="10" spans="1:4" x14ac:dyDescent="0.55000000000000004">
      <c r="A10" t="s">
        <v>131</v>
      </c>
      <c r="B10" s="150">
        <f>'6-6-24 vs Ensworth'!AB3</f>
        <v>69.084102564102551</v>
      </c>
      <c r="C10" s="150">
        <f>'6-6-24 vs Ensworth'!BD3</f>
        <v>68.037666666666667</v>
      </c>
      <c r="D10" t="s">
        <v>132</v>
      </c>
    </row>
    <row r="11" spans="1:4" x14ac:dyDescent="0.55000000000000004">
      <c r="A11" t="s">
        <v>98</v>
      </c>
      <c r="B11" s="150">
        <f>'6-6-24 vs Ensworth'!AB6</f>
        <v>86.355128205128182</v>
      </c>
      <c r="C11" s="150">
        <f>'6-6-24 vs Ensworth'!BD6</f>
        <v>85.047083333333333</v>
      </c>
      <c r="D11" t="s">
        <v>132</v>
      </c>
    </row>
    <row r="12" spans="1:4" x14ac:dyDescent="0.55000000000000004">
      <c r="A12" t="s">
        <v>113</v>
      </c>
      <c r="B12" s="150">
        <f>('6-6-24 vs Ensworth'!P18)/'6-6-24 vs Ensworth'!BD3</f>
        <v>1.0288418670050414</v>
      </c>
      <c r="C12" s="150">
        <f>('6-6-24 vs Ensworth'!AR18)/'6-6-24 vs Ensworth'!BD3</f>
        <v>0.76428252977517352</v>
      </c>
      <c r="D12" t="s">
        <v>132</v>
      </c>
    </row>
    <row r="13" spans="1:4" x14ac:dyDescent="0.55000000000000004">
      <c r="A13" t="s">
        <v>131</v>
      </c>
      <c r="B13" s="150">
        <f>'6-7-24 vs Chrsistian Brothers'!AB3</f>
        <v>56.693333333333328</v>
      </c>
      <c r="C13" s="150">
        <f>'6-7-24 vs Chrsistian Brothers'!BD3</f>
        <v>54.052187500000002</v>
      </c>
      <c r="D13" t="s">
        <v>133</v>
      </c>
    </row>
    <row r="14" spans="1:4" x14ac:dyDescent="0.55000000000000004">
      <c r="A14" t="s">
        <v>98</v>
      </c>
      <c r="B14" s="150">
        <f>'6-7-24 vs Chrsistian Brothers'!AB6</f>
        <v>70.86666666666666</v>
      </c>
      <c r="C14" s="150">
        <f>'6-7-24 vs Chrsistian Brothers'!BD6</f>
        <v>67.565234375000003</v>
      </c>
      <c r="D14" t="s">
        <v>133</v>
      </c>
    </row>
    <row r="15" spans="1:4" x14ac:dyDescent="0.55000000000000004">
      <c r="A15" t="s">
        <v>113</v>
      </c>
      <c r="B15" s="150">
        <f>('6-7-24 vs Chrsistian Brothers'!P18)/'6-7-24 vs Chrsistian Brothers'!AB3</f>
        <v>1.1641580432737537</v>
      </c>
      <c r="C15" s="150">
        <f>('6-7-24 vs Chrsistian Brothers'!AR18)/'6-7-24 vs Chrsistian Brothers'!BD3</f>
        <v>1.0545364144605618</v>
      </c>
      <c r="D15" t="s">
        <v>133</v>
      </c>
    </row>
    <row r="16" spans="1:4" x14ac:dyDescent="0.55000000000000004">
      <c r="A16" t="s">
        <v>131</v>
      </c>
      <c r="B16" s="150">
        <f>'6-7-24 vs Sparkman'!AB3</f>
        <v>60.240571428571428</v>
      </c>
      <c r="C16" s="150">
        <f>'6-7-24 vs Sparkman'!BD3</f>
        <v>51.856428571428566</v>
      </c>
      <c r="D16" t="s">
        <v>136</v>
      </c>
    </row>
    <row r="17" spans="1:4" x14ac:dyDescent="0.55000000000000004">
      <c r="A17" t="s">
        <v>98</v>
      </c>
      <c r="B17" s="150">
        <f>'6-7-24 vs Sparkman'!AB6</f>
        <v>75.300714285714292</v>
      </c>
      <c r="C17" s="150">
        <f>'6-7-24 vs Sparkman'!BD6</f>
        <v>64.820535714285711</v>
      </c>
      <c r="D17" t="s">
        <v>136</v>
      </c>
    </row>
    <row r="18" spans="1:4" x14ac:dyDescent="0.55000000000000004">
      <c r="A18" t="s">
        <v>113</v>
      </c>
      <c r="B18" s="150">
        <f>('6-7-24 vs Sparkman'!P18)/'6-7-24 vs Sparkman'!AB3</f>
        <v>0.97940638013299064</v>
      </c>
      <c r="C18" s="150">
        <f>('6-7-24 vs Sparkman'!AR18)/'6-7-24 vs Sparkman'!BD3</f>
        <v>0.6942244383531454</v>
      </c>
      <c r="D18" t="s">
        <v>136</v>
      </c>
    </row>
    <row r="19" spans="1:4" x14ac:dyDescent="0.55000000000000004">
      <c r="A19" t="s">
        <v>131</v>
      </c>
      <c r="B19" s="150">
        <f>'6-7-24 vs MBA'!AB3</f>
        <v>57.504374999999996</v>
      </c>
      <c r="C19" s="150">
        <f>'6-7-24 vs MBA'!BD3</f>
        <v>58.95862068965517</v>
      </c>
      <c r="D19" t="s">
        <v>137</v>
      </c>
    </row>
    <row r="20" spans="1:4" x14ac:dyDescent="0.55000000000000004">
      <c r="A20" t="s">
        <v>98</v>
      </c>
      <c r="B20" s="150">
        <f>'6-7-24 vs MBA'!AB6</f>
        <v>71.880468749999991</v>
      </c>
      <c r="C20" s="150">
        <f>'6-7-24 vs MBA'!BD6</f>
        <v>73.698275862068968</v>
      </c>
      <c r="D20" t="s">
        <v>137</v>
      </c>
    </row>
    <row r="21" spans="1:4" x14ac:dyDescent="0.55000000000000004">
      <c r="A21" t="s">
        <v>113</v>
      </c>
      <c r="B21" s="150">
        <f>('6-7-24 vs MBA'!P18)/'6-7-24 vs MBA'!AB3</f>
        <v>1.130348777810384</v>
      </c>
      <c r="C21" s="150">
        <f>('6-7-24 vs MBA'!AR18)/'6-7-24 vs MBA'!BD3</f>
        <v>0.66148087495613528</v>
      </c>
      <c r="D21" t="s">
        <v>137</v>
      </c>
    </row>
    <row r="22" spans="1:4" x14ac:dyDescent="0.55000000000000004">
      <c r="A22" t="s">
        <v>131</v>
      </c>
      <c r="B22" s="150">
        <f>'6-11-24 vs Ramsay'!AB3</f>
        <v>49.567368421052635</v>
      </c>
      <c r="C22" s="150">
        <f>'6-11-24 vs Ramsay'!BD3</f>
        <v>49.836666666666666</v>
      </c>
      <c r="D22" t="s">
        <v>156</v>
      </c>
    </row>
    <row r="23" spans="1:4" x14ac:dyDescent="0.55000000000000004">
      <c r="A23" t="s">
        <v>98</v>
      </c>
      <c r="B23" s="150">
        <f>'6-11-24 vs Ramsay'!AB6</f>
        <v>61.959210526315793</v>
      </c>
      <c r="C23" s="150">
        <f>'6-11-24 vs Ramsay'!BD6</f>
        <v>62.295833333333334</v>
      </c>
      <c r="D23" t="s">
        <v>156</v>
      </c>
    </row>
    <row r="24" spans="1:4" x14ac:dyDescent="0.55000000000000004">
      <c r="A24" t="s">
        <v>113</v>
      </c>
      <c r="B24" s="150">
        <f>('6-11-24 vs Ramsay'!P18)/'6-11-24 vs Ramsay'!AB3</f>
        <v>1.2508229098090848</v>
      </c>
      <c r="C24" s="150">
        <f>('6-11-24 vs Ramsay'!AR18)/'6-11-24 vs Ramsay'!BD3</f>
        <v>1.1036051100260853</v>
      </c>
      <c r="D24" t="s">
        <v>156</v>
      </c>
    </row>
    <row r="25" spans="1:4" x14ac:dyDescent="0.55000000000000004">
      <c r="A25" t="s">
        <v>131</v>
      </c>
      <c r="B25" s="150">
        <f>'6-13-24 vs Peachtree Ridge'!AB3</f>
        <v>44.055</v>
      </c>
      <c r="C25" s="150">
        <f>'6-13-24 vs Peachtree Ridge'!BD3</f>
        <v>38.831428571428575</v>
      </c>
      <c r="D25" t="s">
        <v>159</v>
      </c>
    </row>
    <row r="26" spans="1:4" x14ac:dyDescent="0.55000000000000004">
      <c r="A26" t="s">
        <v>98</v>
      </c>
      <c r="B26" s="150">
        <f>'6-13-24 vs Peachtree Ridge'!AB6</f>
        <v>48.949999999999996</v>
      </c>
      <c r="C26" s="150">
        <f>'6-13-24 vs Peachtree Ridge'!BD6</f>
        <v>43.146031746031746</v>
      </c>
      <c r="D26" t="s">
        <v>159</v>
      </c>
    </row>
    <row r="27" spans="1:4" x14ac:dyDescent="0.55000000000000004">
      <c r="A27" t="s">
        <v>113</v>
      </c>
      <c r="B27" s="150">
        <f>('6-13-24 vs Peachtree Ridge'!P18)/'6-13-24 vs Peachtree Ridge'!AB3</f>
        <v>1.3165361479968221</v>
      </c>
      <c r="C27" s="150">
        <f>('6-13-24 vs Peachtree Ridge'!AR18)/C25</f>
        <v>1.3391214774483113</v>
      </c>
      <c r="D27" t="s">
        <v>159</v>
      </c>
    </row>
    <row r="28" spans="1:4" x14ac:dyDescent="0.55000000000000004">
      <c r="A28" t="s">
        <v>131</v>
      </c>
      <c r="B28" s="150">
        <f>'6-13-24 vs Webb City'!AB3</f>
        <v>43.59238095238095</v>
      </c>
      <c r="C28" s="150">
        <f>'6-13-24 vs Webb City'!BD3</f>
        <v>41.088421052631574</v>
      </c>
      <c r="D28" t="s">
        <v>160</v>
      </c>
    </row>
    <row r="29" spans="1:4" x14ac:dyDescent="0.55000000000000004">
      <c r="A29" t="s">
        <v>98</v>
      </c>
      <c r="B29" s="150">
        <f>'6-13-24 vs Webb City'!AB6</f>
        <v>48.435978835978837</v>
      </c>
      <c r="C29" s="150">
        <f>'6-13-24 vs Webb City'!BD6</f>
        <v>45.653801169590636</v>
      </c>
      <c r="D29" t="s">
        <v>160</v>
      </c>
    </row>
    <row r="30" spans="1:4" x14ac:dyDescent="0.55000000000000004">
      <c r="A30" t="s">
        <v>113</v>
      </c>
      <c r="B30" s="150">
        <f>('6-13-24 vs Webb City'!P18)/'6-13-24 vs Webb City'!AB3</f>
        <v>0.98641090623088357</v>
      </c>
      <c r="C30" s="150">
        <f>('6-13-24 vs Webb City'!AR18)/C25</f>
        <v>0.97858877198145822</v>
      </c>
      <c r="D30" t="s">
        <v>160</v>
      </c>
    </row>
    <row r="31" spans="1:4" x14ac:dyDescent="0.55000000000000004">
      <c r="A31" t="s">
        <v>131</v>
      </c>
      <c r="B31" s="150">
        <f>'6-13-24 vs Fairhope'!AB3</f>
        <v>39.230000000000004</v>
      </c>
      <c r="C31" s="150">
        <f>'6-13-24 vs Fairhope'!BD3</f>
        <v>41.475999999999999</v>
      </c>
      <c r="D31" t="s">
        <v>163</v>
      </c>
    </row>
    <row r="32" spans="1:4" x14ac:dyDescent="0.55000000000000004">
      <c r="A32" t="s">
        <v>98</v>
      </c>
      <c r="B32" s="150">
        <f>'6-13-24 vs Fairhope'!AB6</f>
        <v>43.588888888888889</v>
      </c>
      <c r="C32" s="150">
        <f>'6-13-24 vs Fairhope'!BD6</f>
        <v>46.084444444444443</v>
      </c>
      <c r="D32" t="s">
        <v>163</v>
      </c>
    </row>
    <row r="33" spans="1:4" x14ac:dyDescent="0.55000000000000004">
      <c r="A33" t="s">
        <v>113</v>
      </c>
      <c r="B33" s="150">
        <f>('6-13-24 vs Fairhope'!P18)/'6-13-24 vs Fairhope'!AB3</f>
        <v>1.1725720112159062</v>
      </c>
      <c r="C33" s="150">
        <f>('6-13-24 vs Fairhope'!AR18)/'6-13-24 vs Fairhope'!BD3</f>
        <v>1.0126338123252001</v>
      </c>
      <c r="D33" t="s">
        <v>163</v>
      </c>
    </row>
    <row r="34" spans="1:4" x14ac:dyDescent="0.55000000000000004">
      <c r="A34" t="s">
        <v>131</v>
      </c>
      <c r="B34" s="150">
        <f>'^6-11-24 vs Buckhorn'!AB3</f>
        <v>55.505714285714284</v>
      </c>
      <c r="C34" s="150">
        <f>'^6-11-24 vs Buckhorn'!BD3</f>
        <v>56.900000000000006</v>
      </c>
      <c r="D34" t="s">
        <v>164</v>
      </c>
    </row>
    <row r="35" spans="1:4" x14ac:dyDescent="0.55000000000000004">
      <c r="A35" t="s">
        <v>98</v>
      </c>
      <c r="B35" s="150">
        <f>'^6-11-24 vs Buckhorn'!AB6</f>
        <v>69.382142857142853</v>
      </c>
      <c r="C35" s="150">
        <f>'^6-11-24 vs Buckhorn'!BD6</f>
        <v>71.125</v>
      </c>
      <c r="D35" t="s">
        <v>164</v>
      </c>
    </row>
    <row r="36" spans="1:4" x14ac:dyDescent="0.55000000000000004">
      <c r="A36" t="s">
        <v>113</v>
      </c>
      <c r="B36" s="150">
        <f>('^6-11-24 vs Buckhorn'!P18)/'^6-11-24 vs Buckhorn'!AB3</f>
        <v>1.1350182735368302</v>
      </c>
      <c r="C36" s="150">
        <f>('^6-11-24 vs Buckhorn'!AR18)/'^6-11-24 vs Buckhorn'!BD3</f>
        <v>0.96660808435852363</v>
      </c>
      <c r="D36" t="s">
        <v>164</v>
      </c>
    </row>
    <row r="37" spans="1:4" x14ac:dyDescent="0.55000000000000004">
      <c r="A37" t="s">
        <v>131</v>
      </c>
      <c r="B37" s="150">
        <f>'^6-11-24 vs Gadsden City'!AB3</f>
        <v>52.502222222222215</v>
      </c>
      <c r="C37" s="150">
        <f>'^6-11-24 vs Gadsden City'!BD3</f>
        <v>58.019999999999996</v>
      </c>
      <c r="D37" t="s">
        <v>165</v>
      </c>
    </row>
    <row r="38" spans="1:4" x14ac:dyDescent="0.55000000000000004">
      <c r="A38" t="s">
        <v>98</v>
      </c>
      <c r="B38" s="150">
        <f>'^6-11-24 vs Gadsden City'!AB6</f>
        <v>65.627777777777766</v>
      </c>
      <c r="C38" s="150">
        <f>'^6-11-24 vs Gadsden City'!BD6</f>
        <v>72.524999999999991</v>
      </c>
      <c r="D38" t="s">
        <v>165</v>
      </c>
    </row>
    <row r="39" spans="1:4" x14ac:dyDescent="0.55000000000000004">
      <c r="A39" t="s">
        <v>113</v>
      </c>
      <c r="B39" s="150">
        <f>('^6-11-24 vs Gadsden City'!P18)/'^6-11-24 vs Gadsden City'!AB3</f>
        <v>1.0666215186658767</v>
      </c>
      <c r="C39" s="150">
        <f>('^6-11-24 vs Gadsden City'!AR18)/'^6-11-24 vs Gadsden City'!BD3</f>
        <v>0.6894174422612892</v>
      </c>
      <c r="D39" t="s">
        <v>165</v>
      </c>
    </row>
    <row r="40" spans="1:4" x14ac:dyDescent="0.55000000000000004">
      <c r="A40" t="s">
        <v>131</v>
      </c>
      <c r="B40" s="150">
        <f>'6-14-24 vs Balboa'!AB3</f>
        <v>44.282105263157895</v>
      </c>
      <c r="C40" s="150">
        <f>'6-14-24 vs Balboa'!BD3</f>
        <v>44.94</v>
      </c>
      <c r="D40" t="s">
        <v>166</v>
      </c>
    </row>
    <row r="41" spans="1:4" x14ac:dyDescent="0.55000000000000004">
      <c r="A41" t="s">
        <v>98</v>
      </c>
      <c r="B41" s="150">
        <f>'6-14-24 vs Balboa'!AB6</f>
        <v>49.202339181286554</v>
      </c>
      <c r="C41" s="150">
        <f>'6-14-24 vs Balboa'!BD6</f>
        <v>49.93333333333333</v>
      </c>
      <c r="D41" t="s">
        <v>166</v>
      </c>
    </row>
    <row r="42" spans="1:4" x14ac:dyDescent="0.55000000000000004">
      <c r="A42" t="s">
        <v>113</v>
      </c>
      <c r="B42" s="150">
        <f>('6-14-24 vs Balboa'!P18)/'6-14-24 vs Balboa'!AB3</f>
        <v>0.88071693448702104</v>
      </c>
      <c r="C42" s="150">
        <f>('6-14-24 vs Balboa'!AR18)/'6-14-24 vs Balboa'!BD3</f>
        <v>0.84557187360925679</v>
      </c>
      <c r="D42" t="s">
        <v>166</v>
      </c>
    </row>
    <row r="43" spans="1:4" x14ac:dyDescent="0.55000000000000004">
      <c r="A43" t="s">
        <v>131</v>
      </c>
      <c r="B43" s="150">
        <f>'6-14-24 vs North Oconee'!AB3</f>
        <v>49.239999999999995</v>
      </c>
      <c r="C43" s="150">
        <f>'6-14-24 vs North Oconee'!BD3</f>
        <v>54.550909090909087</v>
      </c>
      <c r="D43" t="s">
        <v>167</v>
      </c>
    </row>
    <row r="44" spans="1:4" x14ac:dyDescent="0.55000000000000004">
      <c r="A44" t="s">
        <v>98</v>
      </c>
      <c r="B44" s="150">
        <f>'6-14-24 vs North Oconee'!AB6</f>
        <v>54.711111111111101</v>
      </c>
      <c r="C44" s="150">
        <f>'6-14-24 vs North Oconee'!BD6</f>
        <v>60.61212121212121</v>
      </c>
      <c r="D44" t="s">
        <v>167</v>
      </c>
    </row>
    <row r="45" spans="1:4" x14ac:dyDescent="0.55000000000000004">
      <c r="A45" t="s">
        <v>113</v>
      </c>
      <c r="B45" s="150">
        <f>('6-14-24 vs North Oconee'!P18)/'6-14-24 vs North Oconee'!AB3</f>
        <v>1.0966693744922829</v>
      </c>
      <c r="C45" s="150">
        <f>('6-14-24 vs North Oconee'!AR18)/'6-14-24 vs North Oconee'!BD3</f>
        <v>0.9899010098990102</v>
      </c>
      <c r="D45" t="s">
        <v>167</v>
      </c>
    </row>
    <row r="46" spans="1:4" x14ac:dyDescent="0.55000000000000004">
      <c r="A46" t="s">
        <v>131</v>
      </c>
      <c r="B46" s="150">
        <f>'6-14-24 vs Pebblebrook'!AB3</f>
        <v>43.149333333333331</v>
      </c>
      <c r="C46" s="150">
        <f>'6-14-24 vs Pebblebrook'!BD3</f>
        <v>43.796666666666667</v>
      </c>
      <c r="D46" t="s">
        <v>168</v>
      </c>
    </row>
    <row r="47" spans="1:4" x14ac:dyDescent="0.55000000000000004">
      <c r="A47" t="s">
        <v>98</v>
      </c>
      <c r="B47" s="150">
        <f>'6-14-24 vs Pebblebrook'!AB6</f>
        <v>47.943703703703697</v>
      </c>
      <c r="C47" s="150">
        <f>'6-14-24 vs Pebblebrook'!BD6</f>
        <v>48.662962962962965</v>
      </c>
      <c r="D47" t="s">
        <v>168</v>
      </c>
    </row>
    <row r="48" spans="1:4" x14ac:dyDescent="0.55000000000000004">
      <c r="A48" t="s">
        <v>113</v>
      </c>
      <c r="B48" s="150">
        <f>('6-14-24 vs Pebblebrook'!P18)/'6-14-24 vs Pebblebrook'!AB3</f>
        <v>1.1587664544836538</v>
      </c>
      <c r="C48" s="150">
        <f>('6-14-24 vs Pebblebrook'!AR18)/'6-14-24 vs Pebblebrook'!BD3</f>
        <v>1.3243016972372326</v>
      </c>
      <c r="D48" t="s">
        <v>168</v>
      </c>
    </row>
    <row r="49" spans="1:4" x14ac:dyDescent="0.55000000000000004">
      <c r="A49" t="s">
        <v>131</v>
      </c>
      <c r="B49" s="150">
        <f>'6-15-24 vs Homewood'!AB3</f>
        <v>49.336666666666666</v>
      </c>
      <c r="C49" s="150">
        <f>'6-15-24 vs Homewood'!BD3</f>
        <v>52.74173913043478</v>
      </c>
      <c r="D49" t="s">
        <v>169</v>
      </c>
    </row>
    <row r="50" spans="1:4" x14ac:dyDescent="0.55000000000000004">
      <c r="A50" t="s">
        <v>98</v>
      </c>
      <c r="B50" s="150">
        <f>'6-15-24 vs Homewood'!AB6</f>
        <v>54.818518518518516</v>
      </c>
      <c r="C50" s="150">
        <f>'6-15-24 vs Homewood'!BD6</f>
        <v>58.601932367149757</v>
      </c>
      <c r="D50" t="s">
        <v>169</v>
      </c>
    </row>
    <row r="51" spans="1:4" x14ac:dyDescent="0.55000000000000004">
      <c r="A51" t="s">
        <v>113</v>
      </c>
      <c r="B51" s="150">
        <f>('6-15-24 vs Homewood'!P18)/'6-15-24 vs Homewood'!AB3</f>
        <v>1.297209647996757</v>
      </c>
      <c r="C51" s="150">
        <f>('6-15-24 vs Homewood'!AR18)/'6-15-24 vs Homewood'!BD3</f>
        <v>1.0996982836792903</v>
      </c>
      <c r="D51" t="s">
        <v>169</v>
      </c>
    </row>
    <row r="52" spans="1:4" x14ac:dyDescent="0.55000000000000004">
      <c r="A52" t="s">
        <v>131</v>
      </c>
      <c r="B52">
        <f>'6-15-24 vs Thompson'!AB3</f>
        <v>57.734400000000008</v>
      </c>
      <c r="C52">
        <f>'6-15-24 vs Thompson'!BD3</f>
        <v>56.337241379310349</v>
      </c>
      <c r="D52" t="s">
        <v>170</v>
      </c>
    </row>
    <row r="53" spans="1:4" x14ac:dyDescent="0.55000000000000004">
      <c r="A53" t="s">
        <v>98</v>
      </c>
      <c r="B53">
        <f>'6-15-24 vs Thompson'!AB6</f>
        <v>64.149333333333345</v>
      </c>
      <c r="C53">
        <f>'6-15-24 vs Thompson'!BD6</f>
        <v>62.596934865900387</v>
      </c>
      <c r="D53" t="s">
        <v>170</v>
      </c>
    </row>
    <row r="54" spans="1:4" x14ac:dyDescent="0.55000000000000004">
      <c r="A54" t="s">
        <v>113</v>
      </c>
      <c r="B54">
        <f>('6-15-24 vs Thompson'!P18)/'6-15-24 vs Thompson'!AB3</f>
        <v>0.96995898459150853</v>
      </c>
      <c r="C54">
        <f>('6-15-24 vs Thompson'!AR18)/'6-15-24 vs Thompson'!BD3</f>
        <v>0.69225966776432557</v>
      </c>
      <c r="D54" t="s">
        <v>170</v>
      </c>
    </row>
    <row r="55" spans="1:4" x14ac:dyDescent="0.55000000000000004">
      <c r="A55" t="s">
        <v>131</v>
      </c>
      <c r="B55">
        <f>'6-15-24 vs Madison Academy'!AB3</f>
        <v>40.536470588235296</v>
      </c>
      <c r="C55">
        <f>'6-15-24 vs Madison Academy'!BD3</f>
        <v>41.41</v>
      </c>
      <c r="D55" t="s">
        <v>171</v>
      </c>
    </row>
    <row r="56" spans="1:4" x14ac:dyDescent="0.55000000000000004">
      <c r="A56" t="s">
        <v>98</v>
      </c>
      <c r="B56">
        <f>'6-15-24 vs Madison Academy'!AB6</f>
        <v>45.040522875816997</v>
      </c>
      <c r="C56">
        <f>'6-15-24 vs Madison Academy'!BD6</f>
        <v>46.011111111111106</v>
      </c>
      <c r="D56" t="s">
        <v>171</v>
      </c>
    </row>
    <row r="57" spans="1:4" x14ac:dyDescent="0.55000000000000004">
      <c r="A57" t="s">
        <v>113</v>
      </c>
      <c r="B57">
        <f>('6-15-24 vs Madison Academy'!P18)/'6-15-24 vs Madison Academy'!AB3</f>
        <v>1.3074645925237984</v>
      </c>
      <c r="C57">
        <f>('6-15-24 vs Madison Academy'!AR18)/'6-15-24 vs Madison Academy'!BD3</f>
        <v>1.0383965225790872</v>
      </c>
      <c r="D57" t="s">
        <v>171</v>
      </c>
    </row>
    <row r="58" spans="1:4" x14ac:dyDescent="0.55000000000000004">
      <c r="A58" t="s">
        <v>131</v>
      </c>
      <c r="B58">
        <f>'6-19-24 vs Randolph'!AB3</f>
        <v>62.253913043478263</v>
      </c>
      <c r="C58">
        <f>'6-19-24 vs Randolph'!BD3</f>
        <v>66.01818181818183</v>
      </c>
      <c r="D58" t="s">
        <v>172</v>
      </c>
    </row>
    <row r="59" spans="1:4" x14ac:dyDescent="0.55000000000000004">
      <c r="A59" t="s">
        <v>98</v>
      </c>
      <c r="B59">
        <f>'6-19-24 vs Randolph'!AB6</f>
        <v>69.171014492753628</v>
      </c>
      <c r="C59">
        <f>'6-19-24 vs Randolph'!BD6</f>
        <v>73.353535353535364</v>
      </c>
      <c r="D59" t="s">
        <v>172</v>
      </c>
    </row>
    <row r="60" spans="1:4" x14ac:dyDescent="0.55000000000000004">
      <c r="A60" t="s">
        <v>113</v>
      </c>
      <c r="B60">
        <f>('6-19-24 vs Randolph'!P18)/'6-19-24 vs Randolph'!AB3</f>
        <v>1.477818750698402</v>
      </c>
      <c r="C60">
        <f>('6-19-24 vs Randolph'!AR18)/'6-19-24 vs Randolph'!BD3</f>
        <v>0.48471495455797292</v>
      </c>
      <c r="D60" t="s">
        <v>172</v>
      </c>
    </row>
    <row r="61" spans="1:4" x14ac:dyDescent="0.55000000000000004">
      <c r="A61" t="s">
        <v>131</v>
      </c>
      <c r="B61">
        <f>'6-19-24 vs Fairview'!AB3</f>
        <v>57.1008</v>
      </c>
      <c r="C61">
        <f>'6-19-24 vs Fairview'!BD3</f>
        <v>58.87</v>
      </c>
      <c r="D61" t="s">
        <v>173</v>
      </c>
    </row>
    <row r="62" spans="1:4" x14ac:dyDescent="0.55000000000000004">
      <c r="A62" t="s">
        <v>98</v>
      </c>
      <c r="B62">
        <f>'6-19-24 vs Fairview'!AB6</f>
        <v>63.445333333333338</v>
      </c>
      <c r="C62">
        <f>'6-19-24 vs Fairview'!BD6</f>
        <v>65.411111111111097</v>
      </c>
      <c r="D62" t="s">
        <v>173</v>
      </c>
    </row>
    <row r="63" spans="1:4" x14ac:dyDescent="0.55000000000000004">
      <c r="A63" t="s">
        <v>113</v>
      </c>
      <c r="B63">
        <f>('6-19-24 vs Fairview'!P18)/'6-19-24 vs Fairview'!AB3</f>
        <v>1.138337816633042</v>
      </c>
      <c r="C63">
        <f>('6-19-24 vs Fairview'!AR18)/'6-19-24 vs Fairview'!BD3</f>
        <v>0.57754374044504841</v>
      </c>
      <c r="D63" t="s">
        <v>173</v>
      </c>
    </row>
    <row r="64" spans="1:4" x14ac:dyDescent="0.55000000000000004">
      <c r="A64" t="s">
        <v>131</v>
      </c>
      <c r="B64">
        <f>'6-19-24 vs MBA (2)'!AB3</f>
        <v>50.793333333333337</v>
      </c>
      <c r="C64">
        <f>'6-19-24 vs MBA (2)'!BD3</f>
        <v>53.048181818181817</v>
      </c>
      <c r="D64" t="s">
        <v>174</v>
      </c>
    </row>
    <row r="65" spans="1:4" x14ac:dyDescent="0.55000000000000004">
      <c r="A65" t="s">
        <v>98</v>
      </c>
      <c r="B65">
        <f>'6-19-24 vs MBA (2)'!AB6</f>
        <v>56.437037037037037</v>
      </c>
      <c r="C65">
        <f>'6-19-24 vs MBA (2)'!BD6</f>
        <v>58.942424242424245</v>
      </c>
      <c r="D65" t="s">
        <v>174</v>
      </c>
    </row>
    <row r="66" spans="1:4" x14ac:dyDescent="0.55000000000000004">
      <c r="A66" t="s">
        <v>113</v>
      </c>
      <c r="B66">
        <f>('6-19-24 vs MBA (2)'!P18)/'6-19-24 vs MBA (2)'!AB3</f>
        <v>1.3190707441921512</v>
      </c>
      <c r="C66">
        <f>('6-19-24 vs MBA (2)'!AR18)/'6-19-24 vs MBA (2)'!BD3</f>
        <v>0.92368858499134576</v>
      </c>
      <c r="D66" t="s">
        <v>174</v>
      </c>
    </row>
    <row r="67" spans="1:4" x14ac:dyDescent="0.55000000000000004">
      <c r="A67" t="s">
        <v>131</v>
      </c>
      <c r="B67">
        <f>'6-19-24 vs Webb (TN)'!AB3</f>
        <v>53.944761904761904</v>
      </c>
      <c r="C67">
        <f>'6-19-24 vs Webb (TN)'!BD3</f>
        <v>59.141666666666666</v>
      </c>
      <c r="D67" t="s">
        <v>175</v>
      </c>
    </row>
    <row r="68" spans="1:4" x14ac:dyDescent="0.55000000000000004">
      <c r="A68" t="s">
        <v>98</v>
      </c>
      <c r="B68">
        <f>'6-19-24 vs Webb (TN)'!AB6</f>
        <v>59.938624338624336</v>
      </c>
      <c r="C68">
        <f>'6-19-24 vs Webb (TN)'!BD6</f>
        <v>65.712962962962962</v>
      </c>
      <c r="D68" t="s">
        <v>175</v>
      </c>
    </row>
    <row r="69" spans="1:4" x14ac:dyDescent="0.55000000000000004">
      <c r="A69" t="s">
        <v>113</v>
      </c>
      <c r="B69">
        <f>('6-19-24 vs Webb (TN)'!P18)/'6-19-24 vs Webb (TN)'!AB3</f>
        <v>1.2234737473959254</v>
      </c>
      <c r="C69">
        <f>('6-19-24 vs Webb (TN)'!AR18)/'6-19-24 vs Webb (TN)'!BD3</f>
        <v>1.1328730449485698</v>
      </c>
      <c r="D69" t="s">
        <v>175</v>
      </c>
    </row>
    <row r="70" spans="1:4" x14ac:dyDescent="0.55000000000000004">
      <c r="A70" t="s">
        <v>131</v>
      </c>
      <c r="B70">
        <f>'6-21-24 vs Enterprise'!AB3</f>
        <v>64.132173913043474</v>
      </c>
      <c r="C70">
        <f>'6-21-24 vs Enterprise'!BD3</f>
        <v>67.599999999999994</v>
      </c>
      <c r="D70" t="s">
        <v>176</v>
      </c>
    </row>
    <row r="71" spans="1:4" x14ac:dyDescent="0.55000000000000004">
      <c r="A71" t="s">
        <v>98</v>
      </c>
      <c r="B71">
        <f>'6-21-24 vs Enterprise'!AB6</f>
        <v>80.165217391304338</v>
      </c>
      <c r="C71">
        <f>'6-21-24 vs Enterprise'!BD6</f>
        <v>84.5</v>
      </c>
      <c r="D71" t="s">
        <v>176</v>
      </c>
    </row>
    <row r="72" spans="1:4" x14ac:dyDescent="0.55000000000000004">
      <c r="A72" t="s">
        <v>113</v>
      </c>
      <c r="B72">
        <f>('6-21-24 vs Enterprise'!P18)/'6-21-24 vs Enterprise'!AB3</f>
        <v>1.2006454062262719</v>
      </c>
      <c r="C72">
        <f>('6-21-24 vs Enterprise'!AR18)/'6-21-24 vs Enterprise'!BD3</f>
        <v>0.85798816568047342</v>
      </c>
      <c r="D72" t="s">
        <v>176</v>
      </c>
    </row>
    <row r="73" spans="1:4" x14ac:dyDescent="0.55000000000000004">
      <c r="A73" t="s">
        <v>131</v>
      </c>
      <c r="B73">
        <f>'6-22-24 vs Shades Valley'!AB3</f>
        <v>60.148000000000003</v>
      </c>
      <c r="C73">
        <f>'6-22-24 vs Shades Valley'!BD3</f>
        <v>62.123478260869561</v>
      </c>
      <c r="D73" t="s">
        <v>177</v>
      </c>
    </row>
    <row r="74" spans="1:4" x14ac:dyDescent="0.55000000000000004">
      <c r="A74" t="s">
        <v>98</v>
      </c>
      <c r="B74">
        <f>'6-22-24 vs Shades Valley'!AB6</f>
        <v>75.185000000000002</v>
      </c>
      <c r="C74">
        <f>'6-22-24 vs Shades Valley'!BD6</f>
        <v>77.654347826086948</v>
      </c>
      <c r="D74" t="s">
        <v>177</v>
      </c>
    </row>
    <row r="75" spans="1:4" x14ac:dyDescent="0.55000000000000004">
      <c r="A75" t="s">
        <v>113</v>
      </c>
      <c r="B75">
        <f>('6-22-24 vs Shades Valley'!P18)/'6-22-24 vs Shades Valley'!AB3</f>
        <v>1.1637959699408127</v>
      </c>
      <c r="C75">
        <f>('6-22-24 vs Shades Valley'!AR18)/'6-22-24 vs Shades Valley'!BD3</f>
        <v>0.93362447859802367</v>
      </c>
      <c r="D75" t="s">
        <v>177</v>
      </c>
    </row>
    <row r="76" spans="1:4" x14ac:dyDescent="0.55000000000000004">
      <c r="A76" t="s">
        <v>131</v>
      </c>
      <c r="B76">
        <f>'6-22-24 vs Fairfield'!AB3</f>
        <v>50.249473684210528</v>
      </c>
      <c r="C76">
        <f>'6-22-24 vs Fairfield'!BD3</f>
        <v>52.850454545454546</v>
      </c>
      <c r="D76" t="s">
        <v>178</v>
      </c>
    </row>
    <row r="77" spans="1:4" x14ac:dyDescent="0.55000000000000004">
      <c r="A77" t="s">
        <v>98</v>
      </c>
      <c r="B77">
        <f>'6-22-24 vs Fairfield'!AB6</f>
        <v>62.81184210526316</v>
      </c>
      <c r="C77">
        <f>'6-22-24 vs Fairfield'!BD6</f>
        <v>66.063068181818181</v>
      </c>
      <c r="D77" t="s">
        <v>178</v>
      </c>
    </row>
    <row r="78" spans="1:4" x14ac:dyDescent="0.55000000000000004">
      <c r="A78" t="s">
        <v>113</v>
      </c>
      <c r="B78">
        <f>('6-22-24 vs Fairfield'!P18)/'6-22-24 vs Fairfield'!AB3</f>
        <v>1.3532480046923769</v>
      </c>
      <c r="C78">
        <f>('6-22-24 vs Fairfield'!AR18)/'6-22-24 vs Fairfield'!BD3</f>
        <v>1.1542001014870431</v>
      </c>
      <c r="D78" t="s">
        <v>178</v>
      </c>
    </row>
  </sheetData>
  <mergeCells count="1">
    <mergeCell ref="A2:D2"/>
  </mergeCells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F7665B-09F1-4389-BF8A-45259E3C561A}">
  <dimension ref="B1:DE114"/>
  <sheetViews>
    <sheetView zoomScale="77" zoomScaleNormal="60" workbookViewId="0">
      <selection activeCell="BR18" sqref="BR18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3" bestFit="1" customWidth="1"/>
    <col min="5" max="5" width="6.26171875" bestFit="1" customWidth="1"/>
    <col min="6" max="6" width="5.7890625" bestFit="1" customWidth="1"/>
    <col min="7" max="7" width="3" bestFit="1" customWidth="1"/>
    <col min="8" max="8" width="6.20703125" bestFit="1" customWidth="1"/>
    <col min="9" max="9" width="5.7890625" bestFit="1" customWidth="1"/>
    <col min="10" max="10" width="3" bestFit="1" customWidth="1"/>
    <col min="11" max="11" width="6.20703125" bestFit="1" customWidth="1"/>
    <col min="12" max="12" width="5.7890625" bestFit="1" customWidth="1"/>
    <col min="13" max="13" width="2.83984375" bestFit="1" customWidth="1"/>
    <col min="14" max="14" width="6.20703125" bestFit="1" customWidth="1"/>
    <col min="15" max="15" width="10.9453125" bestFit="1" customWidth="1"/>
    <col min="16" max="16" width="4.9453125" bestFit="1" customWidth="1"/>
    <col min="17" max="17" width="3.47265625" bestFit="1" customWidth="1"/>
    <col min="18" max="18" width="3.1015625" bestFit="1" customWidth="1"/>
    <col min="19" max="19" width="3.41796875" bestFit="1" customWidth="1"/>
    <col min="20" max="20" width="2.9453125" bestFit="1" customWidth="1"/>
    <col min="21" max="21" width="3" bestFit="1" customWidth="1"/>
    <col min="22" max="22" width="3.68359375" bestFit="1" customWidth="1"/>
    <col min="23" max="23" width="4.3125" customWidth="1"/>
    <col min="24" max="24" width="3.7890625" bestFit="1" customWidth="1"/>
    <col min="25" max="25" width="3.62890625" bestFit="1" customWidth="1"/>
    <col min="26" max="26" width="2.89453125" bestFit="1" customWidth="1"/>
    <col min="27" max="27" width="5.5234375" bestFit="1" customWidth="1"/>
    <col min="28" max="28" width="10.83984375" bestFit="1" customWidth="1"/>
    <col min="30" max="30" width="10.9453125" bestFit="1" customWidth="1"/>
    <col min="31" max="31" width="7.1015625" customWidth="1"/>
    <col min="32" max="32" width="2.89453125" bestFit="1" customWidth="1"/>
    <col min="33" max="33" width="4.1015625" bestFit="1" customWidth="1"/>
    <col min="34" max="34" width="4.20703125" bestFit="1" customWidth="1"/>
    <col min="35" max="35" width="2.89453125" bestFit="1" customWidth="1"/>
    <col min="36" max="36" width="4.05078125" bestFit="1" customWidth="1"/>
    <col min="37" max="37" width="3.15625" bestFit="1" customWidth="1"/>
    <col min="38" max="38" width="2.6835937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1.945312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1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1</v>
      </c>
      <c r="O3" s="136">
        <f>IFERROR(M3/N3,0)</f>
        <v>0</v>
      </c>
      <c r="P3" s="17">
        <f>(D3*2)+(G3*3)+(J3)</f>
        <v>0</v>
      </c>
      <c r="Q3" s="15">
        <v>2</v>
      </c>
      <c r="R3" s="16">
        <v>0</v>
      </c>
      <c r="S3" s="17">
        <f>Q3+R3</f>
        <v>2</v>
      </c>
      <c r="T3" s="15">
        <v>0</v>
      </c>
      <c r="U3" s="16">
        <v>2</v>
      </c>
      <c r="V3" s="16">
        <v>0</v>
      </c>
      <c r="W3" s="16">
        <v>1</v>
      </c>
      <c r="X3" s="16">
        <v>0</v>
      </c>
      <c r="Y3" s="16">
        <v>0</v>
      </c>
      <c r="Z3" s="16">
        <v>1</v>
      </c>
      <c r="AA3" s="151">
        <v>9</v>
      </c>
      <c r="AB3" s="60">
        <f>IFERROR($N$18+0.44*$K$18-(1.07*($Q$18/($Q$18+$AT$18))*($N$18-$M$18))+U18, 0)</f>
        <v>60.148000000000003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62.123478260869561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0.14700477765527381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0.66666666666666663</v>
      </c>
      <c r="BN3" s="82">
        <f t="shared" ref="BN3:BN18" si="8">IFERROR(T3/U3, 0)</f>
        <v>0</v>
      </c>
      <c r="BO3" s="81">
        <f t="shared" ref="BO3:BO17" si="9">IFERROR(Q3/(($Q$18+$AT$18)*((5*AA3)/$AA$18)), 0)</f>
        <v>0.23703703703703705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0.12052730696798493</v>
      </c>
      <c r="BR3" s="83">
        <f t="shared" ref="BR3:BR16" si="12">IFERROR($BR$18+0.2*(100*($AR$18/CI5)*(1-CH5)-$BR$18), 0)</f>
        <v>94.679576718261558</v>
      </c>
      <c r="BS3" s="84">
        <f t="shared" ref="BS3:BS16" si="13">IFERROR((CS5/CZ5)*100, 0)</f>
        <v>34.016615185684032</v>
      </c>
      <c r="BT3" s="85">
        <f>BS3-BR3</f>
        <v>-60.662961532577526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-8.9285714285714281E-3</v>
      </c>
      <c r="BV3" s="85">
        <f>IFERROR((D3*2)-(E3*((homedefinitions!$K$15)*2))+(G3*3)-(H3*((homedefinitions!$L$15)*3))+(J3)-(K3*(homedefinitions!$M$15))+S3+T3+V3+W3-U3, 0)</f>
        <v>0.25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4</v>
      </c>
      <c r="E4" s="19">
        <v>5</v>
      </c>
      <c r="F4" s="131">
        <f t="shared" ref="F4:F18" si="15">IFERROR(D4/E4,0)</f>
        <v>0.8</v>
      </c>
      <c r="G4" s="18">
        <v>3</v>
      </c>
      <c r="H4" s="19">
        <v>9</v>
      </c>
      <c r="I4" s="134">
        <f t="shared" ref="I4:I18" si="16">IFERROR(G4/H4,0)</f>
        <v>0.33333333333333331</v>
      </c>
      <c r="J4" s="34">
        <v>0</v>
      </c>
      <c r="K4" s="34">
        <v>1</v>
      </c>
      <c r="L4" s="32">
        <f t="shared" ref="L4:L18" si="17">IFERROR(J4/K4, 0)</f>
        <v>0</v>
      </c>
      <c r="M4" s="22">
        <f t="shared" si="0"/>
        <v>7</v>
      </c>
      <c r="N4" s="19">
        <f t="shared" si="0"/>
        <v>14</v>
      </c>
      <c r="O4" s="137">
        <f t="shared" ref="O4:O18" si="18">IFERROR(M4/N4,0)</f>
        <v>0.5</v>
      </c>
      <c r="P4" s="20">
        <f t="shared" ref="P4:P17" si="19">(D4*2)+(G4*3)+(J4)</f>
        <v>17</v>
      </c>
      <c r="Q4" s="18">
        <v>1</v>
      </c>
      <c r="R4" s="19">
        <v>6</v>
      </c>
      <c r="S4" s="20">
        <f t="shared" ref="S4:S18" si="20">Q4+R4</f>
        <v>7</v>
      </c>
      <c r="T4" s="18">
        <v>1</v>
      </c>
      <c r="U4" s="19">
        <v>1</v>
      </c>
      <c r="V4" s="19">
        <v>0</v>
      </c>
      <c r="W4" s="19">
        <v>1</v>
      </c>
      <c r="X4" s="19">
        <v>0</v>
      </c>
      <c r="Y4" s="19">
        <v>0</v>
      </c>
      <c r="Z4" s="19">
        <v>1</v>
      </c>
      <c r="AA4" s="152">
        <v>25.16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0.6071428571428571</v>
      </c>
      <c r="BI4" s="117">
        <f t="shared" si="3"/>
        <v>0.58864265927977844</v>
      </c>
      <c r="BJ4" s="118">
        <f t="shared" si="4"/>
        <v>0.27063836649412887</v>
      </c>
      <c r="BK4" s="86">
        <f t="shared" si="5"/>
        <v>9.0222172098793296E-2</v>
      </c>
      <c r="BL4" s="117">
        <f t="shared" si="6"/>
        <v>6.0827250608272515E-2</v>
      </c>
      <c r="BM4" s="119">
        <f t="shared" si="7"/>
        <v>6.0827250608272515E-2</v>
      </c>
      <c r="BN4" s="87">
        <f t="shared" si="8"/>
        <v>1</v>
      </c>
      <c r="BO4" s="86">
        <f t="shared" si="9"/>
        <v>4.2395336512983571E-2</v>
      </c>
      <c r="BP4" s="117">
        <f t="shared" si="10"/>
        <v>0.33178959010161058</v>
      </c>
      <c r="BQ4" s="120">
        <f t="shared" si="11"/>
        <v>0.15089865538519576</v>
      </c>
      <c r="BR4" s="88">
        <f t="shared" si="12"/>
        <v>92.234655731857742</v>
      </c>
      <c r="BS4" s="89">
        <f t="shared" si="13"/>
        <v>128.71056080151183</v>
      </c>
      <c r="BT4" s="90">
        <f t="shared" ref="BT4:BT18" si="27">BS4-BR4</f>
        <v>36.47590506965409</v>
      </c>
      <c r="BU4" s="86">
        <f t="shared" si="14"/>
        <v>0.14732142857142858</v>
      </c>
      <c r="BV4" s="85">
        <f>IFERROR((D4*2)-(E4*((homedefinitions!$K$15)*2))+(G4*3)-(H4*((homedefinitions!$L$15)*3))+(J4)-(K4*(homedefinitions!$M$15))+S4+T4+V4+W4-U4, 0)</f>
        <v>13.04</v>
      </c>
      <c r="BW4" s="85">
        <f t="shared" ref="BW4:BW18" si="28">IFERROR(K4/N4, 0)</f>
        <v>7.1428571428571425E-2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0</v>
      </c>
      <c r="E5" s="16">
        <v>2</v>
      </c>
      <c r="F5" s="130">
        <f t="shared" si="15"/>
        <v>0</v>
      </c>
      <c r="G5" s="15">
        <v>0</v>
      </c>
      <c r="H5" s="16">
        <v>0</v>
      </c>
      <c r="I5" s="133">
        <f t="shared" si="16"/>
        <v>0</v>
      </c>
      <c r="J5" s="33">
        <v>0</v>
      </c>
      <c r="K5" s="33">
        <v>0</v>
      </c>
      <c r="L5" s="31">
        <f t="shared" si="17"/>
        <v>0</v>
      </c>
      <c r="M5" s="21">
        <f t="shared" si="0"/>
        <v>0</v>
      </c>
      <c r="N5" s="16">
        <f t="shared" si="0"/>
        <v>2</v>
      </c>
      <c r="O5" s="136">
        <f t="shared" si="18"/>
        <v>0</v>
      </c>
      <c r="P5" s="17">
        <f t="shared" si="19"/>
        <v>0</v>
      </c>
      <c r="Q5" s="15">
        <v>0</v>
      </c>
      <c r="R5" s="16">
        <v>0</v>
      </c>
      <c r="S5" s="17">
        <f t="shared" si="20"/>
        <v>0</v>
      </c>
      <c r="T5" s="15">
        <v>0</v>
      </c>
      <c r="U5" s="16">
        <v>0</v>
      </c>
      <c r="V5" s="16">
        <v>0</v>
      </c>
      <c r="W5" s="16">
        <v>0</v>
      </c>
      <c r="X5" s="16">
        <v>0</v>
      </c>
      <c r="Y5" s="16">
        <v>0</v>
      </c>
      <c r="Z5" s="16">
        <v>0</v>
      </c>
      <c r="AA5" s="151">
        <v>4.33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</v>
      </c>
      <c r="BI5" s="113">
        <f t="shared" si="3"/>
        <v>0</v>
      </c>
      <c r="BJ5" s="114">
        <f t="shared" si="4"/>
        <v>0.20370177042301219</v>
      </c>
      <c r="BK5" s="81">
        <f t="shared" si="5"/>
        <v>0</v>
      </c>
      <c r="BL5" s="113">
        <f t="shared" si="6"/>
        <v>0</v>
      </c>
      <c r="BM5" s="115">
        <f t="shared" si="7"/>
        <v>0</v>
      </c>
      <c r="BN5" s="82">
        <f t="shared" si="8"/>
        <v>0</v>
      </c>
      <c r="BO5" s="81">
        <f t="shared" si="9"/>
        <v>0</v>
      </c>
      <c r="BP5" s="113">
        <f t="shared" si="10"/>
        <v>0</v>
      </c>
      <c r="BQ5" s="116">
        <f t="shared" si="11"/>
        <v>0</v>
      </c>
      <c r="BR5" s="83">
        <f t="shared" si="12"/>
        <v>107.52197373694956</v>
      </c>
      <c r="BS5" s="84">
        <f t="shared" si="13"/>
        <v>0</v>
      </c>
      <c r="BT5" s="85">
        <f t="shared" si="27"/>
        <v>-107.52197373694956</v>
      </c>
      <c r="BU5" s="81">
        <f t="shared" si="14"/>
        <v>-1.7857142857142856E-2</v>
      </c>
      <c r="BV5" s="85">
        <f>IFERROR((D5*2)-(E5*((homedefinitions!$K$15)*2))+(G5*3)-(H5*((homedefinitions!$L$15)*3))+(J5)-(K5*(homedefinitions!$M$15))+S5+T5+V5+W5-U5, 0)</f>
        <v>-1.5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1</v>
      </c>
      <c r="CA5" s="39">
        <f>IFERROR(($AS$18/($AS$18+$R$18)), 0)</f>
        <v>0.34782608695652173</v>
      </c>
      <c r="CB5" s="45">
        <f>IFERROR(($AQ$18*(1-CA5))/($AQ$18*(1-CA5)+(CA5*(1-$AQ$18))), 0)</f>
        <v>0.59055118110236215</v>
      </c>
      <c r="CC5" s="45">
        <f t="shared" ref="CC5:CC18" si="30">IFERROR(((($AP$18-$AO$18-$V$18)*CB5*(1-1.07*CA5))/$AA$18)*AA3, 0)</f>
        <v>0.45881975350907217</v>
      </c>
      <c r="CD5" s="45">
        <f t="shared" ref="CD5:CD18" si="31">IFERROR((Z3/$Z$18)*0.4*$AM$18*((1-$AN$18)^2), 0)</f>
        <v>5.53846153846154E-2</v>
      </c>
      <c r="CE5" s="36">
        <f t="shared" ref="CE5:CE18" si="32">IFERROR((($AW$18-$W$18)/$AA$18)*AA3, 0)</f>
        <v>0.33749999999999997</v>
      </c>
      <c r="CF5" s="45">
        <f>IFERROR(CC5+CE5+CD5, 0)</f>
        <v>0.8517043688936875</v>
      </c>
      <c r="CG5" s="45">
        <f>IFERROR(BZ5+CF5, 0)</f>
        <v>1.8517043688936874</v>
      </c>
      <c r="CH5" s="45">
        <f t="shared" ref="CH5:CH18" si="33">IFERROR(CG5/($BD$3*(AA3/$BC$18)),0)</f>
        <v>0.52989931829150994</v>
      </c>
      <c r="CI5" s="51">
        <f>IFERROR($AO$18+(1-((1-$AN$18)^2))*0.4*$AM$18, 0)</f>
        <v>27.28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0.49709239130434779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0.91143680582329323</v>
      </c>
      <c r="CN5" s="45">
        <f>IFERROR($M$18+(1-(1-($J$18/$K$18))^2)*$K$18*0.4, 0)</f>
        <v>31.533333333333331</v>
      </c>
      <c r="CO5" s="45">
        <f>IFERROR(((1-CP5)*CQ5)/((1-CP5)*CQ5+(1-CQ5)*CP5), 0)</f>
        <v>0.53551211412182043</v>
      </c>
      <c r="CP5" s="45">
        <f>IFERROR($Q$18/($Q$18+$AT$18), 0)</f>
        <v>0.4</v>
      </c>
      <c r="CQ5" s="45">
        <f>IFERROR(CN5/($N$18+0.44*$K$18+$U$18), 0)</f>
        <v>0.43458287394340311</v>
      </c>
      <c r="CR5" s="45">
        <f t="shared" ref="CR5:CR18" si="38">IFERROR(Q3*CO5*CQ5*($P$18/($M$18+(1-(1-($J$18/$K$18))^2)*0.4*$K$18)), 0)</f>
        <v>1.0332372653949127</v>
      </c>
      <c r="CS5" s="45">
        <f t="shared" ref="CS5:CS18" si="39">IFERROR((CJ5+CL5+J3)*CM5+CR5, 0)</f>
        <v>1.0332372653949127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0.46544878717313676</v>
      </c>
      <c r="CX5" s="45">
        <f t="shared" ref="CX5:CX18" si="44">IFERROR((N3-M3)*(1-(1.07*CP5)), 0)</f>
        <v>0.57199999999999995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3.0374487871731368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1</v>
      </c>
      <c r="H6" s="19">
        <v>3</v>
      </c>
      <c r="I6" s="134">
        <f t="shared" si="16"/>
        <v>0.33333333333333331</v>
      </c>
      <c r="J6" s="34">
        <v>0</v>
      </c>
      <c r="K6" s="34">
        <v>0</v>
      </c>
      <c r="L6" s="32">
        <f t="shared" si="17"/>
        <v>0</v>
      </c>
      <c r="M6" s="22">
        <f t="shared" si="0"/>
        <v>1</v>
      </c>
      <c r="N6" s="19">
        <f t="shared" si="0"/>
        <v>3</v>
      </c>
      <c r="O6" s="137">
        <f t="shared" si="18"/>
        <v>0.33333333333333331</v>
      </c>
      <c r="P6" s="20">
        <f t="shared" si="19"/>
        <v>3</v>
      </c>
      <c r="Q6" s="18">
        <v>0</v>
      </c>
      <c r="R6" s="19">
        <v>0</v>
      </c>
      <c r="S6" s="20">
        <f t="shared" si="20"/>
        <v>0</v>
      </c>
      <c r="T6" s="18">
        <v>1</v>
      </c>
      <c r="U6" s="19">
        <v>1</v>
      </c>
      <c r="V6" s="19">
        <v>0</v>
      </c>
      <c r="W6" s="19">
        <v>0</v>
      </c>
      <c r="X6" s="19">
        <v>0</v>
      </c>
      <c r="Y6" s="19">
        <v>0</v>
      </c>
      <c r="Z6" s="19">
        <v>1</v>
      </c>
      <c r="AA6" s="152">
        <v>11.85</v>
      </c>
      <c r="AB6" s="60">
        <f>IFERROR((AB3/32)*40, 0)</f>
        <v>75.185000000000002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77.654347826086948</v>
      </c>
      <c r="BF6" s="67">
        <v>3</v>
      </c>
      <c r="BG6" s="68" t="s">
        <v>20</v>
      </c>
      <c r="BH6" s="86">
        <f t="shared" si="2"/>
        <v>0.5</v>
      </c>
      <c r="BI6" s="117">
        <f t="shared" si="3"/>
        <v>0.5</v>
      </c>
      <c r="BJ6" s="118">
        <f t="shared" si="4"/>
        <v>0.1488655976255937</v>
      </c>
      <c r="BK6" s="86">
        <f t="shared" si="5"/>
        <v>0.13302847640823112</v>
      </c>
      <c r="BL6" s="117">
        <f t="shared" si="6"/>
        <v>0.2</v>
      </c>
      <c r="BM6" s="119">
        <f t="shared" si="7"/>
        <v>0.2</v>
      </c>
      <c r="BN6" s="87">
        <f t="shared" si="8"/>
        <v>1</v>
      </c>
      <c r="BO6" s="86">
        <f t="shared" si="9"/>
        <v>0</v>
      </c>
      <c r="BP6" s="117">
        <f t="shared" si="10"/>
        <v>0</v>
      </c>
      <c r="BQ6" s="120">
        <f t="shared" si="11"/>
        <v>0</v>
      </c>
      <c r="BR6" s="88">
        <f t="shared" si="12"/>
        <v>107.01011674982246</v>
      </c>
      <c r="BS6" s="89">
        <f t="shared" si="13"/>
        <v>99.516379863332588</v>
      </c>
      <c r="BT6" s="90">
        <f t="shared" si="27"/>
        <v>-7.4937368864898701</v>
      </c>
      <c r="BU6" s="86">
        <f t="shared" si="14"/>
        <v>8.9285714285714281E-3</v>
      </c>
      <c r="BV6" s="85">
        <f>IFERROR((D6*2)-(E6*((homedefinitions!$K$15)*2))+(G6*3)-(H6*((homedefinitions!$L$15)*3))+(J6)-(K6*(homedefinitions!$M$15))+S6+T6+V6+W6-U6, 0)</f>
        <v>0.47999999999999954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3.4566929133858268</v>
      </c>
      <c r="CA6" s="39">
        <f t="shared" ref="CA6:CA20" si="47">IFERROR(($AS$18/($AS$18+$R$18)), 0)</f>
        <v>0.34782608695652173</v>
      </c>
      <c r="CB6" s="45">
        <f t="shared" ref="CB6:CB20" si="48">IFERROR(($AQ$18*(1-CA6))/($AQ$18*(1-CA6)+(CA6*(1-$AQ$18))), 0)</f>
        <v>0.59055118110236215</v>
      </c>
      <c r="CC6" s="45">
        <f t="shared" si="30"/>
        <v>1.2826561109209174</v>
      </c>
      <c r="CD6" s="45">
        <f t="shared" si="31"/>
        <v>5.53846153846154E-2</v>
      </c>
      <c r="CE6" s="36">
        <f t="shared" si="32"/>
        <v>0.94350000000000001</v>
      </c>
      <c r="CF6" s="45">
        <f t="shared" ref="CF6:CF20" si="49">IFERROR(CC6+CE6+CD6, 0)</f>
        <v>2.2815407263055327</v>
      </c>
      <c r="CG6" s="45">
        <f t="shared" ref="CG6:CG20" si="50">IFERROR(BZ6+CF6, 0)</f>
        <v>5.7382336396913596</v>
      </c>
      <c r="CH6" s="45">
        <f t="shared" si="33"/>
        <v>0.58739711528211003</v>
      </c>
      <c r="CI6" s="51">
        <f t="shared" ref="CI6:CI20" si="51">IFERROR($AO$18+(1-((1-$AN$18)^2))*0.4*$AM$18, 0)</f>
        <v>27.28</v>
      </c>
      <c r="CJ6" s="47">
        <f t="shared" si="34"/>
        <v>14.227599345652839</v>
      </c>
      <c r="CK6" s="45">
        <f t="shared" si="35"/>
        <v>0.53721258354131829</v>
      </c>
      <c r="CL6" s="45">
        <f t="shared" si="36"/>
        <v>1.0193256578947369</v>
      </c>
      <c r="CM6" s="36">
        <f t="shared" si="37"/>
        <v>0.91143680582329323</v>
      </c>
      <c r="CN6" s="45">
        <f t="shared" ref="CN6:CN20" si="52">IFERROR($M$18+(1-(1-($J$18/$K$18))^2)*$K$18*0.4, 0)</f>
        <v>31.533333333333331</v>
      </c>
      <c r="CO6" s="45">
        <f t="shared" ref="CO6:CO20" si="53">IFERROR(((1-CP6)*CQ6)/((1-CP6)*CQ6+(1-CQ6)*CP6), 0)</f>
        <v>0.53551211412182043</v>
      </c>
      <c r="CP6" s="45">
        <f t="shared" ref="CP6:CP20" si="54">IFERROR($Q$18/($Q$18+$AT$18), 0)</f>
        <v>0.4</v>
      </c>
      <c r="CQ6" s="45">
        <f t="shared" ref="CQ6:CQ20" si="55">IFERROR(CN6/($N$18+0.44*$K$18+$U$18), 0)</f>
        <v>0.43458287394340311</v>
      </c>
      <c r="CR6" s="45">
        <f t="shared" si="38"/>
        <v>0.51661863269745634</v>
      </c>
      <c r="CS6" s="45">
        <f t="shared" si="39"/>
        <v>14.413227256558162</v>
      </c>
      <c r="CT6" s="45">
        <f t="shared" si="40"/>
        <v>5.8584232599746979</v>
      </c>
      <c r="CU6" s="45">
        <f t="shared" si="41"/>
        <v>0.24342105263157895</v>
      </c>
      <c r="CV6" s="45">
        <f t="shared" si="42"/>
        <v>0</v>
      </c>
      <c r="CW6" s="45">
        <f t="shared" si="43"/>
        <v>0.23272439358656838</v>
      </c>
      <c r="CX6" s="45">
        <f t="shared" si="44"/>
        <v>4.0039999999999996</v>
      </c>
      <c r="CY6" s="45">
        <f t="shared" si="45"/>
        <v>0.4</v>
      </c>
      <c r="CZ6" s="43">
        <f t="shared" si="46"/>
        <v>11.198169883499462</v>
      </c>
    </row>
    <row r="7" spans="2:104" ht="23.1" x14ac:dyDescent="0.85">
      <c r="B7" s="11">
        <v>4</v>
      </c>
      <c r="C7" s="11" t="s">
        <v>21</v>
      </c>
      <c r="D7" s="15">
        <v>1</v>
      </c>
      <c r="E7" s="16">
        <v>1</v>
      </c>
      <c r="F7" s="130">
        <f t="shared" si="15"/>
        <v>1</v>
      </c>
      <c r="G7" s="15">
        <v>2</v>
      </c>
      <c r="H7" s="16">
        <v>5</v>
      </c>
      <c r="I7" s="133">
        <f t="shared" si="16"/>
        <v>0.4</v>
      </c>
      <c r="J7" s="33">
        <v>3</v>
      </c>
      <c r="K7" s="33">
        <v>3</v>
      </c>
      <c r="L7" s="31">
        <f t="shared" si="17"/>
        <v>1</v>
      </c>
      <c r="M7" s="21">
        <f t="shared" si="0"/>
        <v>3</v>
      </c>
      <c r="N7" s="16">
        <f t="shared" si="0"/>
        <v>6</v>
      </c>
      <c r="O7" s="136">
        <f t="shared" si="18"/>
        <v>0.5</v>
      </c>
      <c r="P7" s="17">
        <f t="shared" si="19"/>
        <v>11</v>
      </c>
      <c r="Q7" s="15">
        <v>1</v>
      </c>
      <c r="R7" s="16">
        <v>1</v>
      </c>
      <c r="S7" s="17">
        <f t="shared" si="20"/>
        <v>2</v>
      </c>
      <c r="T7" s="15">
        <v>4</v>
      </c>
      <c r="U7" s="16">
        <v>2</v>
      </c>
      <c r="V7" s="16">
        <v>0</v>
      </c>
      <c r="W7" s="16">
        <v>1</v>
      </c>
      <c r="X7" s="16">
        <v>1</v>
      </c>
      <c r="Y7" s="16">
        <v>0</v>
      </c>
      <c r="Z7" s="16">
        <v>2</v>
      </c>
      <c r="AA7" s="151">
        <v>24.5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0.66666666666666663</v>
      </c>
      <c r="BI7" s="113">
        <f t="shared" si="3"/>
        <v>0.75136612021857918</v>
      </c>
      <c r="BJ7" s="114">
        <f t="shared" si="4"/>
        <v>0.16776545237720225</v>
      </c>
      <c r="BK7" s="81">
        <f t="shared" si="5"/>
        <v>0.27379679144385027</v>
      </c>
      <c r="BL7" s="113">
        <f t="shared" si="6"/>
        <v>0.3003003003003003</v>
      </c>
      <c r="BM7" s="115">
        <f t="shared" si="7"/>
        <v>0.15015015015015015</v>
      </c>
      <c r="BN7" s="82">
        <f t="shared" si="8"/>
        <v>2</v>
      </c>
      <c r="BO7" s="81">
        <f t="shared" si="9"/>
        <v>4.3537414965986392E-2</v>
      </c>
      <c r="BP7" s="113">
        <f t="shared" si="10"/>
        <v>5.6787932564330082E-2</v>
      </c>
      <c r="BQ7" s="116">
        <f t="shared" si="11"/>
        <v>4.4275337253545488E-2</v>
      </c>
      <c r="BR7" s="83">
        <f t="shared" si="12"/>
        <v>100.72653279386245</v>
      </c>
      <c r="BS7" s="84">
        <f t="shared" si="13"/>
        <v>152.9961174279444</v>
      </c>
      <c r="BT7" s="85">
        <f t="shared" si="27"/>
        <v>52.269584634081951</v>
      </c>
      <c r="BU7" s="81">
        <f t="shared" si="14"/>
        <v>0.11160714285714286</v>
      </c>
      <c r="BV7" s="85">
        <f>IFERROR((D7*2)-(E7*((homedefinitions!$K$15)*2))+(G7*3)-(H7*((homedefinitions!$L$15)*3))+(J7)-(K7*(homedefinitions!$M$15))+S7+T7+V7+W7-U7, 0)</f>
        <v>9.1</v>
      </c>
      <c r="BW7" s="85">
        <f t="shared" si="28"/>
        <v>0.5</v>
      </c>
      <c r="BX7" s="26">
        <v>2</v>
      </c>
      <c r="BY7" s="25" t="s">
        <v>19</v>
      </c>
      <c r="BZ7" s="47">
        <f t="shared" si="29"/>
        <v>0</v>
      </c>
      <c r="CA7" s="39">
        <f t="shared" si="47"/>
        <v>0.34782608695652173</v>
      </c>
      <c r="CB7" s="45">
        <f t="shared" si="48"/>
        <v>0.59055118110236215</v>
      </c>
      <c r="CC7" s="45">
        <f t="shared" si="30"/>
        <v>0.22074328141047583</v>
      </c>
      <c r="CD7" s="45">
        <f t="shared" si="31"/>
        <v>0</v>
      </c>
      <c r="CE7" s="36">
        <f t="shared" si="32"/>
        <v>0.16237499999999999</v>
      </c>
      <c r="CF7" s="45">
        <f t="shared" si="49"/>
        <v>0.38311828141047582</v>
      </c>
      <c r="CG7" s="45">
        <f t="shared" si="50"/>
        <v>0.38311828141047582</v>
      </c>
      <c r="CH7" s="45">
        <f t="shared" si="33"/>
        <v>0.22788156771408866</v>
      </c>
      <c r="CI7" s="51">
        <f t="shared" si="51"/>
        <v>27.28</v>
      </c>
      <c r="CJ7" s="47">
        <f t="shared" si="34"/>
        <v>0</v>
      </c>
      <c r="CK7" s="45">
        <f t="shared" si="35"/>
        <v>0.48732092391304355</v>
      </c>
      <c r="CL7" s="45">
        <f t="shared" si="36"/>
        <v>0</v>
      </c>
      <c r="CM7" s="36">
        <f t="shared" si="37"/>
        <v>0.91143680582329323</v>
      </c>
      <c r="CN7" s="45">
        <f t="shared" si="52"/>
        <v>31.533333333333331</v>
      </c>
      <c r="CO7" s="45">
        <f t="shared" si="53"/>
        <v>0.53551211412182043</v>
      </c>
      <c r="CP7" s="45">
        <f t="shared" si="54"/>
        <v>0.4</v>
      </c>
      <c r="CQ7" s="45">
        <f t="shared" si="55"/>
        <v>0.43458287394340311</v>
      </c>
      <c r="CR7" s="45">
        <f t="shared" si="38"/>
        <v>0</v>
      </c>
      <c r="CS7" s="45">
        <f t="shared" si="39"/>
        <v>0</v>
      </c>
      <c r="CT7" s="45">
        <f t="shared" si="40"/>
        <v>0</v>
      </c>
      <c r="CU7" s="45">
        <f t="shared" si="41"/>
        <v>0</v>
      </c>
      <c r="CV7" s="45">
        <f t="shared" si="42"/>
        <v>0</v>
      </c>
      <c r="CW7" s="45">
        <f t="shared" si="43"/>
        <v>0</v>
      </c>
      <c r="CX7" s="45">
        <f t="shared" si="44"/>
        <v>1.1439999999999999</v>
      </c>
      <c r="CY7" s="45">
        <f t="shared" si="45"/>
        <v>0</v>
      </c>
      <c r="CZ7" s="43">
        <f t="shared" si="46"/>
        <v>1.1439999999999999</v>
      </c>
    </row>
    <row r="8" spans="2:104" ht="23.1" x14ac:dyDescent="0.85">
      <c r="B8" s="11">
        <v>5</v>
      </c>
      <c r="C8" s="11" t="s">
        <v>22</v>
      </c>
      <c r="D8" s="18">
        <v>2</v>
      </c>
      <c r="E8" s="19">
        <v>5</v>
      </c>
      <c r="F8" s="131">
        <f t="shared" si="15"/>
        <v>0.4</v>
      </c>
      <c r="G8" s="18">
        <v>1</v>
      </c>
      <c r="H8" s="19">
        <v>2</v>
      </c>
      <c r="I8" s="134">
        <f t="shared" si="16"/>
        <v>0.5</v>
      </c>
      <c r="J8" s="34">
        <v>7</v>
      </c>
      <c r="K8" s="34">
        <v>10</v>
      </c>
      <c r="L8" s="32">
        <f t="shared" si="17"/>
        <v>0.7</v>
      </c>
      <c r="M8" s="22">
        <f t="shared" si="0"/>
        <v>3</v>
      </c>
      <c r="N8" s="19">
        <f t="shared" si="0"/>
        <v>7</v>
      </c>
      <c r="O8" s="137">
        <f t="shared" si="18"/>
        <v>0.42857142857142855</v>
      </c>
      <c r="P8" s="20">
        <f t="shared" si="19"/>
        <v>14</v>
      </c>
      <c r="Q8" s="18">
        <v>3</v>
      </c>
      <c r="R8" s="19">
        <v>3</v>
      </c>
      <c r="S8" s="20">
        <f t="shared" si="20"/>
        <v>6</v>
      </c>
      <c r="T8" s="18">
        <v>2</v>
      </c>
      <c r="U8" s="19">
        <v>0</v>
      </c>
      <c r="V8" s="19">
        <v>1</v>
      </c>
      <c r="W8" s="19">
        <v>5</v>
      </c>
      <c r="X8" s="19">
        <v>0</v>
      </c>
      <c r="Y8" s="19">
        <v>0</v>
      </c>
      <c r="Z8" s="19">
        <v>1</v>
      </c>
      <c r="AA8" s="152">
        <v>23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0.5</v>
      </c>
      <c r="BI8" s="117">
        <f t="shared" si="3"/>
        <v>0.61403508771929827</v>
      </c>
      <c r="BJ8" s="118">
        <f t="shared" si="4"/>
        <v>0.21858971286132015</v>
      </c>
      <c r="BK8" s="86">
        <f t="shared" si="5"/>
        <v>0.14780600461893764</v>
      </c>
      <c r="BL8" s="117">
        <f t="shared" si="6"/>
        <v>0.14925373134328357</v>
      </c>
      <c r="BM8" s="119">
        <f t="shared" si="7"/>
        <v>0</v>
      </c>
      <c r="BN8" s="87">
        <f t="shared" si="8"/>
        <v>0</v>
      </c>
      <c r="BO8" s="86">
        <f t="shared" si="9"/>
        <v>0.1391304347826087</v>
      </c>
      <c r="BP8" s="117">
        <f t="shared" si="10"/>
        <v>0.18147448015122875</v>
      </c>
      <c r="BQ8" s="120">
        <f t="shared" si="11"/>
        <v>0.1414885777450258</v>
      </c>
      <c r="BR8" s="88">
        <f t="shared" si="12"/>
        <v>75.836144505593793</v>
      </c>
      <c r="BS8" s="89">
        <f t="shared" si="13"/>
        <v>159.2819217885642</v>
      </c>
      <c r="BT8" s="90">
        <f t="shared" si="27"/>
        <v>83.445777282970411</v>
      </c>
      <c r="BU8" s="86">
        <f t="shared" si="14"/>
        <v>0.16964285714285715</v>
      </c>
      <c r="BV8" s="85">
        <f>IFERROR((D8*2)-(E8*((homedefinitions!$K$15)*2))+(G8*3)-(H8*((homedefinitions!$L$15)*3))+(J8)-(K8*(homedefinitions!$M$15))+S8+T8+V8+W8-U8, 0)</f>
        <v>16.07</v>
      </c>
      <c r="BW8" s="85">
        <f t="shared" si="28"/>
        <v>1.4285714285714286</v>
      </c>
      <c r="BX8" s="26">
        <v>3</v>
      </c>
      <c r="BY8" s="25" t="s">
        <v>20</v>
      </c>
      <c r="BZ8" s="47">
        <f t="shared" si="29"/>
        <v>0</v>
      </c>
      <c r="CA8" s="39">
        <f t="shared" si="47"/>
        <v>0.34782608695652173</v>
      </c>
      <c r="CB8" s="45">
        <f t="shared" si="48"/>
        <v>0.59055118110236215</v>
      </c>
      <c r="CC8" s="45">
        <f t="shared" si="30"/>
        <v>0.60411267545361169</v>
      </c>
      <c r="CD8" s="45">
        <f t="shared" si="31"/>
        <v>5.53846153846154E-2</v>
      </c>
      <c r="CE8" s="36">
        <f t="shared" si="32"/>
        <v>0.44437499999999996</v>
      </c>
      <c r="CF8" s="45">
        <f t="shared" si="49"/>
        <v>1.103872290838227</v>
      </c>
      <c r="CG8" s="45">
        <f t="shared" si="50"/>
        <v>1.103872290838227</v>
      </c>
      <c r="CH8" s="45">
        <f t="shared" si="33"/>
        <v>0.23991903203204321</v>
      </c>
      <c r="CI8" s="51">
        <f t="shared" si="51"/>
        <v>27.28</v>
      </c>
      <c r="CJ8" s="47">
        <f t="shared" si="34"/>
        <v>2.6692523290715116</v>
      </c>
      <c r="CK8" s="45">
        <f t="shared" si="35"/>
        <v>0.44099689457131752</v>
      </c>
      <c r="CL8" s="45">
        <f t="shared" si="36"/>
        <v>0.81609461966604824</v>
      </c>
      <c r="CM8" s="36">
        <f t="shared" si="37"/>
        <v>0.91143680582329323</v>
      </c>
      <c r="CN8" s="45">
        <f t="shared" si="52"/>
        <v>31.533333333333331</v>
      </c>
      <c r="CO8" s="45">
        <f t="shared" si="53"/>
        <v>0.53551211412182043</v>
      </c>
      <c r="CP8" s="45">
        <f t="shared" si="54"/>
        <v>0.4</v>
      </c>
      <c r="CQ8" s="45">
        <f t="shared" si="55"/>
        <v>0.43458287394340311</v>
      </c>
      <c r="CR8" s="45">
        <f t="shared" si="38"/>
        <v>0</v>
      </c>
      <c r="CS8" s="45">
        <f t="shared" si="39"/>
        <v>3.1766734901433229</v>
      </c>
      <c r="CT8" s="45">
        <f t="shared" si="40"/>
        <v>0.88975077635717059</v>
      </c>
      <c r="CU8" s="45">
        <f t="shared" si="41"/>
        <v>0.26020408163265307</v>
      </c>
      <c r="CV8" s="45">
        <f t="shared" si="42"/>
        <v>0</v>
      </c>
      <c r="CW8" s="45">
        <f t="shared" si="43"/>
        <v>0</v>
      </c>
      <c r="CX8" s="45">
        <f t="shared" si="44"/>
        <v>1.1439999999999999</v>
      </c>
      <c r="CY8" s="45">
        <f t="shared" si="45"/>
        <v>0</v>
      </c>
      <c r="CZ8" s="43">
        <f t="shared" si="46"/>
        <v>3.1921111826072237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5"/>
        <v>0</v>
      </c>
      <c r="G9" s="15">
        <v>0</v>
      </c>
      <c r="H9" s="16">
        <v>0</v>
      </c>
      <c r="I9" s="133">
        <f t="shared" si="16"/>
        <v>0</v>
      </c>
      <c r="J9" s="33">
        <v>0</v>
      </c>
      <c r="K9" s="33">
        <v>0</v>
      </c>
      <c r="L9" s="31">
        <f t="shared" si="17"/>
        <v>0</v>
      </c>
      <c r="M9" s="21">
        <f t="shared" si="0"/>
        <v>0</v>
      </c>
      <c r="N9" s="16">
        <f t="shared" si="0"/>
        <v>0</v>
      </c>
      <c r="O9" s="136">
        <f t="shared" si="18"/>
        <v>0</v>
      </c>
      <c r="P9" s="17">
        <f t="shared" si="19"/>
        <v>0</v>
      </c>
      <c r="Q9" s="15">
        <v>0</v>
      </c>
      <c r="R9" s="16">
        <v>0</v>
      </c>
      <c r="S9" s="17">
        <f t="shared" si="20"/>
        <v>0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1</v>
      </c>
      <c r="Z9" s="16">
        <v>0</v>
      </c>
      <c r="AA9" s="151">
        <v>2.5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107.52197373694956</v>
      </c>
      <c r="BS9" s="84">
        <f t="shared" si="13"/>
        <v>0</v>
      </c>
      <c r="BT9" s="85">
        <f t="shared" si="27"/>
        <v>-107.52197373694956</v>
      </c>
      <c r="BU9" s="81">
        <f t="shared" si="14"/>
        <v>0</v>
      </c>
      <c r="BV9" s="85">
        <f>IFERROR((D9*2)-(E9*((homedefinitions!$K$15)*2))+(G9*3)-(H9*((homedefinitions!$L$15)*3))+(J9)-(K9*(homedefinitions!$M$15))+S9+T9+V9+W9-U9, 0)</f>
        <v>0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1.409448818897638</v>
      </c>
      <c r="CA9" s="39">
        <f t="shared" si="47"/>
        <v>0.34782608695652173</v>
      </c>
      <c r="CB9" s="45">
        <f t="shared" si="48"/>
        <v>0.59055118110236215</v>
      </c>
      <c r="CC9" s="45">
        <f t="shared" si="30"/>
        <v>1.2490093289969186</v>
      </c>
      <c r="CD9" s="45">
        <f t="shared" si="31"/>
        <v>0.1107692307692308</v>
      </c>
      <c r="CE9" s="36">
        <f t="shared" si="32"/>
        <v>0.91874999999999996</v>
      </c>
      <c r="CF9" s="45">
        <f t="shared" si="49"/>
        <v>2.2785285597661495</v>
      </c>
      <c r="CG9" s="45">
        <f t="shared" si="50"/>
        <v>3.6879773786637875</v>
      </c>
      <c r="CH9" s="45">
        <f t="shared" si="33"/>
        <v>0.38769159265151687</v>
      </c>
      <c r="CI9" s="51">
        <f t="shared" si="51"/>
        <v>27.28</v>
      </c>
      <c r="CJ9" s="47">
        <f t="shared" si="34"/>
        <v>7.1024593117879569</v>
      </c>
      <c r="CK9" s="45">
        <f t="shared" si="35"/>
        <v>0.33657775807951634</v>
      </c>
      <c r="CL9" s="45">
        <f t="shared" si="36"/>
        <v>3.4</v>
      </c>
      <c r="CM9" s="36">
        <f t="shared" si="37"/>
        <v>0.91143680582329323</v>
      </c>
      <c r="CN9" s="45">
        <f t="shared" si="52"/>
        <v>31.533333333333331</v>
      </c>
      <c r="CO9" s="45">
        <f t="shared" si="53"/>
        <v>0.53551211412182043</v>
      </c>
      <c r="CP9" s="45">
        <f t="shared" si="54"/>
        <v>0.4</v>
      </c>
      <c r="CQ9" s="45">
        <f t="shared" si="55"/>
        <v>0.43458287394340311</v>
      </c>
      <c r="CR9" s="45">
        <f t="shared" si="38"/>
        <v>0.51661863269745634</v>
      </c>
      <c r="CS9" s="45">
        <f t="shared" si="39"/>
        <v>12.823257018592454</v>
      </c>
      <c r="CT9" s="45">
        <f t="shared" si="40"/>
        <v>2.6634222419204838</v>
      </c>
      <c r="CU9" s="45">
        <f t="shared" si="41"/>
        <v>1</v>
      </c>
      <c r="CV9" s="45">
        <f t="shared" si="42"/>
        <v>1.2000000000000002</v>
      </c>
      <c r="CW9" s="45">
        <f t="shared" si="43"/>
        <v>0.23272439358656838</v>
      </c>
      <c r="CX9" s="45">
        <f t="shared" si="44"/>
        <v>1.7159999999999997</v>
      </c>
      <c r="CY9" s="45">
        <f t="shared" si="45"/>
        <v>0</v>
      </c>
      <c r="CZ9" s="43">
        <f t="shared" si="46"/>
        <v>8.3814264271325332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2</v>
      </c>
      <c r="F10" s="131">
        <f t="shared" si="15"/>
        <v>0.5</v>
      </c>
      <c r="G10" s="18">
        <v>0</v>
      </c>
      <c r="H10" s="19">
        <v>1</v>
      </c>
      <c r="I10" s="134">
        <f t="shared" si="16"/>
        <v>0</v>
      </c>
      <c r="J10" s="34">
        <v>0</v>
      </c>
      <c r="K10" s="34">
        <v>2</v>
      </c>
      <c r="L10" s="32">
        <f t="shared" si="17"/>
        <v>0</v>
      </c>
      <c r="M10" s="22">
        <f t="shared" si="0"/>
        <v>1</v>
      </c>
      <c r="N10" s="19">
        <f t="shared" si="0"/>
        <v>3</v>
      </c>
      <c r="O10" s="137">
        <f t="shared" si="18"/>
        <v>0.33333333333333331</v>
      </c>
      <c r="P10" s="20">
        <f t="shared" si="19"/>
        <v>2</v>
      </c>
      <c r="Q10" s="18">
        <v>2</v>
      </c>
      <c r="R10" s="19">
        <v>1</v>
      </c>
      <c r="S10" s="20">
        <f t="shared" si="20"/>
        <v>3</v>
      </c>
      <c r="T10" s="18">
        <v>0</v>
      </c>
      <c r="U10" s="19">
        <v>1</v>
      </c>
      <c r="V10" s="19">
        <v>0</v>
      </c>
      <c r="W10" s="19">
        <v>1</v>
      </c>
      <c r="X10" s="19">
        <v>0</v>
      </c>
      <c r="Y10" s="19">
        <v>1</v>
      </c>
      <c r="Z10" s="19">
        <v>1</v>
      </c>
      <c r="AA10" s="152">
        <v>10.66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0.33333333333333331</v>
      </c>
      <c r="BI10" s="117">
        <f t="shared" si="3"/>
        <v>0.25773195876288663</v>
      </c>
      <c r="BJ10" s="118">
        <f t="shared" si="4"/>
        <v>0.2018902387310702</v>
      </c>
      <c r="BK10" s="86">
        <f t="shared" si="5"/>
        <v>0</v>
      </c>
      <c r="BL10" s="117">
        <f t="shared" si="6"/>
        <v>0</v>
      </c>
      <c r="BM10" s="119">
        <f t="shared" si="7"/>
        <v>0.20491803278688525</v>
      </c>
      <c r="BN10" s="87">
        <f t="shared" si="8"/>
        <v>0</v>
      </c>
      <c r="BO10" s="86">
        <f t="shared" si="9"/>
        <v>0.20012507817385866</v>
      </c>
      <c r="BP10" s="117">
        <f t="shared" si="10"/>
        <v>0.13051635533077738</v>
      </c>
      <c r="BQ10" s="120">
        <f t="shared" si="11"/>
        <v>0.15263777148853624</v>
      </c>
      <c r="BR10" s="88">
        <f t="shared" si="12"/>
        <v>92.472930790591363</v>
      </c>
      <c r="BS10" s="89">
        <f t="shared" si="13"/>
        <v>63.467628044814894</v>
      </c>
      <c r="BT10" s="90">
        <f t="shared" si="27"/>
        <v>-29.005302745776468</v>
      </c>
      <c r="BU10" s="86">
        <f t="shared" si="14"/>
        <v>0</v>
      </c>
      <c r="BV10" s="85">
        <f>IFERROR((D10*2)-(E10*((homedefinitions!$K$15)*2))+(G10*3)-(H10*((homedefinitions!$L$15)*3))+(J10)-(K10*(homedefinitions!$M$15))+S10+T10+V10+W10-U10, 0)</f>
        <v>1.3599999999999999</v>
      </c>
      <c r="BW10" s="85">
        <f t="shared" si="28"/>
        <v>0.66666666666666663</v>
      </c>
      <c r="BX10" s="26">
        <v>5</v>
      </c>
      <c r="BY10" s="25" t="s">
        <v>22</v>
      </c>
      <c r="BZ10" s="47">
        <f t="shared" si="29"/>
        <v>6.5991098938719617</v>
      </c>
      <c r="CA10" s="39">
        <f t="shared" si="47"/>
        <v>0.34782608695652173</v>
      </c>
      <c r="CB10" s="45">
        <f t="shared" si="48"/>
        <v>0.59055118110236215</v>
      </c>
      <c r="CC10" s="45">
        <f t="shared" si="30"/>
        <v>1.1725393700787401</v>
      </c>
      <c r="CD10" s="45">
        <f t="shared" si="31"/>
        <v>5.53846153846154E-2</v>
      </c>
      <c r="CE10" s="36">
        <f t="shared" si="32"/>
        <v>0.86249999999999993</v>
      </c>
      <c r="CF10" s="45">
        <f t="shared" si="49"/>
        <v>2.0904239854633553</v>
      </c>
      <c r="CG10" s="45">
        <f t="shared" si="50"/>
        <v>8.6895338793353165</v>
      </c>
      <c r="CH10" s="45">
        <f t="shared" si="33"/>
        <v>0.97304486205148988</v>
      </c>
      <c r="CI10" s="51">
        <f t="shared" si="51"/>
        <v>27.28</v>
      </c>
      <c r="CJ10" s="47">
        <f t="shared" si="34"/>
        <v>6.2240715213625863</v>
      </c>
      <c r="CK10" s="45">
        <f t="shared" si="35"/>
        <v>0.44338770207852196</v>
      </c>
      <c r="CL10" s="45">
        <f t="shared" si="36"/>
        <v>1.801666666666667</v>
      </c>
      <c r="CM10" s="36">
        <f t="shared" si="37"/>
        <v>0.91143680582329323</v>
      </c>
      <c r="CN10" s="45">
        <f t="shared" si="52"/>
        <v>31.533333333333331</v>
      </c>
      <c r="CO10" s="45">
        <f t="shared" si="53"/>
        <v>0.53551211412182043</v>
      </c>
      <c r="CP10" s="45">
        <f t="shared" si="54"/>
        <v>0.4</v>
      </c>
      <c r="CQ10" s="45">
        <f t="shared" si="55"/>
        <v>0.43458287394340311</v>
      </c>
      <c r="CR10" s="45">
        <f t="shared" si="38"/>
        <v>1.5498558980923689</v>
      </c>
      <c r="CS10" s="45">
        <f t="shared" si="39"/>
        <v>15.244866717326829</v>
      </c>
      <c r="CT10" s="45">
        <f t="shared" si="40"/>
        <v>2.6674592234411083</v>
      </c>
      <c r="CU10" s="45">
        <f t="shared" si="41"/>
        <v>0.52222222222222225</v>
      </c>
      <c r="CV10" s="45">
        <f t="shared" si="42"/>
        <v>3.6399999999999997</v>
      </c>
      <c r="CW10" s="45">
        <f t="shared" si="43"/>
        <v>0.69817318075970514</v>
      </c>
      <c r="CX10" s="45">
        <f t="shared" si="44"/>
        <v>2.2879999999999998</v>
      </c>
      <c r="CY10" s="45">
        <f t="shared" si="45"/>
        <v>0.3600000000000001</v>
      </c>
      <c r="CZ10" s="43">
        <f t="shared" si="46"/>
        <v>9.5709962223857019</v>
      </c>
    </row>
    <row r="11" spans="2:104" ht="23.1" x14ac:dyDescent="0.85">
      <c r="B11" s="11">
        <v>12</v>
      </c>
      <c r="C11" s="11" t="s">
        <v>25</v>
      </c>
      <c r="D11" s="15">
        <v>1</v>
      </c>
      <c r="E11" s="16">
        <v>1</v>
      </c>
      <c r="F11" s="130">
        <f t="shared" si="15"/>
        <v>1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1</v>
      </c>
      <c r="N11" s="16">
        <f t="shared" si="0"/>
        <v>1</v>
      </c>
      <c r="O11" s="136">
        <f t="shared" si="18"/>
        <v>1</v>
      </c>
      <c r="P11" s="17">
        <f t="shared" si="19"/>
        <v>2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1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1</v>
      </c>
      <c r="BI11" s="113">
        <f t="shared" si="3"/>
        <v>1</v>
      </c>
      <c r="BJ11" s="114">
        <f t="shared" si="4"/>
        <v>0.44101433296582138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107.52197373694956</v>
      </c>
      <c r="BS11" s="84">
        <f t="shared" si="13"/>
        <v>200</v>
      </c>
      <c r="BT11" s="85">
        <f t="shared" si="27"/>
        <v>92.478026263050438</v>
      </c>
      <c r="BU11" s="81">
        <f t="shared" si="14"/>
        <v>1.7857142857142856E-2</v>
      </c>
      <c r="BV11" s="85">
        <f>IFERROR((D11*2)-(E11*((homedefinitions!$K$15)*2))+(G11*3)-(H11*((homedefinitions!$L$15)*3))+(J11)-(K11*(homedefinitions!$M$15))+S11+T11+V11+W11-U11, 0)</f>
        <v>1.25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0.34782608695652173</v>
      </c>
      <c r="CB11" s="45">
        <f t="shared" si="48"/>
        <v>0.59055118110236215</v>
      </c>
      <c r="CC11" s="45">
        <f t="shared" si="30"/>
        <v>0.12744993153029782</v>
      </c>
      <c r="CD11" s="45">
        <f t="shared" si="31"/>
        <v>0</v>
      </c>
      <c r="CE11" s="36">
        <f t="shared" si="32"/>
        <v>9.375E-2</v>
      </c>
      <c r="CF11" s="45">
        <f t="shared" si="49"/>
        <v>0.22119993153029782</v>
      </c>
      <c r="CG11" s="45">
        <f t="shared" si="50"/>
        <v>0.22119993153029782</v>
      </c>
      <c r="CH11" s="45">
        <f t="shared" si="33"/>
        <v>0.22788156771408863</v>
      </c>
      <c r="CI11" s="51">
        <f t="shared" si="51"/>
        <v>27.28</v>
      </c>
      <c r="CJ11" s="47">
        <f t="shared" si="34"/>
        <v>0</v>
      </c>
      <c r="CK11" s="45">
        <f t="shared" si="35"/>
        <v>0.48349184782608701</v>
      </c>
      <c r="CL11" s="45">
        <f t="shared" si="36"/>
        <v>0</v>
      </c>
      <c r="CM11" s="36">
        <f t="shared" si="37"/>
        <v>0.91143680582329323</v>
      </c>
      <c r="CN11" s="45">
        <f t="shared" si="52"/>
        <v>31.533333333333331</v>
      </c>
      <c r="CO11" s="45">
        <f t="shared" si="53"/>
        <v>0.53551211412182043</v>
      </c>
      <c r="CP11" s="45">
        <f t="shared" si="54"/>
        <v>0.4</v>
      </c>
      <c r="CQ11" s="45">
        <f t="shared" si="55"/>
        <v>0.43458287394340311</v>
      </c>
      <c r="CR11" s="45">
        <f t="shared" si="38"/>
        <v>0</v>
      </c>
      <c r="CS11" s="45">
        <f t="shared" si="39"/>
        <v>0</v>
      </c>
      <c r="CT11" s="45">
        <f t="shared" si="40"/>
        <v>0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0</v>
      </c>
      <c r="CY11" s="45">
        <f t="shared" si="45"/>
        <v>0</v>
      </c>
      <c r="CZ11" s="43">
        <f t="shared" si="46"/>
        <v>0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0</v>
      </c>
      <c r="F12" s="131">
        <f t="shared" si="15"/>
        <v>0</v>
      </c>
      <c r="G12" s="18">
        <v>0</v>
      </c>
      <c r="H12" s="19">
        <v>1</v>
      </c>
      <c r="I12" s="134">
        <f t="shared" si="16"/>
        <v>0</v>
      </c>
      <c r="J12" s="34">
        <v>0</v>
      </c>
      <c r="K12" s="34">
        <v>0</v>
      </c>
      <c r="L12" s="32">
        <f t="shared" si="17"/>
        <v>0</v>
      </c>
      <c r="M12" s="22">
        <f t="shared" si="0"/>
        <v>0</v>
      </c>
      <c r="N12" s="19">
        <f t="shared" si="0"/>
        <v>1</v>
      </c>
      <c r="O12" s="137">
        <f t="shared" si="18"/>
        <v>0</v>
      </c>
      <c r="P12" s="20">
        <f t="shared" si="19"/>
        <v>0</v>
      </c>
      <c r="Q12" s="18">
        <v>0</v>
      </c>
      <c r="R12" s="19">
        <v>2</v>
      </c>
      <c r="S12" s="20">
        <f t="shared" si="20"/>
        <v>2</v>
      </c>
      <c r="T12" s="18">
        <v>0</v>
      </c>
      <c r="U12" s="19">
        <v>0</v>
      </c>
      <c r="V12" s="19">
        <v>0</v>
      </c>
      <c r="W12" s="19">
        <v>0</v>
      </c>
      <c r="X12" s="19">
        <v>0</v>
      </c>
      <c r="Y12" s="19">
        <v>0</v>
      </c>
      <c r="Z12" s="19">
        <v>1</v>
      </c>
      <c r="AA12" s="152">
        <v>12.25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</v>
      </c>
      <c r="BI12" s="117">
        <f t="shared" si="3"/>
        <v>0</v>
      </c>
      <c r="BJ12" s="118">
        <f t="shared" si="4"/>
        <v>3.6001170038026234E-2</v>
      </c>
      <c r="BK12" s="86">
        <f t="shared" si="5"/>
        <v>0</v>
      </c>
      <c r="BL12" s="117">
        <f t="shared" si="6"/>
        <v>0</v>
      </c>
      <c r="BM12" s="119">
        <f t="shared" si="7"/>
        <v>0</v>
      </c>
      <c r="BN12" s="87">
        <f t="shared" si="8"/>
        <v>0</v>
      </c>
      <c r="BO12" s="86">
        <f t="shared" si="9"/>
        <v>0</v>
      </c>
      <c r="BP12" s="117">
        <f t="shared" si="10"/>
        <v>0.22715173025732033</v>
      </c>
      <c r="BQ12" s="120">
        <f t="shared" si="11"/>
        <v>8.8550674507090976E-2</v>
      </c>
      <c r="BR12" s="88">
        <f t="shared" si="12"/>
        <v>99.705814179608439</v>
      </c>
      <c r="BS12" s="89">
        <f t="shared" si="13"/>
        <v>0</v>
      </c>
      <c r="BT12" s="90">
        <f t="shared" si="27"/>
        <v>-99.705814179608439</v>
      </c>
      <c r="BU12" s="86">
        <f t="shared" si="14"/>
        <v>8.9285714285714281E-3</v>
      </c>
      <c r="BV12" s="85">
        <f>IFERROR((D12*2)-(E12*((homedefinitions!$K$15)*2))+(G12*3)-(H12*((homedefinitions!$L$15)*3))+(J12)-(K12*(homedefinitions!$M$15))+S12+T12+V12+W12-U12, 0)</f>
        <v>1.1599999999999999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1.409448818897638</v>
      </c>
      <c r="CA12" s="39">
        <f t="shared" si="47"/>
        <v>0.34782608695652173</v>
      </c>
      <c r="CB12" s="45">
        <f t="shared" si="48"/>
        <v>0.59055118110236215</v>
      </c>
      <c r="CC12" s="45">
        <f t="shared" si="30"/>
        <v>0.5434465080451899</v>
      </c>
      <c r="CD12" s="45">
        <f t="shared" si="31"/>
        <v>5.53846153846154E-2</v>
      </c>
      <c r="CE12" s="36">
        <f t="shared" si="32"/>
        <v>0.39974999999999999</v>
      </c>
      <c r="CF12" s="45">
        <f t="shared" si="49"/>
        <v>0.99858112342980521</v>
      </c>
      <c r="CG12" s="45">
        <f t="shared" si="50"/>
        <v>2.4080299423274432</v>
      </c>
      <c r="CH12" s="45">
        <f t="shared" si="33"/>
        <v>0.58179354321120214</v>
      </c>
      <c r="CI12" s="51">
        <f t="shared" si="51"/>
        <v>27.28</v>
      </c>
      <c r="CJ12" s="47">
        <f t="shared" si="34"/>
        <v>1.8171862653490076</v>
      </c>
      <c r="CK12" s="45">
        <f t="shared" si="35"/>
        <v>0.54844120395297713</v>
      </c>
      <c r="CL12" s="45">
        <f t="shared" si="36"/>
        <v>0</v>
      </c>
      <c r="CM12" s="36">
        <f t="shared" si="37"/>
        <v>0.91143680582329323</v>
      </c>
      <c r="CN12" s="45">
        <f t="shared" si="52"/>
        <v>31.533333333333331</v>
      </c>
      <c r="CO12" s="45">
        <f t="shared" si="53"/>
        <v>0.53551211412182043</v>
      </c>
      <c r="CP12" s="45">
        <f t="shared" si="54"/>
        <v>0.4</v>
      </c>
      <c r="CQ12" s="45">
        <f t="shared" si="55"/>
        <v>0.43458287394340311</v>
      </c>
      <c r="CR12" s="45">
        <f t="shared" si="38"/>
        <v>1.0332372653949127</v>
      </c>
      <c r="CS12" s="45">
        <f t="shared" si="39"/>
        <v>2.6894877106705715</v>
      </c>
      <c r="CT12" s="45">
        <f t="shared" si="40"/>
        <v>0.90859313267450381</v>
      </c>
      <c r="CU12" s="45">
        <f t="shared" si="41"/>
        <v>0</v>
      </c>
      <c r="CV12" s="45">
        <f t="shared" si="42"/>
        <v>0</v>
      </c>
      <c r="CW12" s="45">
        <f t="shared" si="43"/>
        <v>0.46544878717313676</v>
      </c>
      <c r="CX12" s="45">
        <f t="shared" si="44"/>
        <v>1.1439999999999999</v>
      </c>
      <c r="CY12" s="45">
        <f t="shared" si="45"/>
        <v>0.8</v>
      </c>
      <c r="CZ12" s="43">
        <f t="shared" si="46"/>
        <v>4.2375740098109658</v>
      </c>
    </row>
    <row r="13" spans="2:104" ht="23.1" x14ac:dyDescent="0.85">
      <c r="B13" s="11">
        <v>30</v>
      </c>
      <c r="C13" s="11" t="s">
        <v>27</v>
      </c>
      <c r="D13" s="15">
        <v>5</v>
      </c>
      <c r="E13" s="16">
        <v>9</v>
      </c>
      <c r="F13" s="130">
        <f t="shared" si="15"/>
        <v>0.55555555555555558</v>
      </c>
      <c r="G13" s="15">
        <v>1</v>
      </c>
      <c r="H13" s="16">
        <v>3</v>
      </c>
      <c r="I13" s="133">
        <f t="shared" si="16"/>
        <v>0.33333333333333331</v>
      </c>
      <c r="J13" s="33">
        <v>6</v>
      </c>
      <c r="K13" s="33">
        <v>8</v>
      </c>
      <c r="L13" s="31">
        <f t="shared" si="17"/>
        <v>0.75</v>
      </c>
      <c r="M13" s="21">
        <f t="shared" si="0"/>
        <v>6</v>
      </c>
      <c r="N13" s="16">
        <f t="shared" si="0"/>
        <v>12</v>
      </c>
      <c r="O13" s="136">
        <f t="shared" si="18"/>
        <v>0.5</v>
      </c>
      <c r="P13" s="17">
        <f t="shared" si="19"/>
        <v>19</v>
      </c>
      <c r="Q13" s="15">
        <v>2</v>
      </c>
      <c r="R13" s="16">
        <v>1</v>
      </c>
      <c r="S13" s="17">
        <f t="shared" si="20"/>
        <v>3</v>
      </c>
      <c r="T13" s="15">
        <v>2</v>
      </c>
      <c r="U13" s="16">
        <v>2</v>
      </c>
      <c r="V13" s="16">
        <v>3</v>
      </c>
      <c r="W13" s="16">
        <v>2</v>
      </c>
      <c r="X13" s="16">
        <v>0</v>
      </c>
      <c r="Y13" s="16">
        <v>2</v>
      </c>
      <c r="Z13" s="16">
        <v>2</v>
      </c>
      <c r="AA13" s="151">
        <v>21.5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0.54166666666666663</v>
      </c>
      <c r="BI13" s="113">
        <f t="shared" si="3"/>
        <v>0.61211340206185572</v>
      </c>
      <c r="BJ13" s="114">
        <f t="shared" si="4"/>
        <v>0.35937540063075307</v>
      </c>
      <c r="BK13" s="81">
        <f t="shared" si="5"/>
        <v>0.21157024793388429</v>
      </c>
      <c r="BL13" s="113">
        <f t="shared" si="6"/>
        <v>0.10245901639344263</v>
      </c>
      <c r="BM13" s="115">
        <f t="shared" si="7"/>
        <v>0.10245901639344263</v>
      </c>
      <c r="BN13" s="82">
        <f t="shared" si="8"/>
        <v>1</v>
      </c>
      <c r="BO13" s="81">
        <f t="shared" si="9"/>
        <v>9.9224806201550386E-2</v>
      </c>
      <c r="BP13" s="113">
        <f t="shared" si="10"/>
        <v>6.4711830131445908E-2</v>
      </c>
      <c r="BQ13" s="116">
        <f t="shared" si="11"/>
        <v>7.5679936933385886E-2</v>
      </c>
      <c r="BR13" s="83">
        <f t="shared" si="12"/>
        <v>89.018809447338654</v>
      </c>
      <c r="BS13" s="84">
        <f t="shared" si="13"/>
        <v>133.01731223285296</v>
      </c>
      <c r="BT13" s="85">
        <f t="shared" si="27"/>
        <v>43.998502785514304</v>
      </c>
      <c r="BU13" s="81">
        <f t="shared" si="14"/>
        <v>0.14732142857142858</v>
      </c>
      <c r="BV13" s="85">
        <f>IFERROR((D13*2)-(E13*((homedefinitions!$K$15)*2))+(G13*3)-(H13*((homedefinitions!$L$15)*3))+(J13)-(K13*(homedefinitions!$M$15))+S13+T13+V13+W13-U13, 0)</f>
        <v>12.530000000000001</v>
      </c>
      <c r="BW13" s="85">
        <f t="shared" si="28"/>
        <v>0.66666666666666663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0.34782608695652173</v>
      </c>
      <c r="CB13" s="45">
        <f t="shared" si="48"/>
        <v>0.59055118110236215</v>
      </c>
      <c r="CC13" s="45">
        <f t="shared" si="30"/>
        <v>5.0979972612119132E-2</v>
      </c>
      <c r="CD13" s="45">
        <f t="shared" si="31"/>
        <v>0</v>
      </c>
      <c r="CE13" s="36">
        <f t="shared" si="32"/>
        <v>3.7499999999999999E-2</v>
      </c>
      <c r="CF13" s="45">
        <f t="shared" si="49"/>
        <v>8.8479972612119123E-2</v>
      </c>
      <c r="CG13" s="45">
        <f t="shared" si="50"/>
        <v>8.8479972612119123E-2</v>
      </c>
      <c r="CH13" s="45">
        <f t="shared" si="33"/>
        <v>0.22788156771408863</v>
      </c>
      <c r="CI13" s="51">
        <f t="shared" si="51"/>
        <v>27.28</v>
      </c>
      <c r="CJ13" s="47">
        <f t="shared" si="34"/>
        <v>3.1669897342995172</v>
      </c>
      <c r="CK13" s="45">
        <f t="shared" si="35"/>
        <v>-1.166989734299517</v>
      </c>
      <c r="CL13" s="45">
        <f t="shared" si="36"/>
        <v>0</v>
      </c>
      <c r="CM13" s="36">
        <f t="shared" si="37"/>
        <v>0.91143680582329323</v>
      </c>
      <c r="CN13" s="45">
        <f t="shared" si="52"/>
        <v>31.533333333333331</v>
      </c>
      <c r="CO13" s="45">
        <f t="shared" si="53"/>
        <v>0.53551211412182043</v>
      </c>
      <c r="CP13" s="45">
        <f t="shared" si="54"/>
        <v>0.4</v>
      </c>
      <c r="CQ13" s="45">
        <f t="shared" si="55"/>
        <v>0.43458287394340311</v>
      </c>
      <c r="CR13" s="45">
        <f t="shared" si="38"/>
        <v>0</v>
      </c>
      <c r="CS13" s="45">
        <f t="shared" si="39"/>
        <v>2.8865110075051121</v>
      </c>
      <c r="CT13" s="45">
        <f t="shared" si="40"/>
        <v>1.5834948671497586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1.4432555037525561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1</v>
      </c>
      <c r="Z14" s="19">
        <v>0</v>
      </c>
      <c r="AA14" s="152">
        <v>1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107.52197373694956</v>
      </c>
      <c r="BS14" s="89">
        <f t="shared" si="13"/>
        <v>0</v>
      </c>
      <c r="BT14" s="90">
        <f t="shared" si="27"/>
        <v>-107.52197373694956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0.81889763779527569</v>
      </c>
      <c r="CA14" s="39">
        <f t="shared" si="47"/>
        <v>0.34782608695652173</v>
      </c>
      <c r="CB14" s="45">
        <f t="shared" si="48"/>
        <v>0.59055118110236215</v>
      </c>
      <c r="CC14" s="45">
        <f t="shared" si="30"/>
        <v>0.62450466449845932</v>
      </c>
      <c r="CD14" s="45">
        <f t="shared" si="31"/>
        <v>5.53846153846154E-2</v>
      </c>
      <c r="CE14" s="36">
        <f t="shared" si="32"/>
        <v>0.45937499999999998</v>
      </c>
      <c r="CF14" s="45">
        <f t="shared" si="49"/>
        <v>1.1392642798830748</v>
      </c>
      <c r="CG14" s="45">
        <f t="shared" si="50"/>
        <v>1.9581619176783505</v>
      </c>
      <c r="CH14" s="45">
        <f t="shared" si="33"/>
        <v>0.41169607868328351</v>
      </c>
      <c r="CI14" s="51">
        <f t="shared" si="51"/>
        <v>27.28</v>
      </c>
      <c r="CJ14" s="47">
        <f t="shared" si="34"/>
        <v>0</v>
      </c>
      <c r="CK14" s="45">
        <f t="shared" si="35"/>
        <v>0.50389266304347824</v>
      </c>
      <c r="CL14" s="45">
        <f t="shared" si="36"/>
        <v>0</v>
      </c>
      <c r="CM14" s="36">
        <f t="shared" si="37"/>
        <v>0.91143680582329323</v>
      </c>
      <c r="CN14" s="45">
        <f t="shared" si="52"/>
        <v>31.533333333333331</v>
      </c>
      <c r="CO14" s="45">
        <f t="shared" si="53"/>
        <v>0.53551211412182043</v>
      </c>
      <c r="CP14" s="45">
        <f t="shared" si="54"/>
        <v>0.4</v>
      </c>
      <c r="CQ14" s="45">
        <f t="shared" si="55"/>
        <v>0.43458287394340311</v>
      </c>
      <c r="CR14" s="45">
        <f t="shared" si="38"/>
        <v>0</v>
      </c>
      <c r="CS14" s="45">
        <f t="shared" si="39"/>
        <v>0</v>
      </c>
      <c r="CT14" s="45">
        <f t="shared" si="40"/>
        <v>0</v>
      </c>
      <c r="CU14" s="45">
        <f t="shared" si="41"/>
        <v>0</v>
      </c>
      <c r="CV14" s="45">
        <f t="shared" si="42"/>
        <v>0</v>
      </c>
      <c r="CW14" s="45">
        <f t="shared" si="43"/>
        <v>0</v>
      </c>
      <c r="CX14" s="45">
        <f t="shared" si="44"/>
        <v>0.57199999999999995</v>
      </c>
      <c r="CY14" s="45">
        <f t="shared" si="45"/>
        <v>0</v>
      </c>
      <c r="CZ14" s="43">
        <f t="shared" si="46"/>
        <v>0.57199999999999995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1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1</v>
      </c>
      <c r="O15" s="136">
        <f t="shared" si="18"/>
        <v>0</v>
      </c>
      <c r="P15" s="17">
        <f t="shared" si="19"/>
        <v>0</v>
      </c>
      <c r="Q15" s="15">
        <v>1</v>
      </c>
      <c r="R15" s="16">
        <v>0</v>
      </c>
      <c r="S15" s="17">
        <f t="shared" si="20"/>
        <v>1</v>
      </c>
      <c r="T15" s="15">
        <v>1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1</v>
      </c>
      <c r="AA15" s="151">
        <v>2.75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0.16036884835120777</v>
      </c>
      <c r="BK15" s="81">
        <f t="shared" si="5"/>
        <v>0.50592885375494068</v>
      </c>
      <c r="BL15" s="113">
        <f t="shared" si="6"/>
        <v>0.5</v>
      </c>
      <c r="BM15" s="115">
        <f t="shared" si="7"/>
        <v>0</v>
      </c>
      <c r="BN15" s="82">
        <f t="shared" si="8"/>
        <v>0</v>
      </c>
      <c r="BO15" s="81">
        <f t="shared" si="9"/>
        <v>0.38787878787878788</v>
      </c>
      <c r="BP15" s="113">
        <f t="shared" si="10"/>
        <v>0</v>
      </c>
      <c r="BQ15" s="116">
        <f t="shared" si="11"/>
        <v>0.19722650231124808</v>
      </c>
      <c r="BR15" s="83">
        <f t="shared" si="12"/>
        <v>105.31633544696551</v>
      </c>
      <c r="BS15" s="84">
        <f t="shared" si="13"/>
        <v>119.59004018497261</v>
      </c>
      <c r="BT15" s="85">
        <f t="shared" si="27"/>
        <v>14.273704738007098</v>
      </c>
      <c r="BU15" s="81">
        <f t="shared" si="14"/>
        <v>4.464285714285714E-3</v>
      </c>
      <c r="BV15" s="85">
        <f>IFERROR((D15*2)-(E15*((homedefinitions!$K$15)*2))+(G15*3)-(H15*((homedefinitions!$L$15)*3))+(J15)-(K15*(homedefinitions!$M$15))+S15+T15+V15+W15-U15, 0)</f>
        <v>1.25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3.5217391304347827</v>
      </c>
      <c r="CA15" s="39">
        <f t="shared" si="47"/>
        <v>0.34782608695652173</v>
      </c>
      <c r="CB15" s="45">
        <f t="shared" si="48"/>
        <v>0.59055118110236215</v>
      </c>
      <c r="CC15" s="45">
        <f t="shared" si="30"/>
        <v>1.0960694111605613</v>
      </c>
      <c r="CD15" s="45">
        <f t="shared" si="31"/>
        <v>0.1107692307692308</v>
      </c>
      <c r="CE15" s="36">
        <f t="shared" si="32"/>
        <v>0.80625000000000002</v>
      </c>
      <c r="CF15" s="45">
        <f t="shared" si="49"/>
        <v>2.0130886419297922</v>
      </c>
      <c r="CG15" s="45">
        <f t="shared" si="50"/>
        <v>5.5348277723645749</v>
      </c>
      <c r="CH15" s="45">
        <f t="shared" si="33"/>
        <v>0.66302494859390371</v>
      </c>
      <c r="CI15" s="51">
        <f t="shared" si="51"/>
        <v>27.28</v>
      </c>
      <c r="CJ15" s="47">
        <f t="shared" si="34"/>
        <v>11.285962294792041</v>
      </c>
      <c r="CK15" s="45">
        <f t="shared" si="35"/>
        <v>0.48682727721882868</v>
      </c>
      <c r="CL15" s="45">
        <f t="shared" si="36"/>
        <v>2.0801470588235289</v>
      </c>
      <c r="CM15" s="36">
        <f t="shared" si="37"/>
        <v>0.91143680582329323</v>
      </c>
      <c r="CN15" s="45">
        <f t="shared" si="52"/>
        <v>31.533333333333331</v>
      </c>
      <c r="CO15" s="45">
        <f t="shared" si="53"/>
        <v>0.53551211412182043</v>
      </c>
      <c r="CP15" s="45">
        <f t="shared" si="54"/>
        <v>0.4</v>
      </c>
      <c r="CQ15" s="45">
        <f t="shared" si="55"/>
        <v>0.43458287394340311</v>
      </c>
      <c r="CR15" s="45">
        <f t="shared" si="38"/>
        <v>1.0332372653949127</v>
      </c>
      <c r="CS15" s="45">
        <f t="shared" si="39"/>
        <v>18.684222115878889</v>
      </c>
      <c r="CT15" s="45">
        <f t="shared" si="40"/>
        <v>5.2089056745194036</v>
      </c>
      <c r="CU15" s="45">
        <f t="shared" si="41"/>
        <v>0.51249999999999996</v>
      </c>
      <c r="CV15" s="45">
        <f t="shared" si="42"/>
        <v>3</v>
      </c>
      <c r="CW15" s="45">
        <f t="shared" si="43"/>
        <v>0.46544878717313676</v>
      </c>
      <c r="CX15" s="45">
        <f t="shared" si="44"/>
        <v>3.4319999999999995</v>
      </c>
      <c r="CY15" s="45">
        <f t="shared" si="45"/>
        <v>0.2</v>
      </c>
      <c r="CZ15" s="43">
        <f t="shared" si="46"/>
        <v>14.046458917446245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1</v>
      </c>
      <c r="F16" s="131">
        <f t="shared" si="15"/>
        <v>1</v>
      </c>
      <c r="G16" s="18">
        <v>0</v>
      </c>
      <c r="H16" s="19">
        <v>0</v>
      </c>
      <c r="I16" s="134">
        <f t="shared" si="16"/>
        <v>0</v>
      </c>
      <c r="J16" s="34">
        <v>0</v>
      </c>
      <c r="K16" s="34">
        <v>0</v>
      </c>
      <c r="L16" s="32">
        <f t="shared" si="17"/>
        <v>0</v>
      </c>
      <c r="M16" s="22">
        <f t="shared" si="0"/>
        <v>1</v>
      </c>
      <c r="N16" s="19">
        <f t="shared" si="0"/>
        <v>1</v>
      </c>
      <c r="O16" s="137">
        <f t="shared" si="18"/>
        <v>1</v>
      </c>
      <c r="P16" s="20">
        <f t="shared" si="19"/>
        <v>2</v>
      </c>
      <c r="Q16" s="18">
        <v>0</v>
      </c>
      <c r="R16" s="19">
        <v>1</v>
      </c>
      <c r="S16" s="20">
        <f t="shared" si="20"/>
        <v>1</v>
      </c>
      <c r="T16" s="18">
        <v>0</v>
      </c>
      <c r="U16" s="19">
        <v>1</v>
      </c>
      <c r="V16" s="19">
        <v>0</v>
      </c>
      <c r="W16" s="19">
        <v>0</v>
      </c>
      <c r="X16" s="19">
        <v>0</v>
      </c>
      <c r="Y16" s="19">
        <v>0</v>
      </c>
      <c r="Z16" s="19">
        <v>2</v>
      </c>
      <c r="AA16" s="152">
        <v>10.5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1</v>
      </c>
      <c r="BI16" s="117">
        <f t="shared" si="3"/>
        <v>1</v>
      </c>
      <c r="BJ16" s="118">
        <f t="shared" si="4"/>
        <v>8.4002730088727884E-2</v>
      </c>
      <c r="BK16" s="86">
        <f t="shared" si="5"/>
        <v>0</v>
      </c>
      <c r="BL16" s="117">
        <f t="shared" si="6"/>
        <v>0</v>
      </c>
      <c r="BM16" s="119">
        <f t="shared" si="7"/>
        <v>0.5</v>
      </c>
      <c r="BN16" s="87">
        <f t="shared" si="8"/>
        <v>0</v>
      </c>
      <c r="BO16" s="86">
        <f t="shared" si="9"/>
        <v>0</v>
      </c>
      <c r="BP16" s="117">
        <f t="shared" si="10"/>
        <v>0.13250517598343686</v>
      </c>
      <c r="BQ16" s="120">
        <f t="shared" si="11"/>
        <v>5.1654560129136398E-2</v>
      </c>
      <c r="BR16" s="88">
        <f t="shared" si="12"/>
        <v>102.09604657172112</v>
      </c>
      <c r="BS16" s="89">
        <f t="shared" si="13"/>
        <v>79.598213865100149</v>
      </c>
      <c r="BT16" s="90">
        <f t="shared" si="27"/>
        <v>-22.497832706620969</v>
      </c>
      <c r="BU16" s="86">
        <f t="shared" si="14"/>
        <v>1.7857142857142856E-2</v>
      </c>
      <c r="BV16" s="85">
        <f>IFERROR((D16*2)-(E16*((homedefinitions!$K$15)*2))+(G16*3)-(H16*((homedefinitions!$L$15)*3))+(J16)-(K16*(homedefinitions!$M$15))+S16+T16+V16+W16-U16, 0)</f>
        <v>1.25</v>
      </c>
      <c r="BW16" s="85">
        <f t="shared" si="28"/>
        <v>0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0.34782608695652173</v>
      </c>
      <c r="CB16" s="45">
        <f t="shared" si="48"/>
        <v>0.59055118110236215</v>
      </c>
      <c r="CC16" s="45">
        <f t="shared" si="30"/>
        <v>5.0979972612119132E-2</v>
      </c>
      <c r="CD16" s="45">
        <f t="shared" si="31"/>
        <v>0</v>
      </c>
      <c r="CE16" s="36">
        <f t="shared" si="32"/>
        <v>3.7499999999999999E-2</v>
      </c>
      <c r="CF16" s="45">
        <f t="shared" si="49"/>
        <v>8.8479972612119123E-2</v>
      </c>
      <c r="CG16" s="45">
        <f t="shared" si="50"/>
        <v>8.8479972612119123E-2</v>
      </c>
      <c r="CH16" s="45">
        <f t="shared" si="33"/>
        <v>0.22788156771408863</v>
      </c>
      <c r="CI16" s="51">
        <f t="shared" si="51"/>
        <v>27.28</v>
      </c>
      <c r="CJ16" s="47">
        <f t="shared" si="34"/>
        <v>0</v>
      </c>
      <c r="CK16" s="45">
        <f t="shared" si="35"/>
        <v>0.48035326086956526</v>
      </c>
      <c r="CL16" s="45">
        <f t="shared" si="36"/>
        <v>0</v>
      </c>
      <c r="CM16" s="36">
        <f t="shared" si="37"/>
        <v>0.91143680582329323</v>
      </c>
      <c r="CN16" s="45">
        <f t="shared" si="52"/>
        <v>31.533333333333331</v>
      </c>
      <c r="CO16" s="45">
        <f t="shared" si="53"/>
        <v>0.53551211412182043</v>
      </c>
      <c r="CP16" s="45">
        <f t="shared" si="54"/>
        <v>0.4</v>
      </c>
      <c r="CQ16" s="45">
        <f t="shared" si="55"/>
        <v>0.43458287394340311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f t="shared" si="15"/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0</v>
      </c>
      <c r="R17" s="19">
        <v>0</v>
      </c>
      <c r="S17" s="20">
        <f t="shared" si="20"/>
        <v>0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0</v>
      </c>
      <c r="AA17" s="152">
        <v>0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v>0</v>
      </c>
      <c r="BS17" s="98">
        <f>IFERROR((CS20/CZ20)*100, 0)</f>
        <v>0</v>
      </c>
      <c r="BT17" s="99">
        <f t="shared" si="27"/>
        <v>0</v>
      </c>
      <c r="BU17" s="95">
        <f t="shared" si="14"/>
        <v>0</v>
      </c>
      <c r="BV17" s="85">
        <f>IFERROR((D17*2)-(E17*((homedefinitions!$K$15)*2))+(G17*3)-(H17*((homedefinitions!$L$15)*3))+(J17)-(K17*(homedefinitions!$M$15))+S17+T17+V17+W17-U17, 0)</f>
        <v>0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0.34782608695652173</v>
      </c>
      <c r="CB17" s="45">
        <f t="shared" si="48"/>
        <v>0.59055118110236215</v>
      </c>
      <c r="CC17" s="45">
        <f t="shared" si="30"/>
        <v>0.14019492468332762</v>
      </c>
      <c r="CD17" s="45">
        <f t="shared" si="31"/>
        <v>5.53846153846154E-2</v>
      </c>
      <c r="CE17" s="36">
        <f t="shared" si="32"/>
        <v>0.10312499999999999</v>
      </c>
      <c r="CF17" s="45">
        <f t="shared" si="49"/>
        <v>0.298704540067943</v>
      </c>
      <c r="CG17" s="45">
        <f t="shared" si="50"/>
        <v>0.298704540067943</v>
      </c>
      <c r="CH17" s="45">
        <f t="shared" si="33"/>
        <v>0.27975209577509291</v>
      </c>
      <c r="CI17" s="51">
        <f t="shared" si="51"/>
        <v>27.28</v>
      </c>
      <c r="CJ17" s="47">
        <f t="shared" si="34"/>
        <v>0</v>
      </c>
      <c r="CK17" s="45">
        <f t="shared" si="35"/>
        <v>1.7304841897233244E-2</v>
      </c>
      <c r="CL17" s="45">
        <f t="shared" si="36"/>
        <v>0.80562659846547324</v>
      </c>
      <c r="CM17" s="36">
        <f t="shared" si="37"/>
        <v>0.91143680582329323</v>
      </c>
      <c r="CN17" s="45">
        <f t="shared" si="52"/>
        <v>31.533333333333331</v>
      </c>
      <c r="CO17" s="45">
        <f t="shared" si="53"/>
        <v>0.53551211412182043</v>
      </c>
      <c r="CP17" s="45">
        <f t="shared" si="54"/>
        <v>0.4</v>
      </c>
      <c r="CQ17" s="45">
        <f t="shared" si="55"/>
        <v>0.43458287394340311</v>
      </c>
      <c r="CR17" s="45">
        <f t="shared" si="38"/>
        <v>0.51661863269745634</v>
      </c>
      <c r="CS17" s="45">
        <f t="shared" si="39"/>
        <v>1.2508963662891119</v>
      </c>
      <c r="CT17" s="45">
        <f t="shared" si="40"/>
        <v>0</v>
      </c>
      <c r="CU17" s="45">
        <f t="shared" si="41"/>
        <v>0.26470588235294118</v>
      </c>
      <c r="CV17" s="45">
        <f t="shared" si="42"/>
        <v>0</v>
      </c>
      <c r="CW17" s="45">
        <f t="shared" si="43"/>
        <v>0.23272439358656838</v>
      </c>
      <c r="CX17" s="45">
        <f t="shared" si="44"/>
        <v>0.57199999999999995</v>
      </c>
      <c r="CY17" s="45">
        <f t="shared" si="45"/>
        <v>0</v>
      </c>
      <c r="CZ17" s="43">
        <f t="shared" si="46"/>
        <v>1.0459870774809694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15</v>
      </c>
      <c r="E18" s="6">
        <f>SUM(E3:E17)</f>
        <v>28</v>
      </c>
      <c r="F18" s="132">
        <f t="shared" si="15"/>
        <v>0.5357142857142857</v>
      </c>
      <c r="G18" s="8">
        <f>SUM(G3:G17)</f>
        <v>8</v>
      </c>
      <c r="H18" s="6">
        <f>SUM(H3:H17)</f>
        <v>24</v>
      </c>
      <c r="I18" s="135">
        <f t="shared" si="16"/>
        <v>0.33333333333333331</v>
      </c>
      <c r="J18" s="35">
        <f>SUM(J3:J17)</f>
        <v>16</v>
      </c>
      <c r="K18" s="35">
        <f>SUM(K3:K17)</f>
        <v>24</v>
      </c>
      <c r="L18" s="31">
        <f t="shared" si="17"/>
        <v>0.66666666666666663</v>
      </c>
      <c r="M18" s="30">
        <f>SUM(M3:M17)</f>
        <v>23</v>
      </c>
      <c r="N18" s="6">
        <f>SUM(N3:N17)</f>
        <v>52</v>
      </c>
      <c r="O18" s="138">
        <f t="shared" si="18"/>
        <v>0.44230769230769229</v>
      </c>
      <c r="P18" s="9">
        <f>(D18*2)+(G18*3)+(J18)</f>
        <v>70</v>
      </c>
      <c r="Q18" s="8">
        <f>SUM(Q3:Q17)</f>
        <v>12</v>
      </c>
      <c r="R18" s="6">
        <f>SUM(R3:R17)</f>
        <v>15</v>
      </c>
      <c r="S18" s="9">
        <v>31</v>
      </c>
      <c r="T18" s="8">
        <f t="shared" ref="T18:AA18" si="56">SUM(T3:T17)</f>
        <v>11</v>
      </c>
      <c r="U18" s="6">
        <f t="shared" si="56"/>
        <v>10</v>
      </c>
      <c r="V18" s="6">
        <f t="shared" si="56"/>
        <v>4</v>
      </c>
      <c r="W18" s="6">
        <f t="shared" si="56"/>
        <v>11</v>
      </c>
      <c r="X18" s="6">
        <f t="shared" si="56"/>
        <v>1</v>
      </c>
      <c r="Y18" s="6">
        <f t="shared" si="56"/>
        <v>5</v>
      </c>
      <c r="Z18" s="6">
        <f t="shared" si="56"/>
        <v>13</v>
      </c>
      <c r="AA18" s="153">
        <f t="shared" si="56"/>
        <v>160</v>
      </c>
      <c r="AD18" s="11"/>
      <c r="AE18" s="11" t="s">
        <v>43</v>
      </c>
      <c r="AF18" s="8">
        <v>16</v>
      </c>
      <c r="AG18" s="6">
        <v>33</v>
      </c>
      <c r="AH18" s="132">
        <f t="shared" si="21"/>
        <v>0.48484848484848486</v>
      </c>
      <c r="AI18" s="8">
        <v>4</v>
      </c>
      <c r="AJ18" s="6">
        <v>13</v>
      </c>
      <c r="AK18" s="135">
        <f t="shared" si="22"/>
        <v>0.30769230769230771</v>
      </c>
      <c r="AL18" s="35">
        <v>14</v>
      </c>
      <c r="AM18" s="35">
        <v>20</v>
      </c>
      <c r="AN18" s="31">
        <f t="shared" si="23"/>
        <v>0.7</v>
      </c>
      <c r="AO18" s="30">
        <v>20</v>
      </c>
      <c r="AP18" s="6">
        <v>46</v>
      </c>
      <c r="AQ18" s="138">
        <f t="shared" si="24"/>
        <v>0.43478260869565216</v>
      </c>
      <c r="AR18" s="9">
        <f>(AF18*2)+(AI18*3)+(AL18)</f>
        <v>58</v>
      </c>
      <c r="AS18" s="8">
        <v>8</v>
      </c>
      <c r="AT18" s="6">
        <v>18</v>
      </c>
      <c r="AU18" s="9">
        <v>28</v>
      </c>
      <c r="AV18" s="8">
        <v>8</v>
      </c>
      <c r="AW18" s="6">
        <v>17</v>
      </c>
      <c r="AX18" s="6">
        <v>2</v>
      </c>
      <c r="AY18" s="6">
        <v>4</v>
      </c>
      <c r="AZ18" s="6">
        <v>0</v>
      </c>
      <c r="BA18" s="6">
        <v>2</v>
      </c>
      <c r="BB18" s="6">
        <v>21</v>
      </c>
      <c r="BC18" s="6">
        <v>160</v>
      </c>
      <c r="BF18" s="100"/>
      <c r="BG18" s="101" t="s">
        <v>43</v>
      </c>
      <c r="BH18" s="102">
        <f t="shared" si="2"/>
        <v>0.51923076923076927</v>
      </c>
      <c r="BI18" s="125">
        <f t="shared" si="3"/>
        <v>0.55946291560102301</v>
      </c>
      <c r="BJ18" s="126">
        <v>0</v>
      </c>
      <c r="BK18" s="102">
        <f>IFERROR(T18/M18, 0)</f>
        <v>0.47826086956521741</v>
      </c>
      <c r="BL18" s="125">
        <f>IFERROR(T18/(N18+(0.44*K18)+U18), 0)</f>
        <v>0.15159867695700111</v>
      </c>
      <c r="BM18" s="127">
        <f>IFERROR(U18/(N18+(0.44*K18)+U18), 0)</f>
        <v>0.13781697905181917</v>
      </c>
      <c r="BN18" s="103">
        <f t="shared" si="8"/>
        <v>1.1000000000000001</v>
      </c>
      <c r="BO18" s="105">
        <f>IFERROR(Q18/(Q18+AT18), 0)</f>
        <v>0.4</v>
      </c>
      <c r="BP18" s="128">
        <f>IFERROR(R18/(R18+AS18), 0)</f>
        <v>0.65217391304347827</v>
      </c>
      <c r="BQ18" s="129">
        <f>IFERROR(S18/(S18+AU18), 0)</f>
        <v>0.52542372881355937</v>
      </c>
      <c r="BR18" s="111">
        <f>IFERROR(($AR$18/$BD$3)*100, 0)</f>
        <v>93.362447859802373</v>
      </c>
      <c r="BS18" s="112">
        <f>IFERROR(($P$18/$AB$3)*100, 0)</f>
        <v>116.37959699408127</v>
      </c>
      <c r="BT18" s="104">
        <f t="shared" si="27"/>
        <v>23.017149134278895</v>
      </c>
      <c r="BU18" s="102">
        <f>IFERROR(SUM(BU3:BU17), 0)</f>
        <v>0.60714285714285721</v>
      </c>
      <c r="BV18" s="85">
        <f>IFERROR((D18*2)-(E18*((homedefinitions!$K$15)*2))+(G18*3)-(H18*((homedefinitions!$L$15)*3))+(J18)-(K18*(homedefinitions!$M$15))+S18+T18+V18+W18-U18, 0)</f>
        <v>60.239999999999995</v>
      </c>
      <c r="BW18" s="85">
        <f t="shared" si="28"/>
        <v>0.46153846153846156</v>
      </c>
      <c r="BX18" s="55">
        <v>34</v>
      </c>
      <c r="BY18" s="58" t="s">
        <v>30</v>
      </c>
      <c r="BZ18" s="47">
        <f t="shared" si="29"/>
        <v>0.40944881889763785</v>
      </c>
      <c r="CA18" s="39">
        <f t="shared" si="47"/>
        <v>0.34782608695652173</v>
      </c>
      <c r="CB18" s="45">
        <f t="shared" si="48"/>
        <v>0.59055118110236215</v>
      </c>
      <c r="CC18" s="45">
        <f t="shared" si="30"/>
        <v>0.53528971242725087</v>
      </c>
      <c r="CD18" s="45">
        <f t="shared" si="31"/>
        <v>0.1107692307692308</v>
      </c>
      <c r="CE18" s="36">
        <f t="shared" si="32"/>
        <v>0.39374999999999999</v>
      </c>
      <c r="CF18" s="45">
        <f t="shared" si="49"/>
        <v>1.0398089431964816</v>
      </c>
      <c r="CG18" s="45">
        <f t="shared" si="50"/>
        <v>1.4492577620941196</v>
      </c>
      <c r="CH18" s="45">
        <f t="shared" si="33"/>
        <v>0.3554844065653231</v>
      </c>
      <c r="CI18" s="51">
        <f t="shared" si="51"/>
        <v>27.28</v>
      </c>
      <c r="CJ18" s="47">
        <f t="shared" si="34"/>
        <v>1.4506873573207431</v>
      </c>
      <c r="CK18" s="45">
        <f t="shared" si="35"/>
        <v>0.54931264267925695</v>
      </c>
      <c r="CL18" s="45">
        <f t="shared" si="36"/>
        <v>0</v>
      </c>
      <c r="CM18" s="36">
        <f t="shared" si="37"/>
        <v>0.91143680582329323</v>
      </c>
      <c r="CN18" s="45">
        <f t="shared" si="52"/>
        <v>31.533333333333331</v>
      </c>
      <c r="CO18" s="45">
        <f t="shared" si="53"/>
        <v>0.53551211412182043</v>
      </c>
      <c r="CP18" s="45">
        <f t="shared" si="54"/>
        <v>0.4</v>
      </c>
      <c r="CQ18" s="45">
        <f t="shared" si="55"/>
        <v>0.43458287394340311</v>
      </c>
      <c r="CR18" s="45">
        <f t="shared" si="38"/>
        <v>0</v>
      </c>
      <c r="CS18" s="45">
        <f t="shared" si="39"/>
        <v>1.3222098512046525</v>
      </c>
      <c r="CT18" s="45">
        <f t="shared" si="40"/>
        <v>0.72534367866037153</v>
      </c>
      <c r="CU18" s="45">
        <f t="shared" si="41"/>
        <v>0</v>
      </c>
      <c r="CV18" s="45">
        <f t="shared" si="42"/>
        <v>0</v>
      </c>
      <c r="CW18" s="45">
        <f t="shared" si="43"/>
        <v>0</v>
      </c>
      <c r="CX18" s="45">
        <f t="shared" si="44"/>
        <v>0</v>
      </c>
      <c r="CY18" s="45">
        <f t="shared" si="45"/>
        <v>0</v>
      </c>
      <c r="CZ18" s="43">
        <f t="shared" si="46"/>
        <v>1.6611049256023263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0.34782608695652173</v>
      </c>
      <c r="CB19" s="45">
        <f t="shared" si="48"/>
        <v>0.59055118110236215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27.28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0.91143680582329323</v>
      </c>
      <c r="CN19" s="45">
        <f t="shared" si="52"/>
        <v>31.533333333333331</v>
      </c>
      <c r="CO19" s="45">
        <f t="shared" si="53"/>
        <v>0.53551211412182043</v>
      </c>
      <c r="CP19" s="45">
        <f t="shared" si="54"/>
        <v>0.4</v>
      </c>
      <c r="CQ19" s="45">
        <f t="shared" si="55"/>
        <v>0.43458287394340311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0.34782608695652173</v>
      </c>
      <c r="CB20" s="46">
        <f t="shared" si="48"/>
        <v>0.59055118110236215</v>
      </c>
      <c r="CC20" s="46">
        <f>IFERROR(((($AP$18-$AO$18-$V$18)*CB20*(1-1.07*CA20))/$AA$18)*AA17, 0)</f>
        <v>0</v>
      </c>
      <c r="CD20" s="46">
        <f>IFERROR((Z17/$Z$18)*0.4*$AM$18*((1-$AN$18)^2), 0)</f>
        <v>0</v>
      </c>
      <c r="CE20" s="42">
        <f>IFERROR((($AW$18-$W$18)/$AA$18)*AA17, 0)</f>
        <v>0</v>
      </c>
      <c r="CF20" s="46">
        <f t="shared" si="49"/>
        <v>0</v>
      </c>
      <c r="CG20" s="46">
        <f t="shared" si="50"/>
        <v>0</v>
      </c>
      <c r="CH20" s="46">
        <f>IFERROR(CG20/($BD$3*(AA17/$BC$18)),0)</f>
        <v>0</v>
      </c>
      <c r="CI20" s="52">
        <f t="shared" si="51"/>
        <v>27.28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</v>
      </c>
      <c r="CL20" s="46">
        <f>IFERROR(2*((($M$18)+0.5*($H$18-G17))/($M$18-M17))*0.5*((($P$18-$J$18)-(P17-J17))/(2*($N$18-N17)))*T17, 0)</f>
        <v>0</v>
      </c>
      <c r="CM20" s="42">
        <f t="shared" si="37"/>
        <v>0.91143680582329323</v>
      </c>
      <c r="CN20" s="46">
        <f t="shared" si="52"/>
        <v>31.533333333333331</v>
      </c>
      <c r="CO20" s="46">
        <f t="shared" si="53"/>
        <v>0.53551211412182043</v>
      </c>
      <c r="CP20" s="46">
        <f t="shared" si="54"/>
        <v>0.4</v>
      </c>
      <c r="CQ20" s="46">
        <f t="shared" si="55"/>
        <v>0.43458287394340311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</v>
      </c>
      <c r="DB20">
        <f>(AF18+(1.5*AI18))/AP18</f>
        <v>0.47826086956521741</v>
      </c>
      <c r="DC20">
        <f>(AW18)/(AP18+(0.44*AM18)+AW18)</f>
        <v>0.23676880222841226</v>
      </c>
      <c r="DD20">
        <f>AS18/(AS18+R18)</f>
        <v>0.34782608695652173</v>
      </c>
      <c r="DE20">
        <f>AM18/AP18</f>
        <v>0.43478260869565216</v>
      </c>
    </row>
    <row r="21" spans="2:109" x14ac:dyDescent="0.55000000000000004">
      <c r="BF21" t="s">
        <v>139</v>
      </c>
      <c r="BG21">
        <f>((0.5*BH18)-(0.3*BM18)+(0.15*BO18)+(0.05*BW18))</f>
        <v>0.30134721397676201</v>
      </c>
    </row>
    <row r="22" spans="2:109" x14ac:dyDescent="0.55000000000000004">
      <c r="BF22" t="s">
        <v>140</v>
      </c>
      <c r="BG22">
        <f>((0.5*DB20)-(0.3*DC20)+(0.15*DD20)+(0.05*DE20))</f>
        <v>0.24201283759234593</v>
      </c>
    </row>
    <row r="23" spans="2:109" x14ac:dyDescent="0.55000000000000004">
      <c r="BF23" t="s">
        <v>145</v>
      </c>
      <c r="BG23" s="150">
        <f>(BG21-BG22)*100</f>
        <v>5.9334376384416077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BF40-C80F-4C4D-B4D0-F0C31B47B62D}">
  <dimension ref="B1:DE114"/>
  <sheetViews>
    <sheetView zoomScale="77" zoomScaleNormal="60" workbookViewId="0">
      <selection activeCell="K13" sqref="K13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4.839843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3.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6835937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1.945312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683593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0</v>
      </c>
      <c r="S3" s="17">
        <f>Q3+R3</f>
        <v>0</v>
      </c>
      <c r="T3" s="15">
        <v>0</v>
      </c>
      <c r="U3" s="16">
        <v>0</v>
      </c>
      <c r="V3" s="16">
        <v>0</v>
      </c>
      <c r="W3" s="16">
        <v>1</v>
      </c>
      <c r="X3" s="16">
        <v>0</v>
      </c>
      <c r="Y3" s="16">
        <v>0</v>
      </c>
      <c r="Z3" s="16">
        <v>2</v>
      </c>
      <c r="AA3" s="151">
        <v>6</v>
      </c>
      <c r="AB3" s="60">
        <f>IFERROR($N$18+0.44*$K$18-(1.07*($Q$18/($Q$18+$AT$18))*($N$18-$M$18))+U18, 0)</f>
        <v>50.249473684210528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52.850454545454546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</v>
      </c>
      <c r="BR3" s="83">
        <f t="shared" ref="BR3:BR16" si="12">IFERROR($BR$18+0.2*(100*($AR$18/CI5)*(1-CH5)-$BR$18), 0)</f>
        <v>104.0379700597008</v>
      </c>
      <c r="BS3" s="84">
        <f t="shared" ref="BS3:BS16" si="13">IFERROR((CS5/CZ5)*100, 0)</f>
        <v>0</v>
      </c>
      <c r="BT3" s="85">
        <f>BS3-BR3</f>
        <v>-104.0379700597008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8.1632653061224497E-3</v>
      </c>
      <c r="BV3" s="85">
        <f>IFERROR((D3*2)-(E3*((homedefinitions!$K$15)*2))+(G3*3)-(H3*((homedefinitions!$L$15)*3))+(J3)-(K3*(homedefinitions!$M$15))+S3+T3+V3+W3-U3, 0)</f>
        <v>1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3</v>
      </c>
      <c r="E4" s="19">
        <v>3</v>
      </c>
      <c r="F4" s="131">
        <f t="shared" ref="F4:F18" si="15">IFERROR(D4/E4,0)</f>
        <v>1</v>
      </c>
      <c r="G4" s="18">
        <v>4</v>
      </c>
      <c r="H4" s="19">
        <v>9</v>
      </c>
      <c r="I4" s="134">
        <f t="shared" ref="I4:I18" si="16">IFERROR(G4/H4,0)</f>
        <v>0.44444444444444442</v>
      </c>
      <c r="J4" s="34">
        <v>5</v>
      </c>
      <c r="K4" s="34">
        <v>6</v>
      </c>
      <c r="L4" s="32">
        <f t="shared" ref="L4:L18" si="17">IFERROR(J4/K4, 0)</f>
        <v>0.83333333333333337</v>
      </c>
      <c r="M4" s="22">
        <f t="shared" si="0"/>
        <v>7</v>
      </c>
      <c r="N4" s="19">
        <f t="shared" si="0"/>
        <v>12</v>
      </c>
      <c r="O4" s="137">
        <f t="shared" ref="O4:O18" si="18">IFERROR(M4/N4,0)</f>
        <v>0.58333333333333337</v>
      </c>
      <c r="P4" s="20">
        <f t="shared" ref="P4:P17" si="19">(D4*2)+(G4*3)+(J4)</f>
        <v>23</v>
      </c>
      <c r="Q4" s="18">
        <v>1</v>
      </c>
      <c r="R4" s="19">
        <v>3</v>
      </c>
      <c r="S4" s="20">
        <f t="shared" ref="S4:S18" si="20">Q4+R4</f>
        <v>4</v>
      </c>
      <c r="T4" s="18">
        <v>4</v>
      </c>
      <c r="U4" s="19">
        <v>4</v>
      </c>
      <c r="V4" s="19">
        <v>0</v>
      </c>
      <c r="W4" s="19">
        <v>0</v>
      </c>
      <c r="X4" s="19">
        <v>0</v>
      </c>
      <c r="Y4" s="19">
        <v>1</v>
      </c>
      <c r="Z4" s="19">
        <v>2</v>
      </c>
      <c r="AA4" s="152">
        <v>27.5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0.75</v>
      </c>
      <c r="BI4" s="117">
        <f t="shared" si="3"/>
        <v>0.78551912568306004</v>
      </c>
      <c r="BJ4" s="118">
        <f t="shared" si="4"/>
        <v>0.35326029019840094</v>
      </c>
      <c r="BK4" s="86">
        <f t="shared" si="5"/>
        <v>0.27618525694411483</v>
      </c>
      <c r="BL4" s="117">
        <f t="shared" si="6"/>
        <v>0.17667844522968199</v>
      </c>
      <c r="BM4" s="119">
        <f t="shared" si="7"/>
        <v>0.17667844522968199</v>
      </c>
      <c r="BN4" s="87">
        <f t="shared" si="8"/>
        <v>1</v>
      </c>
      <c r="BO4" s="86">
        <f t="shared" si="9"/>
        <v>6.1247846889952148E-2</v>
      </c>
      <c r="BP4" s="117">
        <f t="shared" si="10"/>
        <v>0.1586876033057851</v>
      </c>
      <c r="BQ4" s="120">
        <f t="shared" si="11"/>
        <v>0.10344080808080809</v>
      </c>
      <c r="BR4" s="88">
        <f t="shared" si="12"/>
        <v>121.53017841848238</v>
      </c>
      <c r="BS4" s="89">
        <f t="shared" si="13"/>
        <v>152.31231560258118</v>
      </c>
      <c r="BT4" s="90">
        <f t="shared" ref="BT4:BT18" si="27">BS4-BR4</f>
        <v>30.782137184098801</v>
      </c>
      <c r="BU4" s="86">
        <f t="shared" si="14"/>
        <v>0.16734693877551021</v>
      </c>
      <c r="BV4" s="85">
        <f>IFERROR((D4*2)-(E4*((homedefinitions!$K$15)*2))+(G4*3)-(H4*((homedefinitions!$L$15)*3))+(J4)-(K4*(homedefinitions!$M$15))+S4+T4+V4+W4-U4, 0)</f>
        <v>13.29</v>
      </c>
      <c r="BW4" s="85">
        <f t="shared" ref="BW4:BW18" si="28">IFERROR(K4/N4, 0)</f>
        <v>0.5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0</v>
      </c>
      <c r="E5" s="16">
        <v>0</v>
      </c>
      <c r="F5" s="130">
        <f t="shared" si="15"/>
        <v>0</v>
      </c>
      <c r="G5" s="15">
        <v>0</v>
      </c>
      <c r="H5" s="16">
        <v>0</v>
      </c>
      <c r="I5" s="133">
        <f t="shared" si="16"/>
        <v>0</v>
      </c>
      <c r="J5" s="33">
        <v>0</v>
      </c>
      <c r="K5" s="33">
        <v>0</v>
      </c>
      <c r="L5" s="31">
        <f t="shared" si="17"/>
        <v>0</v>
      </c>
      <c r="M5" s="21">
        <f t="shared" si="0"/>
        <v>0</v>
      </c>
      <c r="N5" s="16">
        <f t="shared" si="0"/>
        <v>0</v>
      </c>
      <c r="O5" s="136">
        <f t="shared" si="18"/>
        <v>0</v>
      </c>
      <c r="P5" s="17">
        <f t="shared" si="19"/>
        <v>0</v>
      </c>
      <c r="Q5" s="15">
        <v>0</v>
      </c>
      <c r="R5" s="16">
        <v>0</v>
      </c>
      <c r="S5" s="17">
        <f t="shared" si="20"/>
        <v>0</v>
      </c>
      <c r="T5" s="15">
        <v>0</v>
      </c>
      <c r="U5" s="16">
        <v>0</v>
      </c>
      <c r="V5" s="16">
        <v>0</v>
      </c>
      <c r="W5" s="16">
        <v>0</v>
      </c>
      <c r="X5" s="16">
        <v>0</v>
      </c>
      <c r="Y5" s="16">
        <v>0</v>
      </c>
      <c r="Z5" s="16">
        <v>0</v>
      </c>
      <c r="AA5" s="151">
        <v>0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</v>
      </c>
      <c r="BI5" s="113">
        <f t="shared" si="3"/>
        <v>0</v>
      </c>
      <c r="BJ5" s="114">
        <f t="shared" si="4"/>
        <v>0</v>
      </c>
      <c r="BK5" s="81">
        <f t="shared" si="5"/>
        <v>0</v>
      </c>
      <c r="BL5" s="113">
        <f t="shared" si="6"/>
        <v>0</v>
      </c>
      <c r="BM5" s="115">
        <f t="shared" si="7"/>
        <v>0</v>
      </c>
      <c r="BN5" s="82">
        <f t="shared" si="8"/>
        <v>0</v>
      </c>
      <c r="BO5" s="81">
        <f t="shared" si="9"/>
        <v>0</v>
      </c>
      <c r="BP5" s="113">
        <f t="shared" si="10"/>
        <v>0</v>
      </c>
      <c r="BQ5" s="116">
        <f t="shared" si="11"/>
        <v>0</v>
      </c>
      <c r="BR5" s="83">
        <v>0</v>
      </c>
      <c r="BS5" s="84">
        <f t="shared" si="13"/>
        <v>0</v>
      </c>
      <c r="BT5" s="85">
        <f t="shared" si="27"/>
        <v>0</v>
      </c>
      <c r="BU5" s="81">
        <f t="shared" si="14"/>
        <v>0</v>
      </c>
      <c r="BV5" s="85">
        <f>IFERROR((D5*2)-(E5*((homedefinitions!$K$15)*2))+(G5*3)-(H5*((homedefinitions!$L$15)*3))+(J5)-(K5*(homedefinitions!$M$15))+S5+T5+V5+W5-U5, 0)</f>
        <v>0</v>
      </c>
      <c r="BW5" s="85">
        <f t="shared" si="28"/>
        <v>0</v>
      </c>
      <c r="BX5" s="26">
        <v>0</v>
      </c>
      <c r="BY5" s="25" t="s">
        <v>17</v>
      </c>
      <c r="BZ5" s="47">
        <f t="shared" ref="BZ5:BZ18" si="29">IFERROR(W3+((V3*CB5)*(1-(1.07*CA5)))+(R3*(1-CB5)), 0)</f>
        <v>1</v>
      </c>
      <c r="CA5" s="39">
        <f>IFERROR(($AS$18/($AS$18+$R$18)), 0)</f>
        <v>0.31818181818181818</v>
      </c>
      <c r="CB5" s="45">
        <f>IFERROR(($AQ$18*(1-CA5))/($AQ$18*(1-CA5)+(CA5*(1-$AQ$18))), 0)</f>
        <v>0.63432835820895528</v>
      </c>
      <c r="CC5" s="45">
        <f t="shared" ref="CC5:CC18" si="30">IFERROR(((($AP$18-$AO$18-$V$18)*CB5*(1-1.07*CA5))/$AA$18)*AA3, 0)</f>
        <v>0.31375667921704697</v>
      </c>
      <c r="CD5" s="45">
        <f t="shared" ref="CD5:CD18" si="31">IFERROR((Z3/$Z$18)*0.4*$AM$18*((1-$AN$18)^2), 0)</f>
        <v>6.0952380952380893E-3</v>
      </c>
      <c r="CE5" s="36">
        <f t="shared" ref="CE5:CE18" si="32">IFERROR((($AW$18-$W$18)/$AA$18)*AA3, 0)</f>
        <v>0.1499906255859009</v>
      </c>
      <c r="CF5" s="45">
        <f>IFERROR(CC5+CE5+CD5, 0)</f>
        <v>0.469842542898186</v>
      </c>
      <c r="CG5" s="45">
        <f>IFERROR(BZ5+CF5, 0)</f>
        <v>1.4698425428981861</v>
      </c>
      <c r="CH5" s="45">
        <f t="shared" ref="CH5:CH18" si="33">IFERROR(CG5/($BD$3*(AA3/$BC$18)),0)</f>
        <v>0.74163602718385135</v>
      </c>
      <c r="CI5" s="51">
        <f>IFERROR($AO$18+(1-((1-$AN$18)^2))*0.4*$AM$18, 0)</f>
        <v>26.936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0.49259921254921563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0.92700751186351971</v>
      </c>
      <c r="CN5" s="45">
        <f>IFERROR($M$18+(1-(1-($J$18/$K$18))^2)*$K$18*0.4, 0)</f>
        <v>28.96</v>
      </c>
      <c r="CO5" s="45">
        <f>IFERROR(((1-CP5)*CQ5)/((1-CP5)*CQ5+(1-CQ5)*CP5), 0)</f>
        <v>0.49797097461998768</v>
      </c>
      <c r="CP5" s="45">
        <f>IFERROR($Q$18/($Q$18+$AT$18), 0)</f>
        <v>0.47368421052631576</v>
      </c>
      <c r="CQ5" s="45">
        <f>IFERROR(CN5/($N$18+0.44*$K$18+$U$18), 0)</f>
        <v>0.47166123778501629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>
        <v>1</v>
      </c>
      <c r="E6" s="19">
        <v>1</v>
      </c>
      <c r="F6" s="131">
        <f t="shared" si="15"/>
        <v>1</v>
      </c>
      <c r="G6" s="18">
        <v>0</v>
      </c>
      <c r="H6" s="19">
        <v>1</v>
      </c>
      <c r="I6" s="134">
        <f t="shared" si="16"/>
        <v>0</v>
      </c>
      <c r="J6" s="34">
        <v>0</v>
      </c>
      <c r="K6" s="34">
        <v>0</v>
      </c>
      <c r="L6" s="32">
        <f t="shared" si="17"/>
        <v>0</v>
      </c>
      <c r="M6" s="22">
        <f t="shared" si="0"/>
        <v>1</v>
      </c>
      <c r="N6" s="19">
        <f t="shared" si="0"/>
        <v>2</v>
      </c>
      <c r="O6" s="137">
        <f t="shared" si="18"/>
        <v>0.5</v>
      </c>
      <c r="P6" s="20">
        <f t="shared" si="19"/>
        <v>2</v>
      </c>
      <c r="Q6" s="18">
        <v>1</v>
      </c>
      <c r="R6" s="19">
        <v>0</v>
      </c>
      <c r="S6" s="20">
        <f t="shared" si="20"/>
        <v>1</v>
      </c>
      <c r="T6" s="18">
        <v>0</v>
      </c>
      <c r="U6" s="19">
        <v>0</v>
      </c>
      <c r="V6" s="19">
        <v>0</v>
      </c>
      <c r="W6" s="19">
        <v>0</v>
      </c>
      <c r="X6" s="19">
        <v>0</v>
      </c>
      <c r="Y6" s="19">
        <v>0</v>
      </c>
      <c r="Z6" s="19">
        <v>1</v>
      </c>
      <c r="AA6" s="152">
        <v>11.16</v>
      </c>
      <c r="AB6" s="60">
        <f>IFERROR((AB3/32)*40, 0)</f>
        <v>62.81184210526316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66.063068181818181</v>
      </c>
      <c r="BF6" s="67">
        <v>3</v>
      </c>
      <c r="BG6" s="68" t="s">
        <v>20</v>
      </c>
      <c r="BH6" s="86">
        <f t="shared" si="2"/>
        <v>0.5</v>
      </c>
      <c r="BI6" s="117">
        <f t="shared" si="3"/>
        <v>0.5</v>
      </c>
      <c r="BJ6" s="118">
        <f t="shared" si="4"/>
        <v>9.3400114415140151E-2</v>
      </c>
      <c r="BK6" s="86">
        <f t="shared" si="5"/>
        <v>0</v>
      </c>
      <c r="BL6" s="117">
        <f t="shared" si="6"/>
        <v>0</v>
      </c>
      <c r="BM6" s="119">
        <f t="shared" si="7"/>
        <v>0</v>
      </c>
      <c r="BN6" s="87">
        <f t="shared" si="8"/>
        <v>0</v>
      </c>
      <c r="BO6" s="86">
        <f t="shared" si="9"/>
        <v>0.15092435389549141</v>
      </c>
      <c r="BP6" s="117">
        <f t="shared" si="10"/>
        <v>0</v>
      </c>
      <c r="BQ6" s="120">
        <f t="shared" si="11"/>
        <v>6.3723616089207485E-2</v>
      </c>
      <c r="BR6" s="88">
        <f t="shared" si="12"/>
        <v>126.99300547073891</v>
      </c>
      <c r="BS6" s="89">
        <f t="shared" si="13"/>
        <v>140.83873391736498</v>
      </c>
      <c r="BT6" s="90">
        <f t="shared" si="27"/>
        <v>13.845728446626069</v>
      </c>
      <c r="BU6" s="86">
        <f t="shared" si="14"/>
        <v>1.2244897959183673E-2</v>
      </c>
      <c r="BV6" s="85">
        <f>IFERROR((D6*2)-(E6*((homedefinitions!$K$15)*2))+(G6*3)-(H6*((homedefinitions!$L$15)*3))+(J6)-(K6*(homedefinitions!$M$15))+S6+T6+V6+W6-U6, 0)</f>
        <v>1.41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1.0970149253731343</v>
      </c>
      <c r="CA6" s="39">
        <f t="shared" ref="CA6:CA20" si="47">IFERROR(($AS$18/($AS$18+$R$18)), 0)</f>
        <v>0.31818181818181818</v>
      </c>
      <c r="CB6" s="45">
        <f t="shared" ref="CB6:CB20" si="48">IFERROR(($AQ$18*(1-CA6))/($AQ$18*(1-CA6)+(CA6*(1-$AQ$18))), 0)</f>
        <v>0.63432835820895528</v>
      </c>
      <c r="CC6" s="45">
        <f t="shared" si="30"/>
        <v>1.4380514464114651</v>
      </c>
      <c r="CD6" s="45">
        <f t="shared" si="31"/>
        <v>6.0952380952380893E-3</v>
      </c>
      <c r="CE6" s="36">
        <f t="shared" si="32"/>
        <v>0.68745703393537916</v>
      </c>
      <c r="CF6" s="45">
        <f t="shared" ref="CF6:CF20" si="49">IFERROR(CC6+CE6+CD6, 0)</f>
        <v>2.131603718442082</v>
      </c>
      <c r="CG6" s="45">
        <f t="shared" ref="CG6:CG20" si="50">IFERROR(BZ6+CF6, 0)</f>
        <v>3.2286186438152162</v>
      </c>
      <c r="CH6" s="45">
        <f t="shared" si="33"/>
        <v>0.3554310072230803</v>
      </c>
      <c r="CI6" s="51">
        <f t="shared" ref="CI6:CI20" si="51">IFERROR($AO$18+(1-((1-$AN$18)^2))*0.4*$AM$18, 0)</f>
        <v>26.936</v>
      </c>
      <c r="CJ6" s="47">
        <f t="shared" si="34"/>
        <v>15.470169892784932</v>
      </c>
      <c r="CK6" s="45">
        <f t="shared" si="35"/>
        <v>0.37478964551334337</v>
      </c>
      <c r="CL6" s="45">
        <f t="shared" si="36"/>
        <v>4.5555555555555554</v>
      </c>
      <c r="CM6" s="36">
        <f t="shared" si="37"/>
        <v>0.92700751186351971</v>
      </c>
      <c r="CN6" s="45">
        <f t="shared" ref="CN6:CN20" si="52">IFERROR($M$18+(1-(1-($J$18/$K$18))^2)*$K$18*0.4, 0)</f>
        <v>28.96</v>
      </c>
      <c r="CO6" s="45">
        <f t="shared" ref="CO6:CO20" si="53">IFERROR(((1-CP6)*CQ6)/((1-CP6)*CQ6+(1-CQ6)*CP6), 0)</f>
        <v>0.49797097461998768</v>
      </c>
      <c r="CP6" s="45">
        <f t="shared" ref="CP6:CP20" si="54">IFERROR($Q$18/($Q$18+$AT$18), 0)</f>
        <v>0.47368421052631576</v>
      </c>
      <c r="CQ6" s="45">
        <f t="shared" ref="CQ6:CQ20" si="55">IFERROR(CN6/($N$18+0.44*$K$18+$U$18), 0)</f>
        <v>0.47166123778501629</v>
      </c>
      <c r="CR6" s="45">
        <f t="shared" si="38"/>
        <v>0.55149879925340661</v>
      </c>
      <c r="CS6" s="45">
        <f t="shared" si="39"/>
        <v>23.750534279699089</v>
      </c>
      <c r="CT6" s="45">
        <f t="shared" si="40"/>
        <v>6.0161771805274737</v>
      </c>
      <c r="CU6" s="45">
        <f t="shared" si="41"/>
        <v>1.1714285714285715</v>
      </c>
      <c r="CV6" s="45">
        <f t="shared" si="42"/>
        <v>2.3333333333333335</v>
      </c>
      <c r="CW6" s="45">
        <f t="shared" si="43"/>
        <v>0.23487360627027432</v>
      </c>
      <c r="CX6" s="45">
        <f t="shared" si="44"/>
        <v>2.4657894736842105</v>
      </c>
      <c r="CY6" s="45">
        <f t="shared" si="45"/>
        <v>6.6666666666666638E-2</v>
      </c>
      <c r="CZ6" s="43">
        <f t="shared" si="46"/>
        <v>15.593311798679395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2</v>
      </c>
      <c r="F7" s="130">
        <f t="shared" si="15"/>
        <v>0</v>
      </c>
      <c r="G7" s="15">
        <v>5</v>
      </c>
      <c r="H7" s="16">
        <v>9</v>
      </c>
      <c r="I7" s="133">
        <f t="shared" si="16"/>
        <v>0.55555555555555558</v>
      </c>
      <c r="J7" s="33">
        <v>0</v>
      </c>
      <c r="K7" s="33">
        <v>0</v>
      </c>
      <c r="L7" s="31">
        <f t="shared" si="17"/>
        <v>0</v>
      </c>
      <c r="M7" s="21">
        <f t="shared" si="0"/>
        <v>5</v>
      </c>
      <c r="N7" s="16">
        <f t="shared" si="0"/>
        <v>11</v>
      </c>
      <c r="O7" s="136">
        <f t="shared" si="18"/>
        <v>0.45454545454545453</v>
      </c>
      <c r="P7" s="17">
        <f t="shared" si="19"/>
        <v>15</v>
      </c>
      <c r="Q7" s="15">
        <v>0</v>
      </c>
      <c r="R7" s="16">
        <v>2</v>
      </c>
      <c r="S7" s="17">
        <f t="shared" si="20"/>
        <v>2</v>
      </c>
      <c r="T7" s="15">
        <v>2</v>
      </c>
      <c r="U7" s="16">
        <v>0</v>
      </c>
      <c r="V7" s="16">
        <v>0</v>
      </c>
      <c r="W7" s="16">
        <v>1</v>
      </c>
      <c r="X7" s="16">
        <v>1</v>
      </c>
      <c r="Y7" s="16">
        <v>0</v>
      </c>
      <c r="Z7" s="16">
        <v>2</v>
      </c>
      <c r="AA7" s="151">
        <v>25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0.68181818181818177</v>
      </c>
      <c r="BI7" s="113">
        <f t="shared" si="3"/>
        <v>0.68181818181818177</v>
      </c>
      <c r="BJ7" s="114">
        <f t="shared" si="4"/>
        <v>0.22931596091205211</v>
      </c>
      <c r="BK7" s="81">
        <f t="shared" si="5"/>
        <v>0.1376459708810942</v>
      </c>
      <c r="BL7" s="113">
        <f t="shared" si="6"/>
        <v>0.15384615384615385</v>
      </c>
      <c r="BM7" s="115">
        <f t="shared" si="7"/>
        <v>0</v>
      </c>
      <c r="BN7" s="82">
        <f t="shared" si="8"/>
        <v>0</v>
      </c>
      <c r="BO7" s="81">
        <f t="shared" si="9"/>
        <v>0</v>
      </c>
      <c r="BP7" s="113">
        <f t="shared" si="10"/>
        <v>0.11637090909090908</v>
      </c>
      <c r="BQ7" s="116">
        <f t="shared" si="11"/>
        <v>5.6892444444444447E-2</v>
      </c>
      <c r="BR7" s="83">
        <f t="shared" si="12"/>
        <v>117.50100963169885</v>
      </c>
      <c r="BS7" s="84">
        <f t="shared" si="13"/>
        <v>183.83513524709002</v>
      </c>
      <c r="BT7" s="85">
        <f t="shared" si="27"/>
        <v>66.334125615391173</v>
      </c>
      <c r="BU7" s="81">
        <f t="shared" si="14"/>
        <v>0.11428571428571428</v>
      </c>
      <c r="BV7" s="85">
        <f>IFERROR((D7*2)-(E7*((homedefinitions!$K$15)*2))+(G7*3)-(H7*((homedefinitions!$L$15)*3))+(J7)-(K7*(homedefinitions!$M$15))+S7+T7+V7+W7-U7, 0)</f>
        <v>10.94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0</v>
      </c>
      <c r="CA7" s="39">
        <f t="shared" si="47"/>
        <v>0.31818181818181818</v>
      </c>
      <c r="CB7" s="45">
        <f t="shared" si="48"/>
        <v>0.63432835820895528</v>
      </c>
      <c r="CC7" s="45">
        <f t="shared" si="30"/>
        <v>0</v>
      </c>
      <c r="CD7" s="45">
        <f t="shared" si="31"/>
        <v>0</v>
      </c>
      <c r="CE7" s="36">
        <f t="shared" si="32"/>
        <v>0</v>
      </c>
      <c r="CF7" s="45">
        <f t="shared" si="49"/>
        <v>0</v>
      </c>
      <c r="CG7" s="45">
        <f t="shared" si="50"/>
        <v>0</v>
      </c>
      <c r="CH7" s="45">
        <f t="shared" si="33"/>
        <v>0</v>
      </c>
      <c r="CI7" s="51">
        <f t="shared" si="51"/>
        <v>26.936</v>
      </c>
      <c r="CJ7" s="47">
        <f t="shared" si="34"/>
        <v>0</v>
      </c>
      <c r="CK7" s="45">
        <f t="shared" si="35"/>
        <v>0</v>
      </c>
      <c r="CL7" s="45">
        <f t="shared" si="36"/>
        <v>0</v>
      </c>
      <c r="CM7" s="36">
        <f t="shared" si="37"/>
        <v>0.92700751186351971</v>
      </c>
      <c r="CN7" s="45">
        <f t="shared" si="52"/>
        <v>28.96</v>
      </c>
      <c r="CO7" s="45">
        <f t="shared" si="53"/>
        <v>0.49797097461998768</v>
      </c>
      <c r="CP7" s="45">
        <f t="shared" si="54"/>
        <v>0.47368421052631576</v>
      </c>
      <c r="CQ7" s="45">
        <f t="shared" si="55"/>
        <v>0.47166123778501629</v>
      </c>
      <c r="CR7" s="45">
        <f t="shared" si="38"/>
        <v>0</v>
      </c>
      <c r="CS7" s="45">
        <f t="shared" si="39"/>
        <v>0</v>
      </c>
      <c r="CT7" s="45">
        <f t="shared" si="40"/>
        <v>0</v>
      </c>
      <c r="CU7" s="45">
        <f t="shared" si="41"/>
        <v>0</v>
      </c>
      <c r="CV7" s="45">
        <f t="shared" si="42"/>
        <v>0</v>
      </c>
      <c r="CW7" s="45">
        <f t="shared" si="43"/>
        <v>0</v>
      </c>
      <c r="CX7" s="45">
        <f t="shared" si="44"/>
        <v>0</v>
      </c>
      <c r="CY7" s="45">
        <f t="shared" si="45"/>
        <v>0</v>
      </c>
      <c r="CZ7" s="43">
        <f t="shared" si="46"/>
        <v>0</v>
      </c>
    </row>
    <row r="8" spans="2:104" ht="23.1" x14ac:dyDescent="0.85">
      <c r="B8" s="11">
        <v>5</v>
      </c>
      <c r="C8" s="11" t="s">
        <v>22</v>
      </c>
      <c r="D8" s="18">
        <v>6</v>
      </c>
      <c r="E8" s="19">
        <v>7</v>
      </c>
      <c r="F8" s="131">
        <f t="shared" si="15"/>
        <v>0.8571428571428571</v>
      </c>
      <c r="G8" s="18">
        <v>0</v>
      </c>
      <c r="H8" s="19">
        <v>2</v>
      </c>
      <c r="I8" s="134">
        <f t="shared" si="16"/>
        <v>0</v>
      </c>
      <c r="J8" s="34">
        <v>2</v>
      </c>
      <c r="K8" s="34">
        <v>2</v>
      </c>
      <c r="L8" s="32">
        <f t="shared" si="17"/>
        <v>1</v>
      </c>
      <c r="M8" s="22">
        <f t="shared" si="0"/>
        <v>6</v>
      </c>
      <c r="N8" s="19">
        <f t="shared" si="0"/>
        <v>9</v>
      </c>
      <c r="O8" s="137">
        <f t="shared" si="18"/>
        <v>0.66666666666666663</v>
      </c>
      <c r="P8" s="20">
        <f t="shared" si="19"/>
        <v>14</v>
      </c>
      <c r="Q8" s="18">
        <v>1</v>
      </c>
      <c r="R8" s="19">
        <v>2</v>
      </c>
      <c r="S8" s="20">
        <f t="shared" si="20"/>
        <v>3</v>
      </c>
      <c r="T8" s="18">
        <v>1</v>
      </c>
      <c r="U8" s="19">
        <v>1</v>
      </c>
      <c r="V8" s="19">
        <v>0</v>
      </c>
      <c r="W8" s="19">
        <v>4</v>
      </c>
      <c r="X8" s="19">
        <v>0</v>
      </c>
      <c r="Y8" s="19">
        <v>1</v>
      </c>
      <c r="Z8" s="19">
        <v>1</v>
      </c>
      <c r="AA8" s="152">
        <v>27.5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0.66666666666666663</v>
      </c>
      <c r="BI8" s="117">
        <f t="shared" si="3"/>
        <v>0.70850202429149789</v>
      </c>
      <c r="BJ8" s="118">
        <f t="shared" si="4"/>
        <v>0.20619484749777911</v>
      </c>
      <c r="BK8" s="86">
        <f t="shared" si="5"/>
        <v>6.4586831568070269E-2</v>
      </c>
      <c r="BL8" s="117">
        <f t="shared" si="6"/>
        <v>8.4175084175084167E-2</v>
      </c>
      <c r="BM8" s="119">
        <f t="shared" si="7"/>
        <v>8.4175084175084167E-2</v>
      </c>
      <c r="BN8" s="87">
        <f t="shared" si="8"/>
        <v>1</v>
      </c>
      <c r="BO8" s="86">
        <f t="shared" si="9"/>
        <v>6.1247846889952148E-2</v>
      </c>
      <c r="BP8" s="117">
        <f t="shared" si="10"/>
        <v>0.10579173553719007</v>
      </c>
      <c r="BQ8" s="120">
        <f t="shared" si="11"/>
        <v>7.7580606060606058E-2</v>
      </c>
      <c r="BR8" s="88">
        <f t="shared" si="12"/>
        <v>103.42407005044842</v>
      </c>
      <c r="BS8" s="89">
        <f t="shared" si="13"/>
        <v>152.527720297065</v>
      </c>
      <c r="BT8" s="90">
        <f t="shared" si="27"/>
        <v>49.103650246616581</v>
      </c>
      <c r="BU8" s="86">
        <f t="shared" si="14"/>
        <v>0.14285714285714285</v>
      </c>
      <c r="BV8" s="85">
        <f>IFERROR((D8*2)-(E8*((homedefinitions!$K$15)*2))+(G8*3)-(H8*((homedefinitions!$L$15)*3))+(J8)-(K8*(homedefinitions!$M$15))+S8+T8+V8+W8-U8, 0)</f>
        <v>12.77</v>
      </c>
      <c r="BW8" s="85">
        <f t="shared" si="28"/>
        <v>0.22222222222222221</v>
      </c>
      <c r="BX8" s="26">
        <v>3</v>
      </c>
      <c r="BY8" s="25" t="s">
        <v>20</v>
      </c>
      <c r="BZ8" s="47">
        <f t="shared" si="29"/>
        <v>0</v>
      </c>
      <c r="CA8" s="39">
        <f t="shared" si="47"/>
        <v>0.31818181818181818</v>
      </c>
      <c r="CB8" s="45">
        <f t="shared" si="48"/>
        <v>0.63432835820895528</v>
      </c>
      <c r="CC8" s="45">
        <f t="shared" si="30"/>
        <v>0.58358742334370728</v>
      </c>
      <c r="CD8" s="45">
        <f t="shared" si="31"/>
        <v>3.0476190476190447E-3</v>
      </c>
      <c r="CE8" s="36">
        <f t="shared" si="32"/>
        <v>0.27898256358977569</v>
      </c>
      <c r="CF8" s="45">
        <f t="shared" si="49"/>
        <v>0.86561760598110205</v>
      </c>
      <c r="CG8" s="45">
        <f t="shared" si="50"/>
        <v>0.86561760598110205</v>
      </c>
      <c r="CH8" s="45">
        <f t="shared" si="33"/>
        <v>0.23481895027260338</v>
      </c>
      <c r="CI8" s="51">
        <f t="shared" si="51"/>
        <v>26.936</v>
      </c>
      <c r="CJ8" s="47">
        <f t="shared" si="34"/>
        <v>1.7280312323170837</v>
      </c>
      <c r="CK8" s="45">
        <f t="shared" si="35"/>
        <v>0.54393753536583278</v>
      </c>
      <c r="CL8" s="45">
        <f t="shared" si="36"/>
        <v>0</v>
      </c>
      <c r="CM8" s="36">
        <f t="shared" si="37"/>
        <v>0.92700751186351971</v>
      </c>
      <c r="CN8" s="45">
        <f t="shared" si="52"/>
        <v>28.96</v>
      </c>
      <c r="CO8" s="45">
        <f t="shared" si="53"/>
        <v>0.49797097461998768</v>
      </c>
      <c r="CP8" s="45">
        <f t="shared" si="54"/>
        <v>0.47368421052631576</v>
      </c>
      <c r="CQ8" s="45">
        <f t="shared" si="55"/>
        <v>0.47166123778501629</v>
      </c>
      <c r="CR8" s="45">
        <f t="shared" si="38"/>
        <v>0.55149879925340661</v>
      </c>
      <c r="CS8" s="45">
        <f t="shared" si="39"/>
        <v>2.1533967323461178</v>
      </c>
      <c r="CT8" s="45">
        <f t="shared" si="40"/>
        <v>0.86401561615854183</v>
      </c>
      <c r="CU8" s="45">
        <f t="shared" si="41"/>
        <v>0</v>
      </c>
      <c r="CV8" s="45">
        <f t="shared" si="42"/>
        <v>0</v>
      </c>
      <c r="CW8" s="45">
        <f t="shared" si="43"/>
        <v>0.23487360627027432</v>
      </c>
      <c r="CX8" s="45">
        <f t="shared" si="44"/>
        <v>0.49315789473684213</v>
      </c>
      <c r="CY8" s="45">
        <f t="shared" si="45"/>
        <v>0</v>
      </c>
      <c r="CZ8" s="43">
        <f t="shared" si="46"/>
        <v>1.5289804675534722</v>
      </c>
    </row>
    <row r="9" spans="2:104" ht="23.1" x14ac:dyDescent="0.85">
      <c r="B9" s="11">
        <v>10</v>
      </c>
      <c r="C9" s="11" t="s">
        <v>23</v>
      </c>
      <c r="D9" s="15">
        <v>0</v>
      </c>
      <c r="E9" s="16">
        <v>0</v>
      </c>
      <c r="F9" s="130">
        <f t="shared" si="15"/>
        <v>0</v>
      </c>
      <c r="G9" s="15">
        <v>0</v>
      </c>
      <c r="H9" s="16">
        <v>0</v>
      </c>
      <c r="I9" s="133">
        <f t="shared" si="16"/>
        <v>0</v>
      </c>
      <c r="J9" s="33">
        <v>0</v>
      </c>
      <c r="K9" s="33">
        <v>0</v>
      </c>
      <c r="L9" s="31">
        <f t="shared" si="17"/>
        <v>0</v>
      </c>
      <c r="M9" s="21">
        <f t="shared" si="0"/>
        <v>0</v>
      </c>
      <c r="N9" s="16">
        <f t="shared" si="0"/>
        <v>0</v>
      </c>
      <c r="O9" s="136">
        <f t="shared" si="18"/>
        <v>0</v>
      </c>
      <c r="P9" s="17">
        <f t="shared" si="19"/>
        <v>0</v>
      </c>
      <c r="Q9" s="15">
        <v>0</v>
      </c>
      <c r="R9" s="16">
        <v>0</v>
      </c>
      <c r="S9" s="17">
        <f t="shared" si="20"/>
        <v>0</v>
      </c>
      <c r="T9" s="15">
        <v>0</v>
      </c>
      <c r="U9" s="16">
        <v>0</v>
      </c>
      <c r="V9" s="16">
        <v>0</v>
      </c>
      <c r="W9" s="16">
        <v>0</v>
      </c>
      <c r="X9" s="16">
        <v>0</v>
      </c>
      <c r="Y9" s="16">
        <v>0</v>
      </c>
      <c r="Z9" s="16">
        <v>0</v>
      </c>
      <c r="AA9" s="151">
        <v>0.5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</v>
      </c>
      <c r="BI9" s="113">
        <f t="shared" si="3"/>
        <v>0</v>
      </c>
      <c r="BJ9" s="114">
        <f t="shared" si="4"/>
        <v>0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</v>
      </c>
      <c r="BQ9" s="116">
        <f t="shared" si="11"/>
        <v>0</v>
      </c>
      <c r="BR9" s="83">
        <f t="shared" si="12"/>
        <v>127.03045052530133</v>
      </c>
      <c r="BS9" s="84">
        <f t="shared" si="13"/>
        <v>0</v>
      </c>
      <c r="BT9" s="85">
        <f t="shared" si="27"/>
        <v>-127.03045052530133</v>
      </c>
      <c r="BU9" s="81">
        <f t="shared" si="14"/>
        <v>0</v>
      </c>
      <c r="BV9" s="85">
        <f>IFERROR((D9*2)-(E9*((homedefinitions!$K$15)*2))+(G9*3)-(H9*((homedefinitions!$L$15)*3))+(J9)-(K9*(homedefinitions!$M$15))+S9+T9+V9+W9-U9, 0)</f>
        <v>0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1.7313432835820894</v>
      </c>
      <c r="CA9" s="39">
        <f t="shared" si="47"/>
        <v>0.31818181818181818</v>
      </c>
      <c r="CB9" s="45">
        <f t="shared" si="48"/>
        <v>0.63432835820895528</v>
      </c>
      <c r="CC9" s="45">
        <f t="shared" si="30"/>
        <v>1.3073194967376955</v>
      </c>
      <c r="CD9" s="45">
        <f t="shared" si="31"/>
        <v>6.0952380952380893E-3</v>
      </c>
      <c r="CE9" s="36">
        <f t="shared" si="32"/>
        <v>0.62496093994125379</v>
      </c>
      <c r="CF9" s="45">
        <f t="shared" si="49"/>
        <v>1.9383756747741876</v>
      </c>
      <c r="CG9" s="45">
        <f t="shared" si="50"/>
        <v>3.669718958356277</v>
      </c>
      <c r="CH9" s="45">
        <f t="shared" si="33"/>
        <v>0.44438976987947454</v>
      </c>
      <c r="CI9" s="51">
        <f t="shared" si="51"/>
        <v>26.936</v>
      </c>
      <c r="CJ9" s="47">
        <f t="shared" si="34"/>
        <v>12.610527986201911</v>
      </c>
      <c r="CK9" s="45">
        <f t="shared" si="35"/>
        <v>0.46727452714273748</v>
      </c>
      <c r="CL9" s="45">
        <f t="shared" si="36"/>
        <v>2.1083333333333334</v>
      </c>
      <c r="CM9" s="36">
        <f t="shared" si="37"/>
        <v>0.92700751186351971</v>
      </c>
      <c r="CN9" s="45">
        <f t="shared" si="52"/>
        <v>28.96</v>
      </c>
      <c r="CO9" s="45">
        <f t="shared" si="53"/>
        <v>0.49797097461998768</v>
      </c>
      <c r="CP9" s="45">
        <f t="shared" si="54"/>
        <v>0.47368421052631576</v>
      </c>
      <c r="CQ9" s="45">
        <f t="shared" si="55"/>
        <v>0.47166123778501629</v>
      </c>
      <c r="CR9" s="45">
        <f t="shared" si="38"/>
        <v>0</v>
      </c>
      <c r="CS9" s="45">
        <f t="shared" si="39"/>
        <v>13.644495009286569</v>
      </c>
      <c r="CT9" s="45">
        <f t="shared" si="40"/>
        <v>4.2035093287339702</v>
      </c>
      <c r="CU9" s="45">
        <f t="shared" si="41"/>
        <v>0.61111111111111116</v>
      </c>
      <c r="CV9" s="45">
        <f t="shared" si="42"/>
        <v>0</v>
      </c>
      <c r="CW9" s="45">
        <f t="shared" si="43"/>
        <v>0</v>
      </c>
      <c r="CX9" s="45">
        <f t="shared" si="44"/>
        <v>2.958947368421053</v>
      </c>
      <c r="CY9" s="45">
        <f t="shared" si="45"/>
        <v>0</v>
      </c>
      <c r="CZ9" s="43">
        <f t="shared" si="46"/>
        <v>7.4221366829290867</v>
      </c>
    </row>
    <row r="10" spans="2:104" ht="23.1" x14ac:dyDescent="0.85">
      <c r="B10" s="11">
        <v>11</v>
      </c>
      <c r="C10" s="11" t="s">
        <v>24</v>
      </c>
      <c r="D10" s="18">
        <v>0</v>
      </c>
      <c r="E10" s="19">
        <v>3</v>
      </c>
      <c r="F10" s="131">
        <f t="shared" si="15"/>
        <v>0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0</v>
      </c>
      <c r="L10" s="32">
        <f t="shared" si="17"/>
        <v>0</v>
      </c>
      <c r="M10" s="22">
        <f t="shared" si="0"/>
        <v>0</v>
      </c>
      <c r="N10" s="19">
        <f t="shared" si="0"/>
        <v>3</v>
      </c>
      <c r="O10" s="137">
        <f t="shared" si="18"/>
        <v>0</v>
      </c>
      <c r="P10" s="20">
        <f t="shared" si="19"/>
        <v>0</v>
      </c>
      <c r="Q10" s="18">
        <v>2</v>
      </c>
      <c r="R10" s="19">
        <v>1</v>
      </c>
      <c r="S10" s="20">
        <f t="shared" si="20"/>
        <v>3</v>
      </c>
      <c r="T10" s="18">
        <v>1</v>
      </c>
      <c r="U10" s="19">
        <v>1</v>
      </c>
      <c r="V10" s="19">
        <v>0</v>
      </c>
      <c r="W10" s="19">
        <v>0</v>
      </c>
      <c r="X10" s="19">
        <v>0</v>
      </c>
      <c r="Y10" s="19">
        <v>0</v>
      </c>
      <c r="Z10" s="19">
        <v>0</v>
      </c>
      <c r="AA10" s="152">
        <v>6.3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</v>
      </c>
      <c r="BI10" s="117">
        <f t="shared" si="3"/>
        <v>0</v>
      </c>
      <c r="BJ10" s="118">
        <f t="shared" si="4"/>
        <v>0.3309032624993537</v>
      </c>
      <c r="BK10" s="86">
        <f t="shared" si="5"/>
        <v>0.20318730158730158</v>
      </c>
      <c r="BL10" s="117">
        <f t="shared" si="6"/>
        <v>0.2</v>
      </c>
      <c r="BM10" s="119">
        <f t="shared" si="7"/>
        <v>0.2</v>
      </c>
      <c r="BN10" s="87">
        <f t="shared" si="8"/>
        <v>1</v>
      </c>
      <c r="BO10" s="86">
        <f t="shared" si="9"/>
        <v>0.5347034252297409</v>
      </c>
      <c r="BP10" s="117">
        <f t="shared" si="10"/>
        <v>0.23089466089466085</v>
      </c>
      <c r="BQ10" s="120">
        <f t="shared" si="11"/>
        <v>0.33864550264550264</v>
      </c>
      <c r="BR10" s="88">
        <f t="shared" si="12"/>
        <v>119.07162992637605</v>
      </c>
      <c r="BS10" s="89">
        <f t="shared" si="13"/>
        <v>62.050761997894412</v>
      </c>
      <c r="BT10" s="90">
        <f t="shared" si="27"/>
        <v>-57.020867928481636</v>
      </c>
      <c r="BU10" s="86">
        <f t="shared" si="14"/>
        <v>-8.1632653061224497E-3</v>
      </c>
      <c r="BV10" s="85">
        <f>IFERROR((D10*2)-(E10*((homedefinitions!$K$15)*2))+(G10*3)-(H10*((homedefinitions!$L$15)*3))+(J10)-(K10*(homedefinitions!$M$15))+S10+T10+V10+W10-U10, 0)</f>
        <v>0.75</v>
      </c>
      <c r="BW10" s="85">
        <f t="shared" si="28"/>
        <v>0</v>
      </c>
      <c r="BX10" s="26">
        <v>5</v>
      </c>
      <c r="BY10" s="25" t="s">
        <v>22</v>
      </c>
      <c r="BZ10" s="47">
        <f t="shared" si="29"/>
        <v>4.7313432835820892</v>
      </c>
      <c r="CA10" s="39">
        <f t="shared" si="47"/>
        <v>0.31818181818181818</v>
      </c>
      <c r="CB10" s="45">
        <f t="shared" si="48"/>
        <v>0.63432835820895528</v>
      </c>
      <c r="CC10" s="45">
        <f t="shared" si="30"/>
        <v>1.4380514464114651</v>
      </c>
      <c r="CD10" s="45">
        <f t="shared" si="31"/>
        <v>3.0476190476190447E-3</v>
      </c>
      <c r="CE10" s="36">
        <f t="shared" si="32"/>
        <v>0.68745703393537916</v>
      </c>
      <c r="CF10" s="45">
        <f t="shared" si="49"/>
        <v>2.128556099394463</v>
      </c>
      <c r="CG10" s="45">
        <f t="shared" si="50"/>
        <v>6.8598993829765522</v>
      </c>
      <c r="CH10" s="45">
        <f t="shared" si="33"/>
        <v>0.75519013427337744</v>
      </c>
      <c r="CI10" s="51">
        <f t="shared" si="51"/>
        <v>26.936</v>
      </c>
      <c r="CJ10" s="47">
        <f t="shared" si="34"/>
        <v>9.9374279805571444</v>
      </c>
      <c r="CK10" s="45">
        <f t="shared" si="35"/>
        <v>0.51564300486071402</v>
      </c>
      <c r="CL10" s="45">
        <f t="shared" si="36"/>
        <v>1.2042936288088644</v>
      </c>
      <c r="CM10" s="36">
        <f t="shared" si="37"/>
        <v>0.92700751186351971</v>
      </c>
      <c r="CN10" s="45">
        <f t="shared" si="52"/>
        <v>28.96</v>
      </c>
      <c r="CO10" s="45">
        <f t="shared" si="53"/>
        <v>0.49797097461998768</v>
      </c>
      <c r="CP10" s="45">
        <f t="shared" si="54"/>
        <v>0.47368421052631576</v>
      </c>
      <c r="CQ10" s="45">
        <f t="shared" si="55"/>
        <v>0.47166123778501629</v>
      </c>
      <c r="CR10" s="45">
        <f t="shared" si="38"/>
        <v>0.55149879925340661</v>
      </c>
      <c r="CS10" s="45">
        <f t="shared" si="39"/>
        <v>12.73397344995484</v>
      </c>
      <c r="CT10" s="45">
        <f t="shared" si="40"/>
        <v>4.9687139902785722</v>
      </c>
      <c r="CU10" s="45">
        <f t="shared" si="41"/>
        <v>0.30921052631578949</v>
      </c>
      <c r="CV10" s="45">
        <f t="shared" si="42"/>
        <v>0.8</v>
      </c>
      <c r="CW10" s="45">
        <f t="shared" si="43"/>
        <v>0.23487360627027432</v>
      </c>
      <c r="CX10" s="45">
        <f t="shared" si="44"/>
        <v>1.4794736842105265</v>
      </c>
      <c r="CY10" s="45">
        <f t="shared" si="45"/>
        <v>0</v>
      </c>
      <c r="CZ10" s="43">
        <f t="shared" si="46"/>
        <v>8.3486289739032262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0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0</v>
      </c>
      <c r="O11" s="136">
        <f t="shared" si="18"/>
        <v>0</v>
      </c>
      <c r="P11" s="17">
        <f t="shared" si="19"/>
        <v>0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0.1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127.03045052530133</v>
      </c>
      <c r="BS11" s="84">
        <f t="shared" si="13"/>
        <v>0</v>
      </c>
      <c r="BT11" s="85">
        <f t="shared" si="27"/>
        <v>-127.03045052530133</v>
      </c>
      <c r="BU11" s="81">
        <f t="shared" si="14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0</v>
      </c>
      <c r="CA11" s="39">
        <f t="shared" si="47"/>
        <v>0.31818181818181818</v>
      </c>
      <c r="CB11" s="45">
        <f t="shared" si="48"/>
        <v>0.63432835820895528</v>
      </c>
      <c r="CC11" s="45">
        <f t="shared" si="30"/>
        <v>2.6146389934753912E-2</v>
      </c>
      <c r="CD11" s="45">
        <f t="shared" si="31"/>
        <v>0</v>
      </c>
      <c r="CE11" s="36">
        <f t="shared" si="32"/>
        <v>1.2499218798825075E-2</v>
      </c>
      <c r="CF11" s="45">
        <f t="shared" si="49"/>
        <v>3.8645608733578987E-2</v>
      </c>
      <c r="CG11" s="45">
        <f t="shared" si="50"/>
        <v>3.8645608733578987E-2</v>
      </c>
      <c r="CH11" s="45">
        <f t="shared" si="33"/>
        <v>0.2339922125761334</v>
      </c>
      <c r="CI11" s="51">
        <f t="shared" si="51"/>
        <v>26.936</v>
      </c>
      <c r="CJ11" s="47">
        <f t="shared" si="34"/>
        <v>0</v>
      </c>
      <c r="CK11" s="45">
        <f t="shared" si="35"/>
        <v>0.48104993437910143</v>
      </c>
      <c r="CL11" s="45">
        <f t="shared" si="36"/>
        <v>0</v>
      </c>
      <c r="CM11" s="36">
        <f t="shared" si="37"/>
        <v>0.92700751186351971</v>
      </c>
      <c r="CN11" s="45">
        <f t="shared" si="52"/>
        <v>28.96</v>
      </c>
      <c r="CO11" s="45">
        <f t="shared" si="53"/>
        <v>0.49797097461998768</v>
      </c>
      <c r="CP11" s="45">
        <f t="shared" si="54"/>
        <v>0.47368421052631576</v>
      </c>
      <c r="CQ11" s="45">
        <f t="shared" si="55"/>
        <v>0.47166123778501629</v>
      </c>
      <c r="CR11" s="45">
        <f t="shared" si="38"/>
        <v>0</v>
      </c>
      <c r="CS11" s="45">
        <f t="shared" si="39"/>
        <v>0</v>
      </c>
      <c r="CT11" s="45">
        <f t="shared" si="40"/>
        <v>0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0</v>
      </c>
      <c r="CY11" s="45">
        <f t="shared" si="45"/>
        <v>0</v>
      </c>
      <c r="CZ11" s="43">
        <f t="shared" si="46"/>
        <v>0</v>
      </c>
    </row>
    <row r="12" spans="2:104" ht="23.1" x14ac:dyDescent="0.85">
      <c r="B12" s="11">
        <v>24</v>
      </c>
      <c r="C12" s="11" t="s">
        <v>26</v>
      </c>
      <c r="D12" s="18">
        <v>1</v>
      </c>
      <c r="E12" s="19">
        <v>1</v>
      </c>
      <c r="F12" s="131">
        <f t="shared" si="15"/>
        <v>1</v>
      </c>
      <c r="G12" s="18">
        <v>0</v>
      </c>
      <c r="H12" s="19">
        <v>1</v>
      </c>
      <c r="I12" s="134">
        <f t="shared" si="16"/>
        <v>0</v>
      </c>
      <c r="J12" s="34">
        <v>0</v>
      </c>
      <c r="K12" s="34">
        <v>0</v>
      </c>
      <c r="L12" s="32">
        <f t="shared" si="17"/>
        <v>0</v>
      </c>
      <c r="M12" s="22">
        <f t="shared" si="0"/>
        <v>1</v>
      </c>
      <c r="N12" s="19">
        <f t="shared" si="0"/>
        <v>2</v>
      </c>
      <c r="O12" s="137">
        <f t="shared" si="18"/>
        <v>0.5</v>
      </c>
      <c r="P12" s="20">
        <f t="shared" si="19"/>
        <v>2</v>
      </c>
      <c r="Q12" s="18">
        <v>3</v>
      </c>
      <c r="R12" s="19">
        <v>1</v>
      </c>
      <c r="S12" s="20">
        <f t="shared" si="20"/>
        <v>4</v>
      </c>
      <c r="T12" s="18">
        <v>3</v>
      </c>
      <c r="U12" s="19">
        <v>0</v>
      </c>
      <c r="V12" s="19">
        <v>0</v>
      </c>
      <c r="W12" s="19">
        <v>0</v>
      </c>
      <c r="X12" s="19">
        <v>0</v>
      </c>
      <c r="Y12" s="19">
        <v>1</v>
      </c>
      <c r="Z12" s="19">
        <v>5</v>
      </c>
      <c r="AA12" s="152">
        <v>22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0.5</v>
      </c>
      <c r="BI12" s="117">
        <f t="shared" si="3"/>
        <v>0.5</v>
      </c>
      <c r="BJ12" s="118">
        <f t="shared" si="4"/>
        <v>4.7379330766952915E-2</v>
      </c>
      <c r="BK12" s="86">
        <f t="shared" si="5"/>
        <v>0.18534048394009242</v>
      </c>
      <c r="BL12" s="117">
        <f t="shared" si="6"/>
        <v>0.6</v>
      </c>
      <c r="BM12" s="119">
        <f t="shared" si="7"/>
        <v>0</v>
      </c>
      <c r="BN12" s="87">
        <f t="shared" si="8"/>
        <v>0</v>
      </c>
      <c r="BO12" s="86">
        <f t="shared" si="9"/>
        <v>0.22967942583732057</v>
      </c>
      <c r="BP12" s="117">
        <f t="shared" si="10"/>
        <v>6.6119834710743799E-2</v>
      </c>
      <c r="BQ12" s="120">
        <f t="shared" si="11"/>
        <v>0.12930101010101011</v>
      </c>
      <c r="BR12" s="88">
        <f t="shared" si="12"/>
        <v>124.65635944267349</v>
      </c>
      <c r="BS12" s="89">
        <f t="shared" si="13"/>
        <v>207.30256299853903</v>
      </c>
      <c r="BT12" s="90">
        <f t="shared" si="27"/>
        <v>82.64620355586554</v>
      </c>
      <c r="BU12" s="86">
        <f t="shared" si="14"/>
        <v>5.3061224489795916E-2</v>
      </c>
      <c r="BV12" s="85">
        <f>IFERROR((D12*2)-(E12*((homedefinitions!$K$15)*2))+(G12*3)-(H12*((homedefinitions!$L$15)*3))+(J12)-(K12*(homedefinitions!$M$15))+S12+T12+V12+W12-U12, 0)</f>
        <v>7.41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0.36567164179104472</v>
      </c>
      <c r="CA12" s="39">
        <f t="shared" si="47"/>
        <v>0.31818181818181818</v>
      </c>
      <c r="CB12" s="45">
        <f t="shared" si="48"/>
        <v>0.63432835820895528</v>
      </c>
      <c r="CC12" s="45">
        <f t="shared" si="30"/>
        <v>0.3294445131778993</v>
      </c>
      <c r="CD12" s="45">
        <f t="shared" si="31"/>
        <v>0</v>
      </c>
      <c r="CE12" s="36">
        <f t="shared" si="32"/>
        <v>0.15749015686519593</v>
      </c>
      <c r="CF12" s="45">
        <f t="shared" si="49"/>
        <v>0.48693467004309521</v>
      </c>
      <c r="CG12" s="45">
        <f t="shared" si="50"/>
        <v>0.85260631183413993</v>
      </c>
      <c r="CH12" s="45">
        <f t="shared" si="33"/>
        <v>0.40971253360289683</v>
      </c>
      <c r="CI12" s="51">
        <f t="shared" si="51"/>
        <v>26.936</v>
      </c>
      <c r="CJ12" s="47">
        <f t="shared" si="34"/>
        <v>0</v>
      </c>
      <c r="CK12" s="45">
        <f t="shared" si="35"/>
        <v>0.3210649326480588</v>
      </c>
      <c r="CL12" s="45">
        <f t="shared" si="36"/>
        <v>0.9922727272727272</v>
      </c>
      <c r="CM12" s="36">
        <f t="shared" si="37"/>
        <v>0.92700751186351971</v>
      </c>
      <c r="CN12" s="45">
        <f t="shared" si="52"/>
        <v>28.96</v>
      </c>
      <c r="CO12" s="45">
        <f t="shared" si="53"/>
        <v>0.49797097461998768</v>
      </c>
      <c r="CP12" s="45">
        <f t="shared" si="54"/>
        <v>0.47368421052631576</v>
      </c>
      <c r="CQ12" s="45">
        <f t="shared" si="55"/>
        <v>0.47166123778501629</v>
      </c>
      <c r="CR12" s="45">
        <f t="shared" si="38"/>
        <v>1.1029975985068132</v>
      </c>
      <c r="CS12" s="45">
        <f t="shared" si="39"/>
        <v>2.0228418705059328</v>
      </c>
      <c r="CT12" s="45">
        <f t="shared" si="40"/>
        <v>0</v>
      </c>
      <c r="CU12" s="45">
        <f t="shared" si="41"/>
        <v>0.33522727272727271</v>
      </c>
      <c r="CV12" s="45">
        <f t="shared" si="42"/>
        <v>0</v>
      </c>
      <c r="CW12" s="45">
        <f t="shared" si="43"/>
        <v>0.46974721254054863</v>
      </c>
      <c r="CX12" s="45">
        <f t="shared" si="44"/>
        <v>1.4794736842105265</v>
      </c>
      <c r="CY12" s="45">
        <f t="shared" si="45"/>
        <v>0</v>
      </c>
      <c r="CZ12" s="43">
        <f t="shared" si="46"/>
        <v>3.2599790967507776</v>
      </c>
    </row>
    <row r="13" spans="2:104" ht="23.1" x14ac:dyDescent="0.85">
      <c r="B13" s="11">
        <v>30</v>
      </c>
      <c r="C13" s="11" t="s">
        <v>27</v>
      </c>
      <c r="D13" s="15">
        <v>4</v>
      </c>
      <c r="E13" s="16">
        <v>5</v>
      </c>
      <c r="F13" s="130">
        <f t="shared" si="15"/>
        <v>0.8</v>
      </c>
      <c r="G13" s="15">
        <v>0</v>
      </c>
      <c r="H13" s="16">
        <v>2</v>
      </c>
      <c r="I13" s="133">
        <f t="shared" si="16"/>
        <v>0</v>
      </c>
      <c r="J13" s="33">
        <v>2</v>
      </c>
      <c r="K13" s="33">
        <v>2</v>
      </c>
      <c r="L13" s="31">
        <f t="shared" si="17"/>
        <v>1</v>
      </c>
      <c r="M13" s="21">
        <f t="shared" si="0"/>
        <v>4</v>
      </c>
      <c r="N13" s="16">
        <f t="shared" si="0"/>
        <v>7</v>
      </c>
      <c r="O13" s="136">
        <f t="shared" si="18"/>
        <v>0.5714285714285714</v>
      </c>
      <c r="P13" s="17">
        <f t="shared" si="19"/>
        <v>10</v>
      </c>
      <c r="Q13" s="15">
        <v>0</v>
      </c>
      <c r="R13" s="16">
        <v>3</v>
      </c>
      <c r="S13" s="17">
        <f t="shared" si="20"/>
        <v>3</v>
      </c>
      <c r="T13" s="15">
        <v>1</v>
      </c>
      <c r="U13" s="16">
        <v>1</v>
      </c>
      <c r="V13" s="16">
        <v>0</v>
      </c>
      <c r="W13" s="16">
        <v>1</v>
      </c>
      <c r="X13" s="16">
        <v>0</v>
      </c>
      <c r="Y13" s="16">
        <v>1</v>
      </c>
      <c r="Z13" s="16">
        <v>7</v>
      </c>
      <c r="AA13" s="151">
        <v>22.2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0.5714285714285714</v>
      </c>
      <c r="BI13" s="113">
        <f t="shared" si="3"/>
        <v>0.63451776649746194</v>
      </c>
      <c r="BJ13" s="114">
        <f t="shared" si="4"/>
        <v>0.20846905537459282</v>
      </c>
      <c r="BK13" s="81">
        <f t="shared" si="5"/>
        <v>7.4947540000749435E-2</v>
      </c>
      <c r="BL13" s="113">
        <f t="shared" si="6"/>
        <v>0.10121457489878544</v>
      </c>
      <c r="BM13" s="115">
        <f t="shared" si="7"/>
        <v>0.10121457489878544</v>
      </c>
      <c r="BN13" s="82">
        <f t="shared" si="8"/>
        <v>1</v>
      </c>
      <c r="BO13" s="81">
        <f t="shared" si="9"/>
        <v>0</v>
      </c>
      <c r="BP13" s="113">
        <f t="shared" si="10"/>
        <v>0.19657248157248156</v>
      </c>
      <c r="BQ13" s="116">
        <f t="shared" si="11"/>
        <v>9.6102102102102099E-2</v>
      </c>
      <c r="BR13" s="83">
        <f t="shared" si="12"/>
        <v>113.94639529296465</v>
      </c>
      <c r="BS13" s="84">
        <f t="shared" si="13"/>
        <v>138.03535877038297</v>
      </c>
      <c r="BT13" s="85">
        <f t="shared" si="27"/>
        <v>24.088963477418318</v>
      </c>
      <c r="BU13" s="81">
        <f t="shared" si="14"/>
        <v>8.9795918367346933E-2</v>
      </c>
      <c r="BV13" s="85">
        <f>IFERROR((D13*2)-(E13*((homedefinitions!$K$15)*2))+(G13*3)-(H13*((homedefinitions!$L$15)*3))+(J13)-(K13*(homedefinitions!$M$15))+S13+T13+V13+W13-U13, 0)</f>
        <v>7.27</v>
      </c>
      <c r="BW13" s="85">
        <f t="shared" si="28"/>
        <v>0.2857142857142857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0.31818181818181818</v>
      </c>
      <c r="CB13" s="45">
        <f t="shared" si="48"/>
        <v>0.63432835820895528</v>
      </c>
      <c r="CC13" s="45">
        <f t="shared" si="30"/>
        <v>5.2292779869507824E-3</v>
      </c>
      <c r="CD13" s="45">
        <f t="shared" si="31"/>
        <v>0</v>
      </c>
      <c r="CE13" s="36">
        <f t="shared" si="32"/>
        <v>2.4998437597650151E-3</v>
      </c>
      <c r="CF13" s="45">
        <f t="shared" si="49"/>
        <v>7.7291217467157971E-3</v>
      </c>
      <c r="CG13" s="45">
        <f t="shared" si="50"/>
        <v>7.7291217467157971E-3</v>
      </c>
      <c r="CH13" s="45">
        <f t="shared" si="33"/>
        <v>0.23399221257613337</v>
      </c>
      <c r="CI13" s="51">
        <f t="shared" si="51"/>
        <v>26.936</v>
      </c>
      <c r="CJ13" s="47">
        <f t="shared" si="34"/>
        <v>0</v>
      </c>
      <c r="CK13" s="45">
        <f t="shared" si="35"/>
        <v>0.48020998687582045</v>
      </c>
      <c r="CL13" s="45">
        <f t="shared" si="36"/>
        <v>0</v>
      </c>
      <c r="CM13" s="36">
        <f t="shared" si="37"/>
        <v>0.92700751186351971</v>
      </c>
      <c r="CN13" s="45">
        <f t="shared" si="52"/>
        <v>28.96</v>
      </c>
      <c r="CO13" s="45">
        <f t="shared" si="53"/>
        <v>0.49797097461998768</v>
      </c>
      <c r="CP13" s="45">
        <f t="shared" si="54"/>
        <v>0.47368421052631576</v>
      </c>
      <c r="CQ13" s="45">
        <f t="shared" si="55"/>
        <v>0.47166123778501629</v>
      </c>
      <c r="CR13" s="45">
        <f t="shared" si="38"/>
        <v>0</v>
      </c>
      <c r="CS13" s="45">
        <f t="shared" si="39"/>
        <v>0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</v>
      </c>
      <c r="CY13" s="45">
        <f t="shared" si="45"/>
        <v>0</v>
      </c>
      <c r="CZ13" s="43">
        <f t="shared" si="46"/>
        <v>0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0</v>
      </c>
      <c r="R14" s="19">
        <v>0</v>
      </c>
      <c r="S14" s="20">
        <f t="shared" si="20"/>
        <v>0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0</v>
      </c>
      <c r="AA14" s="152">
        <v>0.5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</v>
      </c>
      <c r="BP14" s="117">
        <f t="shared" si="10"/>
        <v>0</v>
      </c>
      <c r="BQ14" s="120">
        <f t="shared" si="11"/>
        <v>0</v>
      </c>
      <c r="BR14" s="88">
        <f t="shared" si="12"/>
        <v>127.03045052530133</v>
      </c>
      <c r="BS14" s="89">
        <f t="shared" si="13"/>
        <v>0</v>
      </c>
      <c r="BT14" s="90">
        <f t="shared" si="27"/>
        <v>-127.03045052530133</v>
      </c>
      <c r="BU14" s="86">
        <f t="shared" si="14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0.36567164179104472</v>
      </c>
      <c r="CA14" s="39">
        <f t="shared" si="47"/>
        <v>0.31818181818181818</v>
      </c>
      <c r="CB14" s="45">
        <f t="shared" si="48"/>
        <v>0.63432835820895528</v>
      </c>
      <c r="CC14" s="45">
        <f t="shared" si="30"/>
        <v>1.1504411571291722</v>
      </c>
      <c r="CD14" s="45">
        <f t="shared" si="31"/>
        <v>1.5238095238095222E-2</v>
      </c>
      <c r="CE14" s="36">
        <f t="shared" si="32"/>
        <v>0.54996562714830333</v>
      </c>
      <c r="CF14" s="45">
        <f t="shared" si="49"/>
        <v>1.7156448795155708</v>
      </c>
      <c r="CG14" s="45">
        <f t="shared" si="50"/>
        <v>2.0813165213066154</v>
      </c>
      <c r="CH14" s="45">
        <f t="shared" si="33"/>
        <v>0.28640903011848046</v>
      </c>
      <c r="CI14" s="51">
        <f t="shared" si="51"/>
        <v>26.936</v>
      </c>
      <c r="CJ14" s="47">
        <f t="shared" si="34"/>
        <v>1.8082527879055965</v>
      </c>
      <c r="CK14" s="45">
        <f t="shared" si="35"/>
        <v>0.38349442418880708</v>
      </c>
      <c r="CL14" s="45">
        <f t="shared" si="36"/>
        <v>2.9291666666666667</v>
      </c>
      <c r="CM14" s="36">
        <f t="shared" si="37"/>
        <v>0.92700751186351971</v>
      </c>
      <c r="CN14" s="45">
        <f t="shared" si="52"/>
        <v>28.96</v>
      </c>
      <c r="CO14" s="45">
        <f t="shared" si="53"/>
        <v>0.49797097461998768</v>
      </c>
      <c r="CP14" s="45">
        <f t="shared" si="54"/>
        <v>0.47368421052631576</v>
      </c>
      <c r="CQ14" s="45">
        <f t="shared" si="55"/>
        <v>0.47166123778501629</v>
      </c>
      <c r="CR14" s="45">
        <f t="shared" si="38"/>
        <v>1.6544963977602196</v>
      </c>
      <c r="CS14" s="45">
        <f t="shared" si="39"/>
        <v>6.0461198189970862</v>
      </c>
      <c r="CT14" s="45">
        <f t="shared" si="40"/>
        <v>0.90412639395279826</v>
      </c>
      <c r="CU14" s="45">
        <f t="shared" si="41"/>
        <v>0.95</v>
      </c>
      <c r="CV14" s="45">
        <f t="shared" si="42"/>
        <v>0</v>
      </c>
      <c r="CW14" s="45">
        <f t="shared" si="43"/>
        <v>0.70462081881082295</v>
      </c>
      <c r="CX14" s="45">
        <f t="shared" si="44"/>
        <v>0.49315789473684213</v>
      </c>
      <c r="CY14" s="45">
        <f t="shared" si="45"/>
        <v>0</v>
      </c>
      <c r="CZ14" s="43">
        <f t="shared" si="46"/>
        <v>2.9165678086863287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0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0</v>
      </c>
      <c r="O15" s="136">
        <f t="shared" si="18"/>
        <v>0</v>
      </c>
      <c r="P15" s="17">
        <f t="shared" si="19"/>
        <v>0</v>
      </c>
      <c r="Q15" s="15">
        <v>0</v>
      </c>
      <c r="R15" s="16">
        <v>0</v>
      </c>
      <c r="S15" s="17">
        <f t="shared" si="20"/>
        <v>0</v>
      </c>
      <c r="T15" s="15">
        <v>0</v>
      </c>
      <c r="U15" s="16">
        <v>1</v>
      </c>
      <c r="V15" s="16">
        <v>0</v>
      </c>
      <c r="W15" s="16">
        <v>0</v>
      </c>
      <c r="X15" s="16">
        <v>0</v>
      </c>
      <c r="Y15" s="16">
        <v>0</v>
      </c>
      <c r="Z15" s="16">
        <v>0</v>
      </c>
      <c r="AA15" s="151">
        <v>1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0.52117263843648209</v>
      </c>
      <c r="BK15" s="81">
        <f t="shared" si="5"/>
        <v>0</v>
      </c>
      <c r="BL15" s="113">
        <f t="shared" si="6"/>
        <v>0</v>
      </c>
      <c r="BM15" s="115">
        <f t="shared" si="7"/>
        <v>1</v>
      </c>
      <c r="BN15" s="82">
        <f t="shared" si="8"/>
        <v>0</v>
      </c>
      <c r="BO15" s="81">
        <f t="shared" si="9"/>
        <v>0</v>
      </c>
      <c r="BP15" s="113">
        <f t="shared" si="10"/>
        <v>0</v>
      </c>
      <c r="BQ15" s="116">
        <f t="shared" si="11"/>
        <v>0</v>
      </c>
      <c r="BR15" s="83">
        <f t="shared" si="12"/>
        <v>127.03045052530133</v>
      </c>
      <c r="BS15" s="84">
        <f t="shared" si="13"/>
        <v>0</v>
      </c>
      <c r="BT15" s="85">
        <f t="shared" si="27"/>
        <v>-127.03045052530133</v>
      </c>
      <c r="BU15" s="81">
        <f t="shared" si="14"/>
        <v>-8.1632653061224497E-3</v>
      </c>
      <c r="BV15" s="85">
        <f>IFERROR((D15*2)-(E15*((homedefinitions!$K$15)*2))+(G15*3)-(H15*((homedefinitions!$L$15)*3))+(J15)-(K15*(homedefinitions!$M$15))+S15+T15+V15+W15-U15, 0)</f>
        <v>-1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2.0970149253731343</v>
      </c>
      <c r="CA15" s="39">
        <f t="shared" si="47"/>
        <v>0.31818181818181818</v>
      </c>
      <c r="CB15" s="45">
        <f t="shared" si="48"/>
        <v>0.63432835820895528</v>
      </c>
      <c r="CC15" s="45">
        <f t="shared" si="30"/>
        <v>1.1608997131030736</v>
      </c>
      <c r="CD15" s="45">
        <f t="shared" si="31"/>
        <v>2.1333333333333312E-2</v>
      </c>
      <c r="CE15" s="36">
        <f t="shared" si="32"/>
        <v>0.55496531466783328</v>
      </c>
      <c r="CF15" s="45">
        <f t="shared" si="49"/>
        <v>1.7371983611042401</v>
      </c>
      <c r="CG15" s="45">
        <f t="shared" si="50"/>
        <v>3.8342132864773744</v>
      </c>
      <c r="CH15" s="45">
        <f t="shared" si="33"/>
        <v>0.52287099268942905</v>
      </c>
      <c r="CI15" s="51">
        <f t="shared" si="51"/>
        <v>26.936</v>
      </c>
      <c r="CJ15" s="47">
        <f t="shared" si="34"/>
        <v>6.8203348059231761</v>
      </c>
      <c r="CK15" s="45">
        <f t="shared" si="35"/>
        <v>0.51610352240861068</v>
      </c>
      <c r="CL15" s="45">
        <f t="shared" si="36"/>
        <v>1.1232142857142855</v>
      </c>
      <c r="CM15" s="36">
        <f t="shared" si="37"/>
        <v>0.92700751186351971</v>
      </c>
      <c r="CN15" s="45">
        <f t="shared" si="52"/>
        <v>28.96</v>
      </c>
      <c r="CO15" s="45">
        <f t="shared" si="53"/>
        <v>0.49797097461998768</v>
      </c>
      <c r="CP15" s="45">
        <f t="shared" si="54"/>
        <v>0.47368421052631576</v>
      </c>
      <c r="CQ15" s="45">
        <f t="shared" si="55"/>
        <v>0.47166123778501629</v>
      </c>
      <c r="CR15" s="45">
        <f t="shared" si="38"/>
        <v>0</v>
      </c>
      <c r="CS15" s="45">
        <f t="shared" si="39"/>
        <v>9.2177447025316042</v>
      </c>
      <c r="CT15" s="45">
        <f t="shared" si="40"/>
        <v>3.410167402961588</v>
      </c>
      <c r="CU15" s="45">
        <f t="shared" si="41"/>
        <v>0.31874999999999998</v>
      </c>
      <c r="CV15" s="45">
        <f t="shared" si="42"/>
        <v>0.8</v>
      </c>
      <c r="CW15" s="45">
        <f t="shared" si="43"/>
        <v>0</v>
      </c>
      <c r="CX15" s="45">
        <f t="shared" si="44"/>
        <v>1.4794736842105265</v>
      </c>
      <c r="CY15" s="45">
        <f t="shared" si="45"/>
        <v>0</v>
      </c>
      <c r="CZ15" s="43">
        <f t="shared" si="46"/>
        <v>6.6778141373653419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1</v>
      </c>
      <c r="F16" s="131">
        <f t="shared" si="15"/>
        <v>1</v>
      </c>
      <c r="G16" s="18">
        <v>0</v>
      </c>
      <c r="H16" s="19">
        <v>0</v>
      </c>
      <c r="I16" s="134">
        <f t="shared" si="16"/>
        <v>0</v>
      </c>
      <c r="J16" s="34">
        <v>0</v>
      </c>
      <c r="K16" s="34">
        <v>0</v>
      </c>
      <c r="L16" s="32">
        <f t="shared" si="17"/>
        <v>0</v>
      </c>
      <c r="M16" s="22">
        <f t="shared" si="0"/>
        <v>1</v>
      </c>
      <c r="N16" s="19">
        <f t="shared" si="0"/>
        <v>1</v>
      </c>
      <c r="O16" s="137">
        <f t="shared" si="18"/>
        <v>1</v>
      </c>
      <c r="P16" s="20">
        <f t="shared" si="19"/>
        <v>2</v>
      </c>
      <c r="Q16" s="18">
        <v>1</v>
      </c>
      <c r="R16" s="19">
        <v>3</v>
      </c>
      <c r="S16" s="20">
        <f t="shared" si="20"/>
        <v>4</v>
      </c>
      <c r="T16" s="18">
        <v>0</v>
      </c>
      <c r="U16" s="19">
        <v>2</v>
      </c>
      <c r="V16" s="19">
        <v>1</v>
      </c>
      <c r="W16" s="19">
        <v>0</v>
      </c>
      <c r="X16" s="19">
        <v>0</v>
      </c>
      <c r="Y16" s="19">
        <v>0</v>
      </c>
      <c r="Z16" s="19">
        <v>1</v>
      </c>
      <c r="AA16" s="152">
        <v>10.25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1</v>
      </c>
      <c r="BI16" s="117">
        <f t="shared" si="3"/>
        <v>1</v>
      </c>
      <c r="BJ16" s="118">
        <f t="shared" si="4"/>
        <v>0.15253833320092158</v>
      </c>
      <c r="BK16" s="86">
        <f t="shared" si="5"/>
        <v>0</v>
      </c>
      <c r="BL16" s="117">
        <f t="shared" si="6"/>
        <v>0</v>
      </c>
      <c r="BM16" s="119">
        <f t="shared" si="7"/>
        <v>0.66666666666666663</v>
      </c>
      <c r="BN16" s="87">
        <f t="shared" si="8"/>
        <v>0</v>
      </c>
      <c r="BO16" s="86">
        <f t="shared" si="9"/>
        <v>0.16432349165596916</v>
      </c>
      <c r="BP16" s="117">
        <f t="shared" si="10"/>
        <v>0.42574722838137469</v>
      </c>
      <c r="BQ16" s="120">
        <f t="shared" si="11"/>
        <v>0.27752411924119236</v>
      </c>
      <c r="BR16" s="88">
        <f t="shared" si="12"/>
        <v>106.7176801414425</v>
      </c>
      <c r="BS16" s="89">
        <f t="shared" si="13"/>
        <v>65.252377756172791</v>
      </c>
      <c r="BT16" s="90">
        <f t="shared" si="27"/>
        <v>-41.465302385269709</v>
      </c>
      <c r="BU16" s="86">
        <f t="shared" si="14"/>
        <v>3.2653061224489799E-2</v>
      </c>
      <c r="BV16" s="85">
        <f>IFERROR((D16*2)-(E16*((homedefinitions!$K$15)*2))+(G16*3)-(H16*((homedefinitions!$L$15)*3))+(J16)-(K16*(homedefinitions!$M$15))+S16+T16+V16+W16-U16, 0)</f>
        <v>4.25</v>
      </c>
      <c r="BW16" s="85">
        <f t="shared" si="28"/>
        <v>0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0.31818181818181818</v>
      </c>
      <c r="CB16" s="45">
        <f t="shared" si="48"/>
        <v>0.63432835820895528</v>
      </c>
      <c r="CC16" s="45">
        <f t="shared" si="30"/>
        <v>2.6146389934753912E-2</v>
      </c>
      <c r="CD16" s="45">
        <f t="shared" si="31"/>
        <v>0</v>
      </c>
      <c r="CE16" s="36">
        <f t="shared" si="32"/>
        <v>1.2499218798825075E-2</v>
      </c>
      <c r="CF16" s="45">
        <f t="shared" si="49"/>
        <v>3.8645608733578987E-2</v>
      </c>
      <c r="CG16" s="45">
        <f t="shared" si="50"/>
        <v>3.8645608733578987E-2</v>
      </c>
      <c r="CH16" s="45">
        <f t="shared" si="33"/>
        <v>0.2339922125761334</v>
      </c>
      <c r="CI16" s="51">
        <f t="shared" si="51"/>
        <v>26.936</v>
      </c>
      <c r="CJ16" s="47">
        <f t="shared" si="34"/>
        <v>0</v>
      </c>
      <c r="CK16" s="45">
        <f t="shared" si="35"/>
        <v>0.48104993437910143</v>
      </c>
      <c r="CL16" s="45">
        <f t="shared" si="36"/>
        <v>0</v>
      </c>
      <c r="CM16" s="36">
        <f t="shared" si="37"/>
        <v>0.92700751186351971</v>
      </c>
      <c r="CN16" s="45">
        <f t="shared" si="52"/>
        <v>28.96</v>
      </c>
      <c r="CO16" s="45">
        <f t="shared" si="53"/>
        <v>0.49797097461998768</v>
      </c>
      <c r="CP16" s="45">
        <f t="shared" si="54"/>
        <v>0.47368421052631576</v>
      </c>
      <c r="CQ16" s="45">
        <f t="shared" si="55"/>
        <v>0.47166123778501629</v>
      </c>
      <c r="CR16" s="45">
        <f t="shared" si="38"/>
        <v>0</v>
      </c>
      <c r="CS16" s="45">
        <f t="shared" si="39"/>
        <v>0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</v>
      </c>
      <c r="CX16" s="45">
        <f t="shared" si="44"/>
        <v>0</v>
      </c>
      <c r="CY16" s="45">
        <f t="shared" si="45"/>
        <v>0</v>
      </c>
      <c r="CZ16" s="43">
        <f t="shared" si="46"/>
        <v>0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0</v>
      </c>
      <c r="F17" s="131">
        <v>0</v>
      </c>
      <c r="G17" s="18">
        <v>0</v>
      </c>
      <c r="H17" s="19">
        <v>0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0</v>
      </c>
      <c r="N17" s="19">
        <f t="shared" si="0"/>
        <v>0</v>
      </c>
      <c r="O17" s="137">
        <f t="shared" si="18"/>
        <v>0</v>
      </c>
      <c r="P17" s="20">
        <f t="shared" si="19"/>
        <v>0</v>
      </c>
      <c r="Q17" s="18">
        <v>0</v>
      </c>
      <c r="R17" s="19">
        <v>0</v>
      </c>
      <c r="S17" s="20">
        <f t="shared" si="20"/>
        <v>0</v>
      </c>
      <c r="T17" s="18">
        <v>0</v>
      </c>
      <c r="U17" s="19">
        <v>0</v>
      </c>
      <c r="V17" s="19">
        <v>0</v>
      </c>
      <c r="W17" s="19">
        <v>0</v>
      </c>
      <c r="X17" s="19">
        <v>0</v>
      </c>
      <c r="Y17" s="19">
        <v>0</v>
      </c>
      <c r="Z17" s="19">
        <v>0</v>
      </c>
      <c r="AA17" s="152">
        <v>0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0</v>
      </c>
      <c r="BK17" s="95">
        <f t="shared" si="5"/>
        <v>0</v>
      </c>
      <c r="BL17" s="121">
        <f t="shared" si="6"/>
        <v>0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</v>
      </c>
      <c r="BQ17" s="124">
        <f t="shared" si="11"/>
        <v>0</v>
      </c>
      <c r="BR17" s="97">
        <v>0</v>
      </c>
      <c r="BS17" s="98">
        <f>IFERROR((CS20/CZ20)*100, 0)</f>
        <v>0</v>
      </c>
      <c r="BT17" s="99">
        <f t="shared" si="27"/>
        <v>0</v>
      </c>
      <c r="BU17" s="95">
        <f t="shared" si="14"/>
        <v>0</v>
      </c>
      <c r="BV17" s="85">
        <f>IFERROR((D17*2)-(E17*((homedefinitions!$K$15)*2))+(G17*3)-(H17*((homedefinitions!$L$15)*3))+(J17)-(K17*(homedefinitions!$M$15))+S17+T17+V17+W17-U17, 0)</f>
        <v>0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0.31818181818181818</v>
      </c>
      <c r="CB17" s="45">
        <f t="shared" si="48"/>
        <v>0.63432835820895528</v>
      </c>
      <c r="CC17" s="45">
        <f t="shared" si="30"/>
        <v>5.2292779869507824E-2</v>
      </c>
      <c r="CD17" s="45">
        <f t="shared" si="31"/>
        <v>0</v>
      </c>
      <c r="CE17" s="36">
        <f t="shared" si="32"/>
        <v>2.499843759765015E-2</v>
      </c>
      <c r="CF17" s="45">
        <f t="shared" si="49"/>
        <v>7.7291217467157974E-2</v>
      </c>
      <c r="CG17" s="45">
        <f t="shared" si="50"/>
        <v>7.7291217467157974E-2</v>
      </c>
      <c r="CH17" s="45">
        <f t="shared" si="33"/>
        <v>0.2339922125761334</v>
      </c>
      <c r="CI17" s="51">
        <f t="shared" si="51"/>
        <v>26.936</v>
      </c>
      <c r="CJ17" s="47">
        <f t="shared" si="34"/>
        <v>0</v>
      </c>
      <c r="CK17" s="45">
        <f t="shared" si="35"/>
        <v>0.48209986875820271</v>
      </c>
      <c r="CL17" s="45">
        <f t="shared" si="36"/>
        <v>0</v>
      </c>
      <c r="CM17" s="36">
        <f t="shared" si="37"/>
        <v>0.92700751186351971</v>
      </c>
      <c r="CN17" s="45">
        <f t="shared" si="52"/>
        <v>28.96</v>
      </c>
      <c r="CO17" s="45">
        <f t="shared" si="53"/>
        <v>0.49797097461998768</v>
      </c>
      <c r="CP17" s="45">
        <f t="shared" si="54"/>
        <v>0.47368421052631576</v>
      </c>
      <c r="CQ17" s="45">
        <f t="shared" si="55"/>
        <v>0.47166123778501629</v>
      </c>
      <c r="CR17" s="45">
        <f t="shared" si="38"/>
        <v>0</v>
      </c>
      <c r="CS17" s="45">
        <f t="shared" si="39"/>
        <v>0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</v>
      </c>
      <c r="CX17" s="45">
        <f t="shared" si="44"/>
        <v>0</v>
      </c>
      <c r="CY17" s="45">
        <f t="shared" si="45"/>
        <v>0</v>
      </c>
      <c r="CZ17" s="43">
        <f t="shared" si="46"/>
        <v>1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16</v>
      </c>
      <c r="E18" s="6">
        <f>SUM(E3:E17)</f>
        <v>23</v>
      </c>
      <c r="F18" s="132">
        <f t="shared" si="15"/>
        <v>0.69565217391304346</v>
      </c>
      <c r="G18" s="8">
        <f>SUM(G3:G17)</f>
        <v>9</v>
      </c>
      <c r="H18" s="6">
        <f>SUM(H3:H17)</f>
        <v>24</v>
      </c>
      <c r="I18" s="135">
        <f t="shared" si="16"/>
        <v>0.375</v>
      </c>
      <c r="J18" s="35">
        <f>SUM(J3:J17)</f>
        <v>9</v>
      </c>
      <c r="K18" s="35">
        <f>SUM(K3:K17)</f>
        <v>10</v>
      </c>
      <c r="L18" s="31">
        <f t="shared" si="17"/>
        <v>0.9</v>
      </c>
      <c r="M18" s="30">
        <f>SUM(M3:M17)</f>
        <v>25</v>
      </c>
      <c r="N18" s="6">
        <f>SUM(N3:N17)</f>
        <v>47</v>
      </c>
      <c r="O18" s="138">
        <f t="shared" si="18"/>
        <v>0.53191489361702127</v>
      </c>
      <c r="P18" s="9">
        <f>(D18*2)+(G18*3)+(J18)</f>
        <v>68</v>
      </c>
      <c r="Q18" s="8">
        <f>SUM(Q3:Q17)</f>
        <v>9</v>
      </c>
      <c r="R18" s="6">
        <f>SUM(R3:R17)</f>
        <v>15</v>
      </c>
      <c r="S18" s="9">
        <v>26</v>
      </c>
      <c r="T18" s="8">
        <f t="shared" ref="T18:AA18" si="56">SUM(T3:T17)</f>
        <v>12</v>
      </c>
      <c r="U18" s="6">
        <f t="shared" si="56"/>
        <v>10</v>
      </c>
      <c r="V18" s="6">
        <f t="shared" si="56"/>
        <v>1</v>
      </c>
      <c r="W18" s="6">
        <f t="shared" si="56"/>
        <v>7</v>
      </c>
      <c r="X18" s="6">
        <f t="shared" si="56"/>
        <v>1</v>
      </c>
      <c r="Y18" s="6">
        <f t="shared" si="56"/>
        <v>4</v>
      </c>
      <c r="Z18" s="6">
        <f t="shared" si="56"/>
        <v>21</v>
      </c>
      <c r="AA18" s="153">
        <f t="shared" si="56"/>
        <v>160.01</v>
      </c>
      <c r="AD18" s="11"/>
      <c r="AE18" s="11" t="s">
        <v>43</v>
      </c>
      <c r="AF18" s="8">
        <v>13</v>
      </c>
      <c r="AG18" s="6">
        <v>28</v>
      </c>
      <c r="AH18" s="132">
        <f t="shared" si="21"/>
        <v>0.4642857142857143</v>
      </c>
      <c r="AI18" s="8">
        <v>4</v>
      </c>
      <c r="AJ18" s="6">
        <v>10</v>
      </c>
      <c r="AK18" s="135">
        <f t="shared" si="22"/>
        <v>0.4</v>
      </c>
      <c r="AL18" s="35">
        <v>23</v>
      </c>
      <c r="AM18" s="35">
        <v>25</v>
      </c>
      <c r="AN18" s="31">
        <f t="shared" si="23"/>
        <v>0.92</v>
      </c>
      <c r="AO18" s="30">
        <v>17</v>
      </c>
      <c r="AP18" s="6">
        <v>38</v>
      </c>
      <c r="AQ18" s="138">
        <f t="shared" si="24"/>
        <v>0.44736842105263158</v>
      </c>
      <c r="AR18" s="9">
        <f>(AF18*2)+(AI18*3)+(AL18)</f>
        <v>61</v>
      </c>
      <c r="AS18" s="8">
        <v>7</v>
      </c>
      <c r="AT18" s="6">
        <v>10</v>
      </c>
      <c r="AU18" s="9">
        <v>19</v>
      </c>
      <c r="AV18" s="8">
        <v>6</v>
      </c>
      <c r="AW18" s="6">
        <v>11</v>
      </c>
      <c r="AX18" s="6">
        <v>0</v>
      </c>
      <c r="AY18" s="6">
        <v>2</v>
      </c>
      <c r="AZ18" s="6">
        <v>0</v>
      </c>
      <c r="BA18" s="6">
        <v>3</v>
      </c>
      <c r="BB18" s="6">
        <v>11</v>
      </c>
      <c r="BC18" s="6">
        <v>160</v>
      </c>
      <c r="BF18" s="100"/>
      <c r="BG18" s="101" t="s">
        <v>43</v>
      </c>
      <c r="BH18" s="102">
        <f t="shared" si="2"/>
        <v>0.62765957446808507</v>
      </c>
      <c r="BI18" s="125">
        <f t="shared" si="3"/>
        <v>0.66147859922178986</v>
      </c>
      <c r="BJ18" s="126">
        <v>0</v>
      </c>
      <c r="BK18" s="102">
        <f>IFERROR(T18/M18, 0)</f>
        <v>0.48</v>
      </c>
      <c r="BL18" s="125">
        <f>IFERROR(T18/(N18+(0.44*K18)+U18), 0)</f>
        <v>0.19543973941368079</v>
      </c>
      <c r="BM18" s="127">
        <f>IFERROR(U18/(N18+(0.44*K18)+U18), 0)</f>
        <v>0.16286644951140067</v>
      </c>
      <c r="BN18" s="103">
        <f t="shared" si="8"/>
        <v>1.2</v>
      </c>
      <c r="BO18" s="105">
        <f>IFERROR(Q18/(Q18+AT18), 0)</f>
        <v>0.47368421052631576</v>
      </c>
      <c r="BP18" s="128">
        <f>IFERROR(R18/(R18+AS18), 0)</f>
        <v>0.68181818181818177</v>
      </c>
      <c r="BQ18" s="129">
        <f>IFERROR(S18/(S18+AU18), 0)</f>
        <v>0.57777777777777772</v>
      </c>
      <c r="BR18" s="111">
        <f>IFERROR(($AR$18/$BD$3)*100, 0)</f>
        <v>115.42001014870431</v>
      </c>
      <c r="BS18" s="112">
        <f>IFERROR(($P$18/$AB$3)*100, 0)</f>
        <v>135.32480046923769</v>
      </c>
      <c r="BT18" s="104">
        <f t="shared" si="27"/>
        <v>19.90479032053338</v>
      </c>
      <c r="BU18" s="102">
        <f>IFERROR(SUM(BU3:BU17), 0)</f>
        <v>0.60408163265306114</v>
      </c>
      <c r="BV18" s="85">
        <f>IFERROR((D18*2)-(E18*((homedefinitions!$K$15)*2))+(G18*3)-(H18*((homedefinitions!$L$15)*3))+(J18)-(K18*(homedefinitions!$M$15))+S18+T18+V18+W18-U18, 0)</f>
        <v>60.09</v>
      </c>
      <c r="BW18" s="85">
        <f t="shared" si="28"/>
        <v>0.21276595744680851</v>
      </c>
      <c r="BX18" s="55">
        <v>34</v>
      </c>
      <c r="BY18" s="58" t="s">
        <v>30</v>
      </c>
      <c r="BZ18" s="47">
        <f t="shared" si="29"/>
        <v>1.5153833107191317</v>
      </c>
      <c r="CA18" s="39">
        <f t="shared" si="47"/>
        <v>0.31818181818181818</v>
      </c>
      <c r="CB18" s="45">
        <f t="shared" si="48"/>
        <v>0.63432835820895528</v>
      </c>
      <c r="CC18" s="45">
        <f t="shared" si="30"/>
        <v>0.53600099366245524</v>
      </c>
      <c r="CD18" s="45">
        <f t="shared" si="31"/>
        <v>3.0476190476190447E-3</v>
      </c>
      <c r="CE18" s="36">
        <f t="shared" si="32"/>
        <v>0.25623398537591402</v>
      </c>
      <c r="CF18" s="45">
        <f t="shared" si="49"/>
        <v>0.79528259808598833</v>
      </c>
      <c r="CG18" s="45">
        <f t="shared" si="50"/>
        <v>2.3106659088051202</v>
      </c>
      <c r="CH18" s="45">
        <f t="shared" si="33"/>
        <v>0.68247154295287216</v>
      </c>
      <c r="CI18" s="51">
        <f t="shared" si="51"/>
        <v>26.936</v>
      </c>
      <c r="CJ18" s="47">
        <f t="shared" si="34"/>
        <v>1.451916465095713</v>
      </c>
      <c r="CK18" s="45">
        <f t="shared" si="35"/>
        <v>0.54808353490428696</v>
      </c>
      <c r="CL18" s="45">
        <f t="shared" si="36"/>
        <v>0</v>
      </c>
      <c r="CM18" s="36">
        <f t="shared" si="37"/>
        <v>0.92700751186351971</v>
      </c>
      <c r="CN18" s="45">
        <f t="shared" si="52"/>
        <v>28.96</v>
      </c>
      <c r="CO18" s="45">
        <f t="shared" si="53"/>
        <v>0.49797097461998768</v>
      </c>
      <c r="CP18" s="45">
        <f t="shared" si="54"/>
        <v>0.47368421052631576</v>
      </c>
      <c r="CQ18" s="45">
        <f t="shared" si="55"/>
        <v>0.47166123778501629</v>
      </c>
      <c r="CR18" s="45">
        <f t="shared" si="38"/>
        <v>0.55149879925340661</v>
      </c>
      <c r="CS18" s="45">
        <f t="shared" si="39"/>
        <v>1.8974362689954605</v>
      </c>
      <c r="CT18" s="45">
        <f t="shared" si="40"/>
        <v>0.72595823254785652</v>
      </c>
      <c r="CU18" s="45">
        <f t="shared" si="41"/>
        <v>0</v>
      </c>
      <c r="CV18" s="45">
        <f t="shared" si="42"/>
        <v>0</v>
      </c>
      <c r="CW18" s="45">
        <f t="shared" si="43"/>
        <v>0.23487360627027432</v>
      </c>
      <c r="CX18" s="45">
        <f t="shared" si="44"/>
        <v>0</v>
      </c>
      <c r="CY18" s="45">
        <f t="shared" si="45"/>
        <v>0</v>
      </c>
      <c r="CZ18" s="43">
        <f t="shared" si="46"/>
        <v>2.9078423411413015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0.31818181818181818</v>
      </c>
      <c r="CB19" s="45">
        <f t="shared" si="48"/>
        <v>0.63432835820895528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26.936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0.92700751186351971</v>
      </c>
      <c r="CN19" s="45">
        <f t="shared" si="52"/>
        <v>28.96</v>
      </c>
      <c r="CO19" s="45">
        <f t="shared" si="53"/>
        <v>0.49797097461998768</v>
      </c>
      <c r="CP19" s="45">
        <f t="shared" si="54"/>
        <v>0.47368421052631576</v>
      </c>
      <c r="CQ19" s="45">
        <f t="shared" si="55"/>
        <v>0.47166123778501629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7"/>
        <v>0.31818181818181818</v>
      </c>
      <c r="CB20" s="46">
        <f t="shared" si="48"/>
        <v>0.63432835820895528</v>
      </c>
      <c r="CC20" s="46">
        <f>IFERROR(((($AP$18-$AO$18-$V$18)*CB20*(1-1.07*CA20))/$AA$18)*AA17, 0)</f>
        <v>0</v>
      </c>
      <c r="CD20" s="46">
        <f>IFERROR((Z17/$Z$18)*0.4*$AM$18*((1-$AN$18)^2), 0)</f>
        <v>0</v>
      </c>
      <c r="CE20" s="42">
        <f>IFERROR((($AW$18-$W$18)/$AA$18)*AA17, 0)</f>
        <v>0</v>
      </c>
      <c r="CF20" s="46">
        <f t="shared" si="49"/>
        <v>0</v>
      </c>
      <c r="CG20" s="46">
        <f t="shared" si="50"/>
        <v>0</v>
      </c>
      <c r="CH20" s="46">
        <f>IFERROR(CG20/($BD$3*(AA17/$BC$18)),0)</f>
        <v>0</v>
      </c>
      <c r="CI20" s="52">
        <f t="shared" si="51"/>
        <v>26.936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</v>
      </c>
      <c r="CL20" s="46">
        <f>IFERROR(2*((($M$18)+0.5*($H$18-G17))/($M$18-M17))*0.5*((($P$18-$J$18)-(P17-J17))/(2*($N$18-N17)))*T17, 0)</f>
        <v>0</v>
      </c>
      <c r="CM20" s="42">
        <f t="shared" si="37"/>
        <v>0.92700751186351971</v>
      </c>
      <c r="CN20" s="46">
        <f t="shared" si="52"/>
        <v>28.96</v>
      </c>
      <c r="CO20" s="46">
        <f t="shared" si="53"/>
        <v>0.49797097461998768</v>
      </c>
      <c r="CP20" s="46">
        <f t="shared" si="54"/>
        <v>0.47368421052631576</v>
      </c>
      <c r="CQ20" s="46">
        <f t="shared" si="55"/>
        <v>0.47166123778501629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</v>
      </c>
      <c r="DB20">
        <f>(AF18+(1.5*AI18))/AP18</f>
        <v>0.5</v>
      </c>
      <c r="DC20">
        <f>(AW18)/(AP18+(0.44*AM18)+AW18)</f>
        <v>0.18333333333333332</v>
      </c>
      <c r="DD20">
        <f>AS18/(AS18+R18)</f>
        <v>0.31818181818181818</v>
      </c>
      <c r="DE20">
        <f>AM18/AP18</f>
        <v>0.65789473684210531</v>
      </c>
    </row>
    <row r="21" spans="2:109" x14ac:dyDescent="0.55000000000000004">
      <c r="BF21" t="s">
        <v>139</v>
      </c>
      <c r="BG21">
        <f>((0.5*BH18)-(0.3*BM18)+(0.15*BO18)+(0.05*BW18))</f>
        <v>0.34666078183191013</v>
      </c>
    </row>
    <row r="22" spans="2:109" x14ac:dyDescent="0.55000000000000004">
      <c r="BF22" t="s">
        <v>140</v>
      </c>
      <c r="BG22">
        <f>((0.5*DB20)-(0.3*DC20)+(0.15*DD20)+(0.05*DE20))</f>
        <v>0.27562200956937799</v>
      </c>
    </row>
    <row r="23" spans="2:109" x14ac:dyDescent="0.55000000000000004">
      <c r="BF23" t="s">
        <v>145</v>
      </c>
      <c r="BG23" s="150">
        <f>(BG21-BG22)*100</f>
        <v>7.1038772262532133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  <mergeCell ref="D1:F1"/>
    <mergeCell ref="G1:I1"/>
    <mergeCell ref="J1:L1"/>
    <mergeCell ref="M1:P1"/>
    <mergeCell ref="Q1:S1"/>
    <mergeCell ref="T1:Y1"/>
  </mergeCells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3355D9-B7DD-8F42-B7A0-8C3C6FA48AFD}">
  <dimension ref="A1:DE23"/>
  <sheetViews>
    <sheetView topLeftCell="BN1" zoomScale="60" zoomScaleNormal="60" workbookViewId="0">
      <selection activeCell="DB20" sqref="DB20:DE20"/>
    </sheetView>
  </sheetViews>
  <sheetFormatPr defaultColWidth="10.83984375" defaultRowHeight="14.4" x14ac:dyDescent="0.55000000000000004"/>
  <cols>
    <col min="1" max="1" width="16.578125" style="144" customWidth="1"/>
    <col min="2" max="2" width="2.68359375" bestFit="1" customWidth="1"/>
    <col min="3" max="3" width="8.3671875" bestFit="1" customWidth="1"/>
    <col min="4" max="4" width="4.05078125" bestFit="1" customWidth="1"/>
    <col min="5" max="5" width="4" bestFit="1" customWidth="1"/>
    <col min="6" max="6" width="5.62890625" bestFit="1" customWidth="1"/>
    <col min="7" max="7" width="4.05078125" bestFit="1" customWidth="1"/>
    <col min="8" max="8" width="4" bestFit="1" customWidth="1"/>
    <col min="9" max="9" width="5.62890625" bestFit="1" customWidth="1"/>
    <col min="10" max="10" width="4.05078125" bestFit="1" customWidth="1"/>
    <col min="11" max="11" width="4" bestFit="1" customWidth="1"/>
    <col min="12" max="12" width="5.62890625" bestFit="1" customWidth="1"/>
    <col min="13" max="13" width="3.20703125" bestFit="1" customWidth="1"/>
    <col min="14" max="14" width="3.578125" bestFit="1" customWidth="1"/>
    <col min="15" max="15" width="4.83984375" bestFit="1" customWidth="1"/>
    <col min="16" max="16" width="4.7890625" bestFit="1" customWidth="1"/>
    <col min="17" max="17" width="3" bestFit="1" customWidth="1"/>
    <col min="18" max="18" width="3.3125" bestFit="1" customWidth="1"/>
    <col min="19" max="19" width="2.83984375" bestFit="1" customWidth="1"/>
    <col min="20" max="21" width="11.6835937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/>
      <c r="E3" s="16"/>
      <c r="F3" s="130">
        <f>IFERROR(D3/E3,0)</f>
        <v>0</v>
      </c>
      <c r="G3" s="15"/>
      <c r="H3" s="16"/>
      <c r="I3" s="133">
        <f>IFERROR(G3/H3,0)</f>
        <v>0</v>
      </c>
      <c r="J3" s="33"/>
      <c r="K3" s="33"/>
      <c r="L3" s="31">
        <f>IFERROR(J3/K3, 0)</f>
        <v>0</v>
      </c>
      <c r="M3" s="21">
        <f t="shared" ref="M3:M18" si="0">D3+G3</f>
        <v>0</v>
      </c>
      <c r="N3" s="16">
        <f t="shared" ref="N3:N18" si="1">E3+H3</f>
        <v>0</v>
      </c>
      <c r="O3" s="136">
        <f>IFERROR(M3/N3,0)</f>
        <v>0</v>
      </c>
      <c r="P3" s="17">
        <f>(D3*2)+(G3*3)+(J3)</f>
        <v>0</v>
      </c>
      <c r="Q3" s="15"/>
      <c r="R3" s="16"/>
      <c r="S3" s="17">
        <f>Q3+R3</f>
        <v>0</v>
      </c>
      <c r="T3" s="15"/>
      <c r="U3" s="16"/>
      <c r="V3" s="16"/>
      <c r="W3" s="16"/>
      <c r="X3" s="16"/>
      <c r="Y3" s="16"/>
      <c r="Z3" s="16"/>
      <c r="AA3" s="16"/>
      <c r="AB3" s="60">
        <f>IFERROR($N$19+0.44*$K$19-(1.07*($Q$19/($Q$19+$AT$19))*($N$19-$M$19))+U19, 0)</f>
        <v>0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O18" si="2">AF3+AI3</f>
        <v>0</v>
      </c>
      <c r="AP3" s="16">
        <f t="shared" ref="AP3:AP18" si="3">AG3+AJ3</f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IFERROR($AP$19+0.44*$AM$19-(1.07*($AS$19/($AS$19+$R$19))*($AP$19-$AO$19))+AW19, 0)</f>
        <v>0</v>
      </c>
      <c r="BF3" s="67">
        <v>0</v>
      </c>
      <c r="BG3" s="68" t="s">
        <v>17</v>
      </c>
      <c r="BH3" s="81">
        <f t="shared" ref="BH3:BH19" si="4">IFERROR(((D3+(1.5*G3))/N3), 0)</f>
        <v>0</v>
      </c>
      <c r="BI3" s="113">
        <f t="shared" ref="BI3:BI19" si="5">IFERROR(P3/(2*(N3+(0.44*K3))), 0)</f>
        <v>0</v>
      </c>
      <c r="BJ3" s="114">
        <f t="shared" ref="BJ3:BJ18" si="6">IFERROR((N3+(0.44*K3)+U3)/(($N$19+(0.44*$K$19)+$U$19)*((5*AA3)/160)), 0)</f>
        <v>0</v>
      </c>
      <c r="BK3" s="81">
        <f t="shared" ref="BK3:BK18" si="7">IFERROR(T3/(($M$19*((5*AA3)/$AA$19))-M3), 0)</f>
        <v>0</v>
      </c>
      <c r="BL3" s="113">
        <f t="shared" ref="BL3:BL18" si="8">IFERROR(T3/(N3+(0.44*K3)+T3+U3), 0)</f>
        <v>0</v>
      </c>
      <c r="BM3" s="115">
        <f t="shared" ref="BM3:BM18" si="9">IFERROR(U3/(N3+(0.44*K3)+T3+U3), 0)</f>
        <v>0</v>
      </c>
      <c r="BN3" s="82">
        <f t="shared" ref="BN3:BN19" si="10">IFERROR(T3/U3, 0)</f>
        <v>0</v>
      </c>
      <c r="BO3" s="81">
        <f t="shared" ref="BO3:BO18" si="11">IFERROR(Q3/(($Q$19+$AT$19)*((5*AA3)/$AA$19)), 0)</f>
        <v>0</v>
      </c>
      <c r="BP3" s="113">
        <f t="shared" ref="BP3:BP18" si="12">IFERROR(R3/(($R$19+$AS$19)*((5*AA3)/$AA$19)), 0)</f>
        <v>0</v>
      </c>
      <c r="BQ3" s="116">
        <f t="shared" ref="BQ3:BQ18" si="13">IFERROR(S3/(($S$19+$AU$19)*((5*AA3)/$AA$19)), 0)</f>
        <v>0</v>
      </c>
      <c r="BR3" s="83">
        <f t="shared" ref="BR3:BR18" si="14">IFERROR($BR$19+0.2*(100*($AR$19/CI5)*(1-CH5)-$BR$19), 0)</f>
        <v>0</v>
      </c>
      <c r="BS3" s="84">
        <f t="shared" ref="BS3:BS18" si="15">IFERROR((CS5/CZ5)*100, 0)</f>
        <v>0</v>
      </c>
      <c r="BT3" s="85">
        <f>BS3-BR3</f>
        <v>0</v>
      </c>
      <c r="BU3" s="108">
        <f t="shared" ref="BU3:BU18" si="16">IFERROR((P3+M3+J3-N3-K3+R3+(0.5*Q3)+T3+W3+(0.5*V3)-U3)/(($P$19+$AR$19)+($M$19+$AO$19)+($J$19+$AL$19)-($N$19+$AP$19)-($K$19+$AM$19)+($R$19+$AT$19)+(0.5*($Q$19+$AS$19))+($T$19+$AV$19)+($W$19+$AY$19)+(0.5*($V$19+$AX$19))-($U$19+$AW$19)), 0)</f>
        <v>0</v>
      </c>
      <c r="BV3" s="85">
        <f>IFERROR((D3*2)-(E3*((#REF!)*2))+(G3*3)-(H3*((#REF!)*3))+(J3)-(K3*(#REF!))+S3+T3+V3+W3-U3,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/>
      <c r="E4" s="19"/>
      <c r="F4" s="131">
        <f t="shared" ref="F4:F19" si="17">IFERROR(D4/E4,0)</f>
        <v>0</v>
      </c>
      <c r="G4" s="18"/>
      <c r="H4" s="19"/>
      <c r="I4" s="134">
        <f t="shared" ref="I4:I19" si="18">IFERROR(G4/H4,0)</f>
        <v>0</v>
      </c>
      <c r="J4" s="34"/>
      <c r="K4" s="34"/>
      <c r="L4" s="32">
        <f t="shared" ref="L4:L19" si="19">IFERROR(J4/K4, 0)</f>
        <v>0</v>
      </c>
      <c r="M4" s="22">
        <f t="shared" si="0"/>
        <v>0</v>
      </c>
      <c r="N4" s="19">
        <f t="shared" si="1"/>
        <v>0</v>
      </c>
      <c r="O4" s="137">
        <f t="shared" ref="O4:O19" si="20">IFERROR(M4/N4,0)</f>
        <v>0</v>
      </c>
      <c r="P4" s="20">
        <f t="shared" ref="P4:P18" si="21">(D4*2)+(G4*3)+(J4)</f>
        <v>0</v>
      </c>
      <c r="Q4" s="18"/>
      <c r="R4" s="19"/>
      <c r="S4" s="20">
        <f t="shared" ref="S4:S19" si="22">Q4+R4</f>
        <v>0</v>
      </c>
      <c r="T4" s="18"/>
      <c r="U4" s="19"/>
      <c r="V4" s="19"/>
      <c r="W4" s="19"/>
      <c r="X4" s="19"/>
      <c r="Y4" s="19"/>
      <c r="Z4" s="19"/>
      <c r="AA4" s="19"/>
      <c r="AD4" s="11">
        <v>1</v>
      </c>
      <c r="AE4" s="11"/>
      <c r="AF4" s="18"/>
      <c r="AG4" s="19"/>
      <c r="AH4" s="131">
        <f t="shared" ref="AH4:AH19" si="23">IFERROR(AF4/AG4,0)</f>
        <v>0</v>
      </c>
      <c r="AI4" s="18"/>
      <c r="AJ4" s="19"/>
      <c r="AK4" s="134">
        <f t="shared" ref="AK4:AK19" si="24">IFERROR(AI4/AJ4,0)</f>
        <v>0</v>
      </c>
      <c r="AL4" s="34"/>
      <c r="AM4" s="34"/>
      <c r="AN4" s="32">
        <f t="shared" ref="AN4:AN19" si="25">IFERROR(AL4/AM4, 0)</f>
        <v>0</v>
      </c>
      <c r="AO4" s="22">
        <f t="shared" si="2"/>
        <v>0</v>
      </c>
      <c r="AP4" s="19">
        <f t="shared" si="3"/>
        <v>0</v>
      </c>
      <c r="AQ4" s="137">
        <f t="shared" ref="AQ4:AQ19" si="26">IFERROR(AO4/AP4,0)</f>
        <v>0</v>
      </c>
      <c r="AR4" s="20">
        <f t="shared" ref="AR4:AR18" si="27">(AF4*2)+(AI4*3)+(AL4)</f>
        <v>0</v>
      </c>
      <c r="AS4" s="18"/>
      <c r="AT4" s="19"/>
      <c r="AU4" s="20">
        <f t="shared" ref="AU4:AU19" si="28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4"/>
        <v>0</v>
      </c>
      <c r="BI4" s="117">
        <f t="shared" si="5"/>
        <v>0</v>
      </c>
      <c r="BJ4" s="118">
        <f t="shared" si="6"/>
        <v>0</v>
      </c>
      <c r="BK4" s="86">
        <f t="shared" si="7"/>
        <v>0</v>
      </c>
      <c r="BL4" s="117">
        <f t="shared" si="8"/>
        <v>0</v>
      </c>
      <c r="BM4" s="119">
        <f t="shared" si="9"/>
        <v>0</v>
      </c>
      <c r="BN4" s="87">
        <f t="shared" si="10"/>
        <v>0</v>
      </c>
      <c r="BO4" s="86">
        <f t="shared" si="11"/>
        <v>0</v>
      </c>
      <c r="BP4" s="117">
        <f t="shared" si="12"/>
        <v>0</v>
      </c>
      <c r="BQ4" s="120">
        <f t="shared" si="13"/>
        <v>0</v>
      </c>
      <c r="BR4" s="88">
        <f t="shared" si="14"/>
        <v>0</v>
      </c>
      <c r="BS4" s="89">
        <f t="shared" si="15"/>
        <v>0</v>
      </c>
      <c r="BT4" s="90">
        <f t="shared" ref="BT4:BT19" si="29">BS4-BR4</f>
        <v>0</v>
      </c>
      <c r="BU4" s="109">
        <f t="shared" si="16"/>
        <v>0</v>
      </c>
      <c r="BV4" s="90">
        <f>IFERROR((D4*2)-(E4*((#REF!)*2))+(G4*3)-(H4*((#REF!)*3))+(J4)-(K4*(#REF!))+S4+T4+V4+W4-U4,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/>
      <c r="E5" s="16"/>
      <c r="F5" s="130">
        <f t="shared" si="17"/>
        <v>0</v>
      </c>
      <c r="G5" s="15"/>
      <c r="H5" s="16"/>
      <c r="I5" s="133">
        <f t="shared" si="18"/>
        <v>0</v>
      </c>
      <c r="J5" s="33"/>
      <c r="K5" s="33"/>
      <c r="L5" s="31">
        <f t="shared" si="19"/>
        <v>0</v>
      </c>
      <c r="M5" s="21">
        <f t="shared" si="0"/>
        <v>0</v>
      </c>
      <c r="N5" s="16">
        <f t="shared" si="1"/>
        <v>0</v>
      </c>
      <c r="O5" s="136">
        <f t="shared" si="20"/>
        <v>0</v>
      </c>
      <c r="P5" s="17">
        <f t="shared" si="21"/>
        <v>0</v>
      </c>
      <c r="Q5" s="15"/>
      <c r="R5" s="16"/>
      <c r="S5" s="17">
        <f t="shared" si="22"/>
        <v>0</v>
      </c>
      <c r="T5" s="15"/>
      <c r="U5" s="16"/>
      <c r="V5" s="16"/>
      <c r="W5" s="16"/>
      <c r="X5" s="16"/>
      <c r="Y5" s="16"/>
      <c r="Z5" s="16"/>
      <c r="AA5" s="16"/>
      <c r="AB5" s="38" t="s">
        <v>98</v>
      </c>
      <c r="AD5" s="11">
        <v>2</v>
      </c>
      <c r="AE5" s="11"/>
      <c r="AF5" s="15"/>
      <c r="AG5" s="16"/>
      <c r="AH5" s="130">
        <f t="shared" si="23"/>
        <v>0</v>
      </c>
      <c r="AI5" s="15"/>
      <c r="AJ5" s="16"/>
      <c r="AK5" s="133">
        <f t="shared" si="24"/>
        <v>0</v>
      </c>
      <c r="AL5" s="33"/>
      <c r="AM5" s="33"/>
      <c r="AN5" s="31">
        <f t="shared" si="25"/>
        <v>0</v>
      </c>
      <c r="AO5" s="21">
        <f t="shared" si="2"/>
        <v>0</v>
      </c>
      <c r="AP5" s="16">
        <f t="shared" si="3"/>
        <v>0</v>
      </c>
      <c r="AQ5" s="136">
        <f t="shared" si="26"/>
        <v>0</v>
      </c>
      <c r="AR5" s="17">
        <f t="shared" si="27"/>
        <v>0</v>
      </c>
      <c r="AS5" s="15"/>
      <c r="AT5" s="16"/>
      <c r="AU5" s="17">
        <f t="shared" si="28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4"/>
        <v>0</v>
      </c>
      <c r="BI5" s="113">
        <f t="shared" si="5"/>
        <v>0</v>
      </c>
      <c r="BJ5" s="114">
        <f t="shared" si="6"/>
        <v>0</v>
      </c>
      <c r="BK5" s="81">
        <f t="shared" si="7"/>
        <v>0</v>
      </c>
      <c r="BL5" s="113">
        <f t="shared" si="8"/>
        <v>0</v>
      </c>
      <c r="BM5" s="115">
        <f t="shared" si="9"/>
        <v>0</v>
      </c>
      <c r="BN5" s="82">
        <f t="shared" si="10"/>
        <v>0</v>
      </c>
      <c r="BO5" s="81">
        <f t="shared" si="11"/>
        <v>0</v>
      </c>
      <c r="BP5" s="113">
        <f t="shared" si="12"/>
        <v>0</v>
      </c>
      <c r="BQ5" s="116">
        <f t="shared" si="13"/>
        <v>0</v>
      </c>
      <c r="BR5" s="83">
        <f t="shared" si="14"/>
        <v>0</v>
      </c>
      <c r="BS5" s="84">
        <f t="shared" si="15"/>
        <v>0</v>
      </c>
      <c r="BT5" s="85">
        <f t="shared" si="29"/>
        <v>0</v>
      </c>
      <c r="BU5" s="108">
        <f t="shared" si="16"/>
        <v>0</v>
      </c>
      <c r="BV5" s="85">
        <f>IFERROR((D5*2)-(E5*((#REF!)*2))+(G5*3)-(H5*((#REF!)*3))+(J5)-(K5*(#REF!))+S5+T5+V5+W5-U5, 0)</f>
        <v>0</v>
      </c>
      <c r="BX5" s="26">
        <v>0</v>
      </c>
      <c r="BY5" s="25" t="s">
        <v>17</v>
      </c>
      <c r="BZ5" s="47">
        <f t="shared" ref="BZ5:BZ20" si="30">IFERROR(W3+((V3*CB5)*(1-(1.07*CA5)))+(R3*(1-CB5)), 0)</f>
        <v>0</v>
      </c>
      <c r="CA5" s="39">
        <f>IFERROR(($AS$19/($AS$19+$R$19)), 0)</f>
        <v>0</v>
      </c>
      <c r="CB5" s="45">
        <f>IFERROR(($AQ$19*(1-CA5))/($AQ$19*(1-CA5)+(CA5*(1-$AQ$19))), 0)</f>
        <v>0</v>
      </c>
      <c r="CC5" s="45">
        <f t="shared" ref="CC5:CC20" si="31">IFERROR(((($AP$19-$AO$19-$V$19)*CB5*(1-1.07*CA5))/$AA$19)*AA3, 0)</f>
        <v>0</v>
      </c>
      <c r="CD5" s="45">
        <f t="shared" ref="CD5:CD20" si="32">IFERROR((Z3/$Z$19)*0.4*$AM$19*((1-$AN$19)^2), 0)</f>
        <v>0</v>
      </c>
      <c r="CE5" s="36">
        <f t="shared" ref="CE5:CE20" si="33">IFERROR((($AW$19-$W$19)/$AA$19)*AA3, 0)</f>
        <v>0</v>
      </c>
      <c r="CF5" s="45">
        <f>IFERROR(CC5+CE5+CD5, 0)</f>
        <v>0</v>
      </c>
      <c r="CG5" s="45">
        <f>IFERROR(BZ5+CF5, 0)</f>
        <v>0</v>
      </c>
      <c r="CH5" s="45">
        <f t="shared" ref="CH5:CH20" si="34">IFERROR(CG5/($BD$3*(AA3/$BC$19)),0)</f>
        <v>0</v>
      </c>
      <c r="CI5" s="51">
        <f>IFERROR($AO$19+(1-((1-$AN$19)^2))*0.4*$AM$19, 0)</f>
        <v>0</v>
      </c>
      <c r="CJ5" s="47">
        <f t="shared" ref="CJ5:CJ20" si="35">IFERROR(2*(M3+0.5*G3)*(1-(0.5*((P3-J3)/(2*N3)))*CK5), 0)</f>
        <v>0</v>
      </c>
      <c r="CK5" s="45">
        <f t="shared" ref="CK5:CK20" si="36">IFERROR(((5*AA3/$AA$19)*1.14*(($T$19-T3)/$M$19))+((1-(5*AA3/$AA$19))*(((($T$19/$AA$19)*AA3*5)-T3)/((($M$19/$AA$19)*AA3*5)-M3))), 0)</f>
        <v>0</v>
      </c>
      <c r="CL5" s="45">
        <f t="shared" ref="CL5:CL20" si="37">IFERROR(2*((($M$19)+0.5*($H$19-G3))/($M$19-M3))*0.5*((($P$19-$J$19)-(P3-J3))/(2*($N$19-N3)))*T3, 0)</f>
        <v>0</v>
      </c>
      <c r="CM5" s="45">
        <f t="shared" ref="CM5:CM20" si="38">IFERROR(1-($Q$19/CN5)*CO5*CQ5, 0)</f>
        <v>0</v>
      </c>
      <c r="CN5" s="45">
        <f>IFERROR($M$19+(1-(1-($J$19/$K$19))^2)*$K$19*0.4, 0)</f>
        <v>0</v>
      </c>
      <c r="CO5" s="45">
        <f>IFERROR(((1-CP5)*CQ5)/((1-CP5)*CQ5+(1-CQ5)*CP5), 0)</f>
        <v>0</v>
      </c>
      <c r="CP5" s="45">
        <f>IFERROR($Q$19/($Q$19+$AT$19), 0)</f>
        <v>0</v>
      </c>
      <c r="CQ5" s="45">
        <f>IFERROR(CN5/($N$19+0.44*$K$19+$U$19), 0)</f>
        <v>0</v>
      </c>
      <c r="CR5" s="45">
        <f t="shared" ref="CR5:CR20" si="39">IFERROR(Q3*CO5*CQ5*($P$19/($M$19+(1-(1-($J$19/$K$19))^2)*0.4*$K$19)), 0)</f>
        <v>0</v>
      </c>
      <c r="CS5" s="45">
        <f t="shared" ref="CS5:CS20" si="40">IFERROR((CJ5+CL5+J3)*CM5+CR5, 0)</f>
        <v>0</v>
      </c>
      <c r="CT5" s="45">
        <f t="shared" ref="CT5:CT20" si="41">IFERROR(M3*(1-(0.5*((P3-J3)/(2*N3)))*CK5), 0)</f>
        <v>0</v>
      </c>
      <c r="CU5" s="45">
        <f t="shared" ref="CU5:CU20" si="42">IFERROR(0.5*((($P$19-$J$19)-(P3-J3))/(2*($N$19-N3)))*T3, 0)</f>
        <v>0</v>
      </c>
      <c r="CV5" s="45">
        <f t="shared" ref="CV5:CV20" si="43">IFERROR((1-(1-(J3/K3))^2)*0.4*K3, 0)</f>
        <v>0</v>
      </c>
      <c r="CW5" s="45">
        <f t="shared" ref="CW5:CW20" si="44">IFERROR(Q3*CO5*CQ5, 0)</f>
        <v>0</v>
      </c>
      <c r="CX5" s="45">
        <f t="shared" ref="CX5:CX20" si="45">IFERROR((N3-M3)*(1-(1.07*CP5)), 0)</f>
        <v>0</v>
      </c>
      <c r="CY5" s="45">
        <f t="shared" ref="CY5:CY20" si="46">IFERROR(((1-(J3/K3))^2)*0.4*K3, 0)</f>
        <v>0</v>
      </c>
      <c r="CZ5" s="43">
        <f t="shared" ref="CZ5:CZ20" si="47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/>
      <c r="E6" s="19"/>
      <c r="F6" s="131">
        <f t="shared" si="17"/>
        <v>0</v>
      </c>
      <c r="G6" s="18"/>
      <c r="H6" s="19"/>
      <c r="I6" s="134">
        <f t="shared" si="18"/>
        <v>0</v>
      </c>
      <c r="J6" s="34"/>
      <c r="K6" s="34"/>
      <c r="L6" s="32">
        <f t="shared" si="19"/>
        <v>0</v>
      </c>
      <c r="M6" s="22">
        <f t="shared" si="0"/>
        <v>0</v>
      </c>
      <c r="N6" s="19">
        <f t="shared" si="1"/>
        <v>0</v>
      </c>
      <c r="O6" s="137">
        <f t="shared" si="20"/>
        <v>0</v>
      </c>
      <c r="P6" s="20">
        <f t="shared" si="21"/>
        <v>0</v>
      </c>
      <c r="Q6" s="18"/>
      <c r="R6" s="19"/>
      <c r="S6" s="20">
        <f t="shared" si="22"/>
        <v>0</v>
      </c>
      <c r="T6" s="18"/>
      <c r="U6" s="19"/>
      <c r="V6" s="19"/>
      <c r="W6" s="19"/>
      <c r="X6" s="19"/>
      <c r="Y6" s="19"/>
      <c r="Z6" s="19"/>
      <c r="AA6" s="19"/>
      <c r="AB6" s="60">
        <f>IFERROR((AB3/32)*40, 0)</f>
        <v>0</v>
      </c>
      <c r="AD6" s="11">
        <v>3</v>
      </c>
      <c r="AE6" s="11"/>
      <c r="AF6" s="18"/>
      <c r="AG6" s="19"/>
      <c r="AH6" s="131">
        <f t="shared" si="23"/>
        <v>0</v>
      </c>
      <c r="AI6" s="18"/>
      <c r="AJ6" s="19"/>
      <c r="AK6" s="134">
        <f t="shared" si="24"/>
        <v>0</v>
      </c>
      <c r="AL6" s="34"/>
      <c r="AM6" s="34"/>
      <c r="AN6" s="32">
        <f t="shared" si="25"/>
        <v>0</v>
      </c>
      <c r="AO6" s="22">
        <f t="shared" si="2"/>
        <v>0</v>
      </c>
      <c r="AP6" s="19">
        <f t="shared" si="3"/>
        <v>0</v>
      </c>
      <c r="AQ6" s="137">
        <f t="shared" si="26"/>
        <v>0</v>
      </c>
      <c r="AR6" s="20">
        <f t="shared" si="27"/>
        <v>0</v>
      </c>
      <c r="AS6" s="18"/>
      <c r="AT6" s="19"/>
      <c r="AU6" s="20">
        <f t="shared" si="28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0</v>
      </c>
      <c r="BF6" s="67">
        <v>3</v>
      </c>
      <c r="BG6" s="68" t="s">
        <v>20</v>
      </c>
      <c r="BH6" s="86">
        <f t="shared" si="4"/>
        <v>0</v>
      </c>
      <c r="BI6" s="117">
        <f t="shared" si="5"/>
        <v>0</v>
      </c>
      <c r="BJ6" s="118">
        <f t="shared" si="6"/>
        <v>0</v>
      </c>
      <c r="BK6" s="86">
        <f t="shared" si="7"/>
        <v>0</v>
      </c>
      <c r="BL6" s="117">
        <f t="shared" si="8"/>
        <v>0</v>
      </c>
      <c r="BM6" s="119">
        <f t="shared" si="9"/>
        <v>0</v>
      </c>
      <c r="BN6" s="87">
        <f t="shared" si="10"/>
        <v>0</v>
      </c>
      <c r="BO6" s="86">
        <f t="shared" si="11"/>
        <v>0</v>
      </c>
      <c r="BP6" s="117">
        <f t="shared" si="12"/>
        <v>0</v>
      </c>
      <c r="BQ6" s="120">
        <f t="shared" si="13"/>
        <v>0</v>
      </c>
      <c r="BR6" s="88">
        <f t="shared" si="14"/>
        <v>0</v>
      </c>
      <c r="BS6" s="89">
        <f t="shared" si="15"/>
        <v>0</v>
      </c>
      <c r="BT6" s="90">
        <f t="shared" si="29"/>
        <v>0</v>
      </c>
      <c r="BU6" s="109">
        <f t="shared" si="16"/>
        <v>0</v>
      </c>
      <c r="BV6" s="90">
        <f>IFERROR((D6*2)-(E6*((#REF!)*2))+(G6*3)-(H6*((#REF!)*3))+(J6)-(K6*(#REF!))+S6+T6+V6+W6-U6, 0)</f>
        <v>0</v>
      </c>
      <c r="BX6" s="26">
        <v>1</v>
      </c>
      <c r="BY6" s="25" t="s">
        <v>18</v>
      </c>
      <c r="BZ6" s="47">
        <f t="shared" si="30"/>
        <v>0</v>
      </c>
      <c r="CA6" s="39">
        <f t="shared" ref="CA6:CA20" si="48">IFERROR(($AS$19/($AS$19+$R$19)), 0)</f>
        <v>0</v>
      </c>
      <c r="CB6" s="45">
        <f t="shared" ref="CB6:CB20" si="49">IFERROR(($AQ$19*(1-CA6))/($AQ$19*(1-CA6)+(CA6*(1-$AQ$19))), 0)</f>
        <v>0</v>
      </c>
      <c r="CC6" s="45">
        <f t="shared" si="31"/>
        <v>0</v>
      </c>
      <c r="CD6" s="45">
        <f t="shared" si="32"/>
        <v>0</v>
      </c>
      <c r="CE6" s="36">
        <f t="shared" si="33"/>
        <v>0</v>
      </c>
      <c r="CF6" s="45">
        <f t="shared" ref="CF6:CF20" si="50">IFERROR(CC6+CE6+CD6, 0)</f>
        <v>0</v>
      </c>
      <c r="CG6" s="45">
        <f t="shared" ref="CG6:CG20" si="51">IFERROR(BZ6+CF6, 0)</f>
        <v>0</v>
      </c>
      <c r="CH6" s="45">
        <f t="shared" si="34"/>
        <v>0</v>
      </c>
      <c r="CI6" s="51">
        <f t="shared" ref="CI6:CI20" si="52">IFERROR($AO$19+(1-((1-$AN$19)^2))*0.4*$AM$19, 0)</f>
        <v>0</v>
      </c>
      <c r="CJ6" s="47">
        <f t="shared" si="35"/>
        <v>0</v>
      </c>
      <c r="CK6" s="45">
        <f t="shared" si="36"/>
        <v>0</v>
      </c>
      <c r="CL6" s="45">
        <f t="shared" si="37"/>
        <v>0</v>
      </c>
      <c r="CM6" s="36">
        <f t="shared" si="38"/>
        <v>0</v>
      </c>
      <c r="CN6" s="45">
        <f t="shared" ref="CN6:CN20" si="53">IFERROR($M$19+(1-(1-($J$19/$K$19))^2)*$K$19*0.4, 0)</f>
        <v>0</v>
      </c>
      <c r="CO6" s="45">
        <f t="shared" ref="CO6:CO20" si="54">IFERROR(((1-CP6)*CQ6)/((1-CP6)*CQ6+(1-CQ6)*CP6), 0)</f>
        <v>0</v>
      </c>
      <c r="CP6" s="45">
        <f t="shared" ref="CP6:CP20" si="55">IFERROR($Q$19/($Q$19+$AT$19), 0)</f>
        <v>0</v>
      </c>
      <c r="CQ6" s="45">
        <f t="shared" ref="CQ6:CQ20" si="56">IFERROR(CN6/($N$19+0.44*$K$19+$U$19), 0)</f>
        <v>0</v>
      </c>
      <c r="CR6" s="45">
        <f t="shared" si="39"/>
        <v>0</v>
      </c>
      <c r="CS6" s="45">
        <f t="shared" si="40"/>
        <v>0</v>
      </c>
      <c r="CT6" s="45">
        <f t="shared" si="41"/>
        <v>0</v>
      </c>
      <c r="CU6" s="45">
        <f t="shared" si="42"/>
        <v>0</v>
      </c>
      <c r="CV6" s="45">
        <f t="shared" si="43"/>
        <v>0</v>
      </c>
      <c r="CW6" s="45">
        <f t="shared" si="44"/>
        <v>0</v>
      </c>
      <c r="CX6" s="45">
        <f t="shared" si="45"/>
        <v>0</v>
      </c>
      <c r="CY6" s="45">
        <f t="shared" si="46"/>
        <v>0</v>
      </c>
      <c r="CZ6" s="43">
        <f t="shared" si="47"/>
        <v>0</v>
      </c>
    </row>
    <row r="7" spans="2:104" ht="23.1" x14ac:dyDescent="0.85">
      <c r="B7" s="11">
        <v>4</v>
      </c>
      <c r="C7" s="11" t="s">
        <v>21</v>
      </c>
      <c r="D7" s="15"/>
      <c r="E7" s="16"/>
      <c r="F7" s="130">
        <f t="shared" si="17"/>
        <v>0</v>
      </c>
      <c r="G7" s="15"/>
      <c r="H7" s="16"/>
      <c r="I7" s="133">
        <f t="shared" si="18"/>
        <v>0</v>
      </c>
      <c r="J7" s="33"/>
      <c r="K7" s="33"/>
      <c r="L7" s="31">
        <f t="shared" si="19"/>
        <v>0</v>
      </c>
      <c r="M7" s="21">
        <f t="shared" si="0"/>
        <v>0</v>
      </c>
      <c r="N7" s="16">
        <f t="shared" si="1"/>
        <v>0</v>
      </c>
      <c r="O7" s="136">
        <f t="shared" si="20"/>
        <v>0</v>
      </c>
      <c r="P7" s="17">
        <f t="shared" si="21"/>
        <v>0</v>
      </c>
      <c r="Q7" s="15"/>
      <c r="R7" s="16"/>
      <c r="S7" s="17">
        <f t="shared" si="22"/>
        <v>0</v>
      </c>
      <c r="T7" s="15"/>
      <c r="U7" s="16"/>
      <c r="V7" s="16"/>
      <c r="W7" s="16"/>
      <c r="X7" s="16"/>
      <c r="Y7" s="16"/>
      <c r="Z7" s="16"/>
      <c r="AA7" s="16"/>
      <c r="AD7" s="11">
        <v>4</v>
      </c>
      <c r="AE7" s="11"/>
      <c r="AF7" s="15"/>
      <c r="AG7" s="16"/>
      <c r="AH7" s="130">
        <f t="shared" si="23"/>
        <v>0</v>
      </c>
      <c r="AI7" s="15"/>
      <c r="AJ7" s="16"/>
      <c r="AK7" s="133">
        <f t="shared" si="24"/>
        <v>0</v>
      </c>
      <c r="AL7" s="33"/>
      <c r="AM7" s="33"/>
      <c r="AN7" s="31">
        <f t="shared" si="25"/>
        <v>0</v>
      </c>
      <c r="AO7" s="21">
        <f t="shared" si="2"/>
        <v>0</v>
      </c>
      <c r="AP7" s="16">
        <f t="shared" si="3"/>
        <v>0</v>
      </c>
      <c r="AQ7" s="136">
        <f t="shared" si="26"/>
        <v>0</v>
      </c>
      <c r="AR7" s="17">
        <f t="shared" si="27"/>
        <v>0</v>
      </c>
      <c r="AS7" s="15"/>
      <c r="AT7" s="16"/>
      <c r="AU7" s="17">
        <f t="shared" si="28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4"/>
        <v>0</v>
      </c>
      <c r="BI7" s="113">
        <f t="shared" si="5"/>
        <v>0</v>
      </c>
      <c r="BJ7" s="114">
        <f t="shared" si="6"/>
        <v>0</v>
      </c>
      <c r="BK7" s="81">
        <f t="shared" si="7"/>
        <v>0</v>
      </c>
      <c r="BL7" s="113">
        <f t="shared" si="8"/>
        <v>0</v>
      </c>
      <c r="BM7" s="115">
        <f t="shared" si="9"/>
        <v>0</v>
      </c>
      <c r="BN7" s="82">
        <f t="shared" si="10"/>
        <v>0</v>
      </c>
      <c r="BO7" s="81">
        <f t="shared" si="11"/>
        <v>0</v>
      </c>
      <c r="BP7" s="113">
        <f t="shared" si="12"/>
        <v>0</v>
      </c>
      <c r="BQ7" s="116">
        <f t="shared" si="13"/>
        <v>0</v>
      </c>
      <c r="BR7" s="83">
        <f t="shared" si="14"/>
        <v>0</v>
      </c>
      <c r="BS7" s="84">
        <f t="shared" si="15"/>
        <v>0</v>
      </c>
      <c r="BT7" s="85">
        <f t="shared" si="29"/>
        <v>0</v>
      </c>
      <c r="BU7" s="108">
        <f t="shared" si="16"/>
        <v>0</v>
      </c>
      <c r="BV7" s="85">
        <f>IFERROR((D7*2)-(E7*((#REF!)*2))+(G7*3)-(H7*((#REF!)*3))+(J7)-(K7*(#REF!))+S7+T7+V7+W7-U7, 0)</f>
        <v>0</v>
      </c>
      <c r="BX7" s="26">
        <v>2</v>
      </c>
      <c r="BY7" s="25" t="s">
        <v>19</v>
      </c>
      <c r="BZ7" s="47">
        <f t="shared" si="30"/>
        <v>0</v>
      </c>
      <c r="CA7" s="39">
        <f t="shared" si="48"/>
        <v>0</v>
      </c>
      <c r="CB7" s="45">
        <f t="shared" si="49"/>
        <v>0</v>
      </c>
      <c r="CC7" s="45">
        <f t="shared" si="31"/>
        <v>0</v>
      </c>
      <c r="CD7" s="45">
        <f t="shared" si="32"/>
        <v>0</v>
      </c>
      <c r="CE7" s="36">
        <f t="shared" si="33"/>
        <v>0</v>
      </c>
      <c r="CF7" s="45">
        <f t="shared" si="50"/>
        <v>0</v>
      </c>
      <c r="CG7" s="45">
        <f t="shared" si="51"/>
        <v>0</v>
      </c>
      <c r="CH7" s="45">
        <f t="shared" si="34"/>
        <v>0</v>
      </c>
      <c r="CI7" s="51">
        <f t="shared" si="52"/>
        <v>0</v>
      </c>
      <c r="CJ7" s="47">
        <f t="shared" si="35"/>
        <v>0</v>
      </c>
      <c r="CK7" s="45">
        <f t="shared" si="36"/>
        <v>0</v>
      </c>
      <c r="CL7" s="45">
        <f t="shared" si="37"/>
        <v>0</v>
      </c>
      <c r="CM7" s="36">
        <f t="shared" si="38"/>
        <v>0</v>
      </c>
      <c r="CN7" s="45">
        <f t="shared" si="53"/>
        <v>0</v>
      </c>
      <c r="CO7" s="45">
        <f t="shared" si="54"/>
        <v>0</v>
      </c>
      <c r="CP7" s="45">
        <f t="shared" si="55"/>
        <v>0</v>
      </c>
      <c r="CQ7" s="45">
        <f t="shared" si="56"/>
        <v>0</v>
      </c>
      <c r="CR7" s="45">
        <f t="shared" si="39"/>
        <v>0</v>
      </c>
      <c r="CS7" s="45">
        <f t="shared" si="40"/>
        <v>0</v>
      </c>
      <c r="CT7" s="45">
        <f t="shared" si="41"/>
        <v>0</v>
      </c>
      <c r="CU7" s="45">
        <f t="shared" si="42"/>
        <v>0</v>
      </c>
      <c r="CV7" s="45">
        <f t="shared" si="43"/>
        <v>0</v>
      </c>
      <c r="CW7" s="45">
        <f t="shared" si="44"/>
        <v>0</v>
      </c>
      <c r="CX7" s="45">
        <f t="shared" si="45"/>
        <v>0</v>
      </c>
      <c r="CY7" s="45">
        <f t="shared" si="46"/>
        <v>0</v>
      </c>
      <c r="CZ7" s="43">
        <f t="shared" si="47"/>
        <v>0</v>
      </c>
    </row>
    <row r="8" spans="2:104" ht="23.1" x14ac:dyDescent="0.85">
      <c r="B8" s="11">
        <v>5</v>
      </c>
      <c r="C8" s="11" t="s">
        <v>22</v>
      </c>
      <c r="D8" s="18"/>
      <c r="E8" s="19"/>
      <c r="F8" s="131">
        <f t="shared" si="17"/>
        <v>0</v>
      </c>
      <c r="G8" s="18"/>
      <c r="H8" s="19"/>
      <c r="I8" s="134">
        <f t="shared" si="18"/>
        <v>0</v>
      </c>
      <c r="J8" s="34"/>
      <c r="K8" s="34"/>
      <c r="L8" s="32">
        <f t="shared" si="19"/>
        <v>0</v>
      </c>
      <c r="M8" s="22">
        <f t="shared" si="0"/>
        <v>0</v>
      </c>
      <c r="N8" s="19">
        <f t="shared" si="1"/>
        <v>0</v>
      </c>
      <c r="O8" s="137">
        <f t="shared" si="20"/>
        <v>0</v>
      </c>
      <c r="P8" s="20">
        <f t="shared" si="21"/>
        <v>0</v>
      </c>
      <c r="Q8" s="18"/>
      <c r="R8" s="19"/>
      <c r="S8" s="20">
        <f t="shared" si="22"/>
        <v>0</v>
      </c>
      <c r="T8" s="18"/>
      <c r="U8" s="19"/>
      <c r="V8" s="19"/>
      <c r="W8" s="19"/>
      <c r="X8" s="19"/>
      <c r="Y8" s="19"/>
      <c r="Z8" s="19"/>
      <c r="AA8" s="19"/>
      <c r="AD8" s="11">
        <v>5</v>
      </c>
      <c r="AE8" s="11"/>
      <c r="AF8" s="18"/>
      <c r="AG8" s="19"/>
      <c r="AH8" s="131">
        <f t="shared" si="23"/>
        <v>0</v>
      </c>
      <c r="AI8" s="18"/>
      <c r="AJ8" s="19"/>
      <c r="AK8" s="134">
        <f t="shared" si="24"/>
        <v>0</v>
      </c>
      <c r="AL8" s="34"/>
      <c r="AM8" s="34"/>
      <c r="AN8" s="32">
        <f t="shared" si="25"/>
        <v>0</v>
      </c>
      <c r="AO8" s="22">
        <f t="shared" si="2"/>
        <v>0</v>
      </c>
      <c r="AP8" s="19">
        <f t="shared" si="3"/>
        <v>0</v>
      </c>
      <c r="AQ8" s="137">
        <f t="shared" si="26"/>
        <v>0</v>
      </c>
      <c r="AR8" s="20">
        <f t="shared" si="27"/>
        <v>0</v>
      </c>
      <c r="AS8" s="18"/>
      <c r="AT8" s="19"/>
      <c r="AU8" s="20">
        <f t="shared" si="28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4"/>
        <v>0</v>
      </c>
      <c r="BI8" s="117">
        <f t="shared" si="5"/>
        <v>0</v>
      </c>
      <c r="BJ8" s="118">
        <f t="shared" si="6"/>
        <v>0</v>
      </c>
      <c r="BK8" s="86">
        <f t="shared" si="7"/>
        <v>0</v>
      </c>
      <c r="BL8" s="117">
        <f t="shared" si="8"/>
        <v>0</v>
      </c>
      <c r="BM8" s="119">
        <f t="shared" si="9"/>
        <v>0</v>
      </c>
      <c r="BN8" s="87">
        <f t="shared" si="10"/>
        <v>0</v>
      </c>
      <c r="BO8" s="86">
        <f t="shared" si="11"/>
        <v>0</v>
      </c>
      <c r="BP8" s="117">
        <f t="shared" si="12"/>
        <v>0</v>
      </c>
      <c r="BQ8" s="120">
        <f t="shared" si="13"/>
        <v>0</v>
      </c>
      <c r="BR8" s="88">
        <f t="shared" si="14"/>
        <v>0</v>
      </c>
      <c r="BS8" s="89">
        <f t="shared" si="15"/>
        <v>0</v>
      </c>
      <c r="BT8" s="90">
        <f t="shared" si="29"/>
        <v>0</v>
      </c>
      <c r="BU8" s="109">
        <f t="shared" si="16"/>
        <v>0</v>
      </c>
      <c r="BV8" s="90">
        <f>IFERROR((D8*2)-(E8*((#REF!)*2))+(G8*3)-(H8*((#REF!)*3))+(J8)-(K8*(#REF!))+S8+T8+V8+W8-U8, 0)</f>
        <v>0</v>
      </c>
      <c r="BX8" s="26">
        <v>3</v>
      </c>
      <c r="BY8" s="25" t="s">
        <v>20</v>
      </c>
      <c r="BZ8" s="47">
        <f t="shared" si="30"/>
        <v>0</v>
      </c>
      <c r="CA8" s="39">
        <f t="shared" si="48"/>
        <v>0</v>
      </c>
      <c r="CB8" s="45">
        <f t="shared" si="49"/>
        <v>0</v>
      </c>
      <c r="CC8" s="45">
        <f t="shared" si="31"/>
        <v>0</v>
      </c>
      <c r="CD8" s="45">
        <f t="shared" si="32"/>
        <v>0</v>
      </c>
      <c r="CE8" s="36">
        <f t="shared" si="33"/>
        <v>0</v>
      </c>
      <c r="CF8" s="45">
        <f t="shared" si="50"/>
        <v>0</v>
      </c>
      <c r="CG8" s="45">
        <f t="shared" si="51"/>
        <v>0</v>
      </c>
      <c r="CH8" s="45">
        <f t="shared" si="34"/>
        <v>0</v>
      </c>
      <c r="CI8" s="51">
        <f t="shared" si="52"/>
        <v>0</v>
      </c>
      <c r="CJ8" s="47">
        <f t="shared" si="35"/>
        <v>0</v>
      </c>
      <c r="CK8" s="45">
        <f t="shared" si="36"/>
        <v>0</v>
      </c>
      <c r="CL8" s="45">
        <f t="shared" si="37"/>
        <v>0</v>
      </c>
      <c r="CM8" s="36">
        <f t="shared" si="38"/>
        <v>0</v>
      </c>
      <c r="CN8" s="45">
        <f t="shared" si="53"/>
        <v>0</v>
      </c>
      <c r="CO8" s="45">
        <f t="shared" si="54"/>
        <v>0</v>
      </c>
      <c r="CP8" s="45">
        <f t="shared" si="55"/>
        <v>0</v>
      </c>
      <c r="CQ8" s="45">
        <f t="shared" si="56"/>
        <v>0</v>
      </c>
      <c r="CR8" s="45">
        <f t="shared" si="39"/>
        <v>0</v>
      </c>
      <c r="CS8" s="45">
        <f t="shared" si="40"/>
        <v>0</v>
      </c>
      <c r="CT8" s="45">
        <f t="shared" si="41"/>
        <v>0</v>
      </c>
      <c r="CU8" s="45">
        <f t="shared" si="42"/>
        <v>0</v>
      </c>
      <c r="CV8" s="45">
        <f t="shared" si="43"/>
        <v>0</v>
      </c>
      <c r="CW8" s="45">
        <f t="shared" si="44"/>
        <v>0</v>
      </c>
      <c r="CX8" s="45">
        <f t="shared" si="45"/>
        <v>0</v>
      </c>
      <c r="CY8" s="45">
        <f t="shared" si="46"/>
        <v>0</v>
      </c>
      <c r="CZ8" s="43">
        <f t="shared" si="47"/>
        <v>0</v>
      </c>
    </row>
    <row r="9" spans="2:104" ht="23.1" x14ac:dyDescent="0.85">
      <c r="B9" s="11">
        <v>10</v>
      </c>
      <c r="C9" s="11" t="s">
        <v>23</v>
      </c>
      <c r="D9" s="15"/>
      <c r="E9" s="16"/>
      <c r="F9" s="130">
        <f t="shared" si="17"/>
        <v>0</v>
      </c>
      <c r="G9" s="15"/>
      <c r="H9" s="16"/>
      <c r="I9" s="133">
        <f t="shared" si="18"/>
        <v>0</v>
      </c>
      <c r="J9" s="33"/>
      <c r="K9" s="33"/>
      <c r="L9" s="31">
        <f t="shared" si="19"/>
        <v>0</v>
      </c>
      <c r="M9" s="21">
        <f t="shared" si="0"/>
        <v>0</v>
      </c>
      <c r="N9" s="16">
        <f t="shared" si="1"/>
        <v>0</v>
      </c>
      <c r="O9" s="136">
        <f t="shared" si="20"/>
        <v>0</v>
      </c>
      <c r="P9" s="17">
        <f t="shared" si="21"/>
        <v>0</v>
      </c>
      <c r="Q9" s="15"/>
      <c r="R9" s="16"/>
      <c r="S9" s="17">
        <f t="shared" si="22"/>
        <v>0</v>
      </c>
      <c r="T9" s="15"/>
      <c r="U9" s="16"/>
      <c r="V9" s="16"/>
      <c r="W9" s="16"/>
      <c r="X9" s="16"/>
      <c r="Y9" s="16"/>
      <c r="Z9" s="16"/>
      <c r="AA9" s="16"/>
      <c r="AD9" s="11">
        <v>10</v>
      </c>
      <c r="AE9" s="11"/>
      <c r="AF9" s="15"/>
      <c r="AG9" s="16"/>
      <c r="AH9" s="130">
        <f t="shared" si="23"/>
        <v>0</v>
      </c>
      <c r="AI9" s="15"/>
      <c r="AJ9" s="16"/>
      <c r="AK9" s="133">
        <f t="shared" si="24"/>
        <v>0</v>
      </c>
      <c r="AL9" s="33"/>
      <c r="AM9" s="33"/>
      <c r="AN9" s="31">
        <f t="shared" si="25"/>
        <v>0</v>
      </c>
      <c r="AO9" s="21">
        <f t="shared" si="2"/>
        <v>0</v>
      </c>
      <c r="AP9" s="16">
        <f t="shared" si="3"/>
        <v>0</v>
      </c>
      <c r="AQ9" s="136">
        <f t="shared" si="26"/>
        <v>0</v>
      </c>
      <c r="AR9" s="17">
        <f t="shared" si="27"/>
        <v>0</v>
      </c>
      <c r="AS9" s="15"/>
      <c r="AT9" s="16"/>
      <c r="AU9" s="17">
        <f t="shared" si="28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4"/>
        <v>0</v>
      </c>
      <c r="BI9" s="113">
        <f t="shared" si="5"/>
        <v>0</v>
      </c>
      <c r="BJ9" s="114">
        <f t="shared" si="6"/>
        <v>0</v>
      </c>
      <c r="BK9" s="81">
        <f t="shared" si="7"/>
        <v>0</v>
      </c>
      <c r="BL9" s="113">
        <f t="shared" si="8"/>
        <v>0</v>
      </c>
      <c r="BM9" s="115">
        <f t="shared" si="9"/>
        <v>0</v>
      </c>
      <c r="BN9" s="82">
        <f t="shared" si="10"/>
        <v>0</v>
      </c>
      <c r="BO9" s="81">
        <f t="shared" si="11"/>
        <v>0</v>
      </c>
      <c r="BP9" s="113">
        <f t="shared" si="12"/>
        <v>0</v>
      </c>
      <c r="BQ9" s="116">
        <f t="shared" si="13"/>
        <v>0</v>
      </c>
      <c r="BR9" s="83">
        <f t="shared" si="14"/>
        <v>0</v>
      </c>
      <c r="BS9" s="84">
        <f t="shared" si="15"/>
        <v>0</v>
      </c>
      <c r="BT9" s="85">
        <f t="shared" si="29"/>
        <v>0</v>
      </c>
      <c r="BU9" s="108">
        <f t="shared" si="16"/>
        <v>0</v>
      </c>
      <c r="BV9" s="85">
        <f>IFERROR((D9*2)-(E9*((#REF!)*2))+(G9*3)-(H9*((#REF!)*3))+(J9)-(K9*(#REF!))+S9+T9+V9+W9-U9, 0)</f>
        <v>0</v>
      </c>
      <c r="BX9" s="26">
        <v>4</v>
      </c>
      <c r="BY9" s="25" t="s">
        <v>21</v>
      </c>
      <c r="BZ9" s="47">
        <f t="shared" si="30"/>
        <v>0</v>
      </c>
      <c r="CA9" s="39">
        <f t="shared" si="48"/>
        <v>0</v>
      </c>
      <c r="CB9" s="45">
        <f t="shared" si="49"/>
        <v>0</v>
      </c>
      <c r="CC9" s="45">
        <f t="shared" si="31"/>
        <v>0</v>
      </c>
      <c r="CD9" s="45">
        <f t="shared" si="32"/>
        <v>0</v>
      </c>
      <c r="CE9" s="36">
        <f t="shared" si="33"/>
        <v>0</v>
      </c>
      <c r="CF9" s="45">
        <f t="shared" si="50"/>
        <v>0</v>
      </c>
      <c r="CG9" s="45">
        <f t="shared" si="51"/>
        <v>0</v>
      </c>
      <c r="CH9" s="45">
        <f t="shared" si="34"/>
        <v>0</v>
      </c>
      <c r="CI9" s="51">
        <f t="shared" si="52"/>
        <v>0</v>
      </c>
      <c r="CJ9" s="47">
        <f t="shared" si="35"/>
        <v>0</v>
      </c>
      <c r="CK9" s="45">
        <f t="shared" si="36"/>
        <v>0</v>
      </c>
      <c r="CL9" s="45">
        <f t="shared" si="37"/>
        <v>0</v>
      </c>
      <c r="CM9" s="36">
        <f t="shared" si="38"/>
        <v>0</v>
      </c>
      <c r="CN9" s="45">
        <f t="shared" si="53"/>
        <v>0</v>
      </c>
      <c r="CO9" s="45">
        <f t="shared" si="54"/>
        <v>0</v>
      </c>
      <c r="CP9" s="45">
        <f t="shared" si="55"/>
        <v>0</v>
      </c>
      <c r="CQ9" s="45">
        <f t="shared" si="56"/>
        <v>0</v>
      </c>
      <c r="CR9" s="45">
        <f t="shared" si="39"/>
        <v>0</v>
      </c>
      <c r="CS9" s="45">
        <f t="shared" si="40"/>
        <v>0</v>
      </c>
      <c r="CT9" s="45">
        <f t="shared" si="41"/>
        <v>0</v>
      </c>
      <c r="CU9" s="45">
        <f t="shared" si="42"/>
        <v>0</v>
      </c>
      <c r="CV9" s="45">
        <f t="shared" si="43"/>
        <v>0</v>
      </c>
      <c r="CW9" s="45">
        <f t="shared" si="44"/>
        <v>0</v>
      </c>
      <c r="CX9" s="45">
        <f t="shared" si="45"/>
        <v>0</v>
      </c>
      <c r="CY9" s="45">
        <f t="shared" si="46"/>
        <v>0</v>
      </c>
      <c r="CZ9" s="43">
        <f t="shared" si="47"/>
        <v>0</v>
      </c>
    </row>
    <row r="10" spans="2:104" ht="23.1" x14ac:dyDescent="0.85">
      <c r="B10" s="11">
        <v>11</v>
      </c>
      <c r="C10" s="11" t="s">
        <v>24</v>
      </c>
      <c r="D10" s="18"/>
      <c r="E10" s="19"/>
      <c r="F10" s="131">
        <f t="shared" si="17"/>
        <v>0</v>
      </c>
      <c r="G10" s="18"/>
      <c r="H10" s="19"/>
      <c r="I10" s="134">
        <f t="shared" si="18"/>
        <v>0</v>
      </c>
      <c r="J10" s="34"/>
      <c r="K10" s="34"/>
      <c r="L10" s="32">
        <f t="shared" si="19"/>
        <v>0</v>
      </c>
      <c r="M10" s="22">
        <f t="shared" si="0"/>
        <v>0</v>
      </c>
      <c r="N10" s="19">
        <f t="shared" si="1"/>
        <v>0</v>
      </c>
      <c r="O10" s="137">
        <f t="shared" si="20"/>
        <v>0</v>
      </c>
      <c r="P10" s="20">
        <f t="shared" si="21"/>
        <v>0</v>
      </c>
      <c r="Q10" s="18"/>
      <c r="R10" s="19"/>
      <c r="S10" s="20">
        <f t="shared" si="22"/>
        <v>0</v>
      </c>
      <c r="T10" s="18"/>
      <c r="U10" s="19"/>
      <c r="V10" s="19"/>
      <c r="W10" s="19"/>
      <c r="X10" s="19"/>
      <c r="Y10" s="19"/>
      <c r="Z10" s="19"/>
      <c r="AA10" s="19"/>
      <c r="AD10" s="11">
        <v>11</v>
      </c>
      <c r="AE10" s="11"/>
      <c r="AF10" s="18"/>
      <c r="AG10" s="19"/>
      <c r="AH10" s="131">
        <f t="shared" si="23"/>
        <v>0</v>
      </c>
      <c r="AI10" s="18"/>
      <c r="AJ10" s="19"/>
      <c r="AK10" s="134">
        <f t="shared" si="24"/>
        <v>0</v>
      </c>
      <c r="AL10" s="34"/>
      <c r="AM10" s="34"/>
      <c r="AN10" s="32">
        <f t="shared" si="25"/>
        <v>0</v>
      </c>
      <c r="AO10" s="22">
        <f t="shared" si="2"/>
        <v>0</v>
      </c>
      <c r="AP10" s="19">
        <f t="shared" si="3"/>
        <v>0</v>
      </c>
      <c r="AQ10" s="137">
        <f t="shared" si="26"/>
        <v>0</v>
      </c>
      <c r="AR10" s="20">
        <f t="shared" si="27"/>
        <v>0</v>
      </c>
      <c r="AS10" s="18"/>
      <c r="AT10" s="19"/>
      <c r="AU10" s="20">
        <f t="shared" si="28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4"/>
        <v>0</v>
      </c>
      <c r="BI10" s="117">
        <f t="shared" si="5"/>
        <v>0</v>
      </c>
      <c r="BJ10" s="118">
        <f t="shared" si="6"/>
        <v>0</v>
      </c>
      <c r="BK10" s="86">
        <f t="shared" si="7"/>
        <v>0</v>
      </c>
      <c r="BL10" s="117">
        <f t="shared" si="8"/>
        <v>0</v>
      </c>
      <c r="BM10" s="119">
        <f t="shared" si="9"/>
        <v>0</v>
      </c>
      <c r="BN10" s="87">
        <f t="shared" si="10"/>
        <v>0</v>
      </c>
      <c r="BO10" s="86">
        <f t="shared" si="11"/>
        <v>0</v>
      </c>
      <c r="BP10" s="117">
        <f t="shared" si="12"/>
        <v>0</v>
      </c>
      <c r="BQ10" s="120">
        <f t="shared" si="13"/>
        <v>0</v>
      </c>
      <c r="BR10" s="88">
        <f t="shared" si="14"/>
        <v>0</v>
      </c>
      <c r="BS10" s="89">
        <f t="shared" si="15"/>
        <v>0</v>
      </c>
      <c r="BT10" s="90">
        <f t="shared" si="29"/>
        <v>0</v>
      </c>
      <c r="BU10" s="109">
        <f t="shared" si="16"/>
        <v>0</v>
      </c>
      <c r="BV10" s="90">
        <f>IFERROR((D10*2)-(E10*((#REF!)*2))+(G10*3)-(H10*((#REF!)*3))+(J10)-(K10*(#REF!))+S10+T10+V10+W10-U10, 0)</f>
        <v>0</v>
      </c>
      <c r="BX10" s="26">
        <v>5</v>
      </c>
      <c r="BY10" s="25" t="s">
        <v>22</v>
      </c>
      <c r="BZ10" s="47">
        <f t="shared" si="30"/>
        <v>0</v>
      </c>
      <c r="CA10" s="39">
        <f t="shared" si="48"/>
        <v>0</v>
      </c>
      <c r="CB10" s="45">
        <f t="shared" si="49"/>
        <v>0</v>
      </c>
      <c r="CC10" s="45">
        <f t="shared" si="31"/>
        <v>0</v>
      </c>
      <c r="CD10" s="45">
        <f t="shared" si="32"/>
        <v>0</v>
      </c>
      <c r="CE10" s="36">
        <f t="shared" si="33"/>
        <v>0</v>
      </c>
      <c r="CF10" s="45">
        <f t="shared" si="50"/>
        <v>0</v>
      </c>
      <c r="CG10" s="45">
        <f t="shared" si="51"/>
        <v>0</v>
      </c>
      <c r="CH10" s="45">
        <f t="shared" si="34"/>
        <v>0</v>
      </c>
      <c r="CI10" s="51">
        <f t="shared" si="52"/>
        <v>0</v>
      </c>
      <c r="CJ10" s="47">
        <f t="shared" si="35"/>
        <v>0</v>
      </c>
      <c r="CK10" s="45">
        <f t="shared" si="36"/>
        <v>0</v>
      </c>
      <c r="CL10" s="45">
        <f t="shared" si="37"/>
        <v>0</v>
      </c>
      <c r="CM10" s="36">
        <f t="shared" si="38"/>
        <v>0</v>
      </c>
      <c r="CN10" s="45">
        <f t="shared" si="53"/>
        <v>0</v>
      </c>
      <c r="CO10" s="45">
        <f t="shared" si="54"/>
        <v>0</v>
      </c>
      <c r="CP10" s="45">
        <f t="shared" si="55"/>
        <v>0</v>
      </c>
      <c r="CQ10" s="45">
        <f t="shared" si="56"/>
        <v>0</v>
      </c>
      <c r="CR10" s="45">
        <f t="shared" si="39"/>
        <v>0</v>
      </c>
      <c r="CS10" s="45">
        <f t="shared" si="40"/>
        <v>0</v>
      </c>
      <c r="CT10" s="45">
        <f t="shared" si="41"/>
        <v>0</v>
      </c>
      <c r="CU10" s="45">
        <f t="shared" si="42"/>
        <v>0</v>
      </c>
      <c r="CV10" s="45">
        <f t="shared" si="43"/>
        <v>0</v>
      </c>
      <c r="CW10" s="45">
        <f t="shared" si="44"/>
        <v>0</v>
      </c>
      <c r="CX10" s="45">
        <f t="shared" si="45"/>
        <v>0</v>
      </c>
      <c r="CY10" s="45">
        <f t="shared" si="46"/>
        <v>0</v>
      </c>
      <c r="CZ10" s="43">
        <f t="shared" si="47"/>
        <v>0</v>
      </c>
    </row>
    <row r="11" spans="2:104" ht="23.1" x14ac:dyDescent="0.85">
      <c r="B11" s="11">
        <v>12</v>
      </c>
      <c r="C11" s="11" t="s">
        <v>25</v>
      </c>
      <c r="D11" s="15"/>
      <c r="E11" s="16"/>
      <c r="F11" s="130">
        <f t="shared" si="17"/>
        <v>0</v>
      </c>
      <c r="G11" s="15"/>
      <c r="H11" s="16"/>
      <c r="I11" s="133">
        <f t="shared" si="18"/>
        <v>0</v>
      </c>
      <c r="J11" s="33"/>
      <c r="K11" s="33"/>
      <c r="L11" s="31">
        <f t="shared" si="19"/>
        <v>0</v>
      </c>
      <c r="M11" s="21">
        <f t="shared" si="0"/>
        <v>0</v>
      </c>
      <c r="N11" s="16">
        <f t="shared" si="1"/>
        <v>0</v>
      </c>
      <c r="O11" s="136">
        <f t="shared" si="20"/>
        <v>0</v>
      </c>
      <c r="P11" s="17">
        <f t="shared" si="21"/>
        <v>0</v>
      </c>
      <c r="Q11" s="15"/>
      <c r="R11" s="16"/>
      <c r="S11" s="17">
        <f t="shared" si="22"/>
        <v>0</v>
      </c>
      <c r="T11" s="15"/>
      <c r="U11" s="16"/>
      <c r="V11" s="16"/>
      <c r="W11" s="16"/>
      <c r="X11" s="16"/>
      <c r="Y11" s="16"/>
      <c r="Z11" s="16"/>
      <c r="AA11" s="16"/>
      <c r="AD11" s="11">
        <v>12</v>
      </c>
      <c r="AE11" s="11"/>
      <c r="AF11" s="15"/>
      <c r="AG11" s="16"/>
      <c r="AH11" s="130">
        <f t="shared" si="23"/>
        <v>0</v>
      </c>
      <c r="AI11" s="15"/>
      <c r="AJ11" s="16"/>
      <c r="AK11" s="133">
        <f t="shared" si="24"/>
        <v>0</v>
      </c>
      <c r="AL11" s="33"/>
      <c r="AM11" s="33"/>
      <c r="AN11" s="31">
        <f t="shared" si="25"/>
        <v>0</v>
      </c>
      <c r="AO11" s="21">
        <f t="shared" si="2"/>
        <v>0</v>
      </c>
      <c r="AP11" s="16">
        <f t="shared" si="3"/>
        <v>0</v>
      </c>
      <c r="AQ11" s="136">
        <f t="shared" si="26"/>
        <v>0</v>
      </c>
      <c r="AR11" s="17">
        <f t="shared" si="27"/>
        <v>0</v>
      </c>
      <c r="AS11" s="15"/>
      <c r="AT11" s="16"/>
      <c r="AU11" s="17">
        <f t="shared" si="28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4"/>
        <v>0</v>
      </c>
      <c r="BI11" s="113">
        <f t="shared" si="5"/>
        <v>0</v>
      </c>
      <c r="BJ11" s="114">
        <f t="shared" si="6"/>
        <v>0</v>
      </c>
      <c r="BK11" s="81">
        <f t="shared" si="7"/>
        <v>0</v>
      </c>
      <c r="BL11" s="113">
        <f t="shared" si="8"/>
        <v>0</v>
      </c>
      <c r="BM11" s="115">
        <f t="shared" si="9"/>
        <v>0</v>
      </c>
      <c r="BN11" s="82">
        <f t="shared" si="10"/>
        <v>0</v>
      </c>
      <c r="BO11" s="81">
        <f t="shared" si="11"/>
        <v>0</v>
      </c>
      <c r="BP11" s="113">
        <f t="shared" si="12"/>
        <v>0</v>
      </c>
      <c r="BQ11" s="116">
        <f t="shared" si="13"/>
        <v>0</v>
      </c>
      <c r="BR11" s="83">
        <f t="shared" si="14"/>
        <v>0</v>
      </c>
      <c r="BS11" s="84">
        <f t="shared" si="15"/>
        <v>0</v>
      </c>
      <c r="BT11" s="85">
        <f t="shared" si="29"/>
        <v>0</v>
      </c>
      <c r="BU11" s="108">
        <f t="shared" si="16"/>
        <v>0</v>
      </c>
      <c r="BV11" s="85">
        <f>IFERROR((D11*2)-(E11*((#REF!)*2))+(G11*3)-(H11*((#REF!)*3))+(J11)-(K11*(#REF!))+S11+T11+V11+W11-U11, 0)</f>
        <v>0</v>
      </c>
      <c r="BX11" s="26">
        <v>10</v>
      </c>
      <c r="BY11" s="25" t="s">
        <v>23</v>
      </c>
      <c r="BZ11" s="47">
        <f t="shared" si="30"/>
        <v>0</v>
      </c>
      <c r="CA11" s="39">
        <f t="shared" si="48"/>
        <v>0</v>
      </c>
      <c r="CB11" s="45">
        <f t="shared" si="49"/>
        <v>0</v>
      </c>
      <c r="CC11" s="45">
        <f t="shared" si="31"/>
        <v>0</v>
      </c>
      <c r="CD11" s="45">
        <f t="shared" si="32"/>
        <v>0</v>
      </c>
      <c r="CE11" s="36">
        <f t="shared" si="33"/>
        <v>0</v>
      </c>
      <c r="CF11" s="45">
        <f t="shared" si="50"/>
        <v>0</v>
      </c>
      <c r="CG11" s="45">
        <f t="shared" si="51"/>
        <v>0</v>
      </c>
      <c r="CH11" s="45">
        <f t="shared" si="34"/>
        <v>0</v>
      </c>
      <c r="CI11" s="51">
        <f t="shared" si="52"/>
        <v>0</v>
      </c>
      <c r="CJ11" s="47">
        <f t="shared" si="35"/>
        <v>0</v>
      </c>
      <c r="CK11" s="45">
        <f t="shared" si="36"/>
        <v>0</v>
      </c>
      <c r="CL11" s="45">
        <f t="shared" si="37"/>
        <v>0</v>
      </c>
      <c r="CM11" s="36">
        <f t="shared" si="38"/>
        <v>0</v>
      </c>
      <c r="CN11" s="45">
        <f t="shared" si="53"/>
        <v>0</v>
      </c>
      <c r="CO11" s="45">
        <f t="shared" si="54"/>
        <v>0</v>
      </c>
      <c r="CP11" s="45">
        <f t="shared" si="55"/>
        <v>0</v>
      </c>
      <c r="CQ11" s="45">
        <f t="shared" si="56"/>
        <v>0</v>
      </c>
      <c r="CR11" s="45">
        <f t="shared" si="39"/>
        <v>0</v>
      </c>
      <c r="CS11" s="45">
        <f t="shared" si="40"/>
        <v>0</v>
      </c>
      <c r="CT11" s="45">
        <f t="shared" si="41"/>
        <v>0</v>
      </c>
      <c r="CU11" s="45">
        <f t="shared" si="42"/>
        <v>0</v>
      </c>
      <c r="CV11" s="45">
        <f t="shared" si="43"/>
        <v>0</v>
      </c>
      <c r="CW11" s="45">
        <f t="shared" si="44"/>
        <v>0</v>
      </c>
      <c r="CX11" s="45">
        <f t="shared" si="45"/>
        <v>0</v>
      </c>
      <c r="CY11" s="45">
        <f t="shared" si="46"/>
        <v>0</v>
      </c>
      <c r="CZ11" s="43">
        <f t="shared" si="47"/>
        <v>0</v>
      </c>
    </row>
    <row r="12" spans="2:104" ht="23.1" x14ac:dyDescent="0.85">
      <c r="B12" s="11">
        <v>24</v>
      </c>
      <c r="C12" s="11" t="s">
        <v>26</v>
      </c>
      <c r="D12" s="18"/>
      <c r="E12" s="19"/>
      <c r="F12" s="131">
        <f t="shared" si="17"/>
        <v>0</v>
      </c>
      <c r="G12" s="18"/>
      <c r="H12" s="19"/>
      <c r="I12" s="134">
        <f t="shared" si="18"/>
        <v>0</v>
      </c>
      <c r="J12" s="34"/>
      <c r="K12" s="34"/>
      <c r="L12" s="32">
        <f t="shared" si="19"/>
        <v>0</v>
      </c>
      <c r="M12" s="22">
        <f t="shared" si="0"/>
        <v>0</v>
      </c>
      <c r="N12" s="19">
        <f t="shared" si="1"/>
        <v>0</v>
      </c>
      <c r="O12" s="137">
        <f t="shared" si="20"/>
        <v>0</v>
      </c>
      <c r="P12" s="20">
        <f t="shared" si="21"/>
        <v>0</v>
      </c>
      <c r="Q12" s="18"/>
      <c r="R12" s="19"/>
      <c r="S12" s="20">
        <f t="shared" si="22"/>
        <v>0</v>
      </c>
      <c r="T12" s="18"/>
      <c r="U12" s="19"/>
      <c r="V12" s="19"/>
      <c r="W12" s="19"/>
      <c r="X12" s="19"/>
      <c r="Y12" s="19"/>
      <c r="Z12" s="19"/>
      <c r="AA12" s="19"/>
      <c r="AD12" s="11">
        <v>24</v>
      </c>
      <c r="AE12" s="11"/>
      <c r="AF12" s="18"/>
      <c r="AG12" s="19"/>
      <c r="AH12" s="131">
        <f t="shared" si="23"/>
        <v>0</v>
      </c>
      <c r="AI12" s="18"/>
      <c r="AJ12" s="19"/>
      <c r="AK12" s="134">
        <f t="shared" si="24"/>
        <v>0</v>
      </c>
      <c r="AL12" s="34"/>
      <c r="AM12" s="34"/>
      <c r="AN12" s="32">
        <f t="shared" si="25"/>
        <v>0</v>
      </c>
      <c r="AO12" s="22">
        <f t="shared" si="2"/>
        <v>0</v>
      </c>
      <c r="AP12" s="19">
        <f t="shared" si="3"/>
        <v>0</v>
      </c>
      <c r="AQ12" s="137">
        <f t="shared" si="26"/>
        <v>0</v>
      </c>
      <c r="AR12" s="20">
        <f t="shared" si="27"/>
        <v>0</v>
      </c>
      <c r="AS12" s="18"/>
      <c r="AT12" s="19"/>
      <c r="AU12" s="20">
        <f t="shared" si="28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4"/>
        <v>0</v>
      </c>
      <c r="BI12" s="117">
        <f t="shared" si="5"/>
        <v>0</v>
      </c>
      <c r="BJ12" s="118">
        <f t="shared" si="6"/>
        <v>0</v>
      </c>
      <c r="BK12" s="86">
        <f t="shared" si="7"/>
        <v>0</v>
      </c>
      <c r="BL12" s="117">
        <f t="shared" si="8"/>
        <v>0</v>
      </c>
      <c r="BM12" s="119">
        <f t="shared" si="9"/>
        <v>0</v>
      </c>
      <c r="BN12" s="87">
        <f t="shared" si="10"/>
        <v>0</v>
      </c>
      <c r="BO12" s="86">
        <f t="shared" si="11"/>
        <v>0</v>
      </c>
      <c r="BP12" s="117">
        <f t="shared" si="12"/>
        <v>0</v>
      </c>
      <c r="BQ12" s="120">
        <f t="shared" si="13"/>
        <v>0</v>
      </c>
      <c r="BR12" s="88">
        <f t="shared" si="14"/>
        <v>0</v>
      </c>
      <c r="BS12" s="89">
        <f t="shared" si="15"/>
        <v>0</v>
      </c>
      <c r="BT12" s="90">
        <f t="shared" si="29"/>
        <v>0</v>
      </c>
      <c r="BU12" s="109">
        <f t="shared" si="16"/>
        <v>0</v>
      </c>
      <c r="BV12" s="90">
        <f>IFERROR((D12*2)-(E12*((#REF!)*2))+(G12*3)-(H12*((#REF!)*3))+(J12)-(K12*(#REF!))+S12+T12+V12+W12-U12, 0)</f>
        <v>0</v>
      </c>
      <c r="BX12" s="26">
        <v>11</v>
      </c>
      <c r="BY12" s="25" t="s">
        <v>24</v>
      </c>
      <c r="BZ12" s="47">
        <f t="shared" si="30"/>
        <v>0</v>
      </c>
      <c r="CA12" s="39">
        <f t="shared" si="48"/>
        <v>0</v>
      </c>
      <c r="CB12" s="45">
        <f t="shared" si="49"/>
        <v>0</v>
      </c>
      <c r="CC12" s="45">
        <f t="shared" si="31"/>
        <v>0</v>
      </c>
      <c r="CD12" s="45">
        <f t="shared" si="32"/>
        <v>0</v>
      </c>
      <c r="CE12" s="36">
        <f t="shared" si="33"/>
        <v>0</v>
      </c>
      <c r="CF12" s="45">
        <f t="shared" si="50"/>
        <v>0</v>
      </c>
      <c r="CG12" s="45">
        <f t="shared" si="51"/>
        <v>0</v>
      </c>
      <c r="CH12" s="45">
        <f t="shared" si="34"/>
        <v>0</v>
      </c>
      <c r="CI12" s="51">
        <f t="shared" si="52"/>
        <v>0</v>
      </c>
      <c r="CJ12" s="47">
        <f t="shared" si="35"/>
        <v>0</v>
      </c>
      <c r="CK12" s="45">
        <f t="shared" si="36"/>
        <v>0</v>
      </c>
      <c r="CL12" s="45">
        <f t="shared" si="37"/>
        <v>0</v>
      </c>
      <c r="CM12" s="36">
        <f t="shared" si="38"/>
        <v>0</v>
      </c>
      <c r="CN12" s="45">
        <f t="shared" si="53"/>
        <v>0</v>
      </c>
      <c r="CO12" s="45">
        <f t="shared" si="54"/>
        <v>0</v>
      </c>
      <c r="CP12" s="45">
        <f t="shared" si="55"/>
        <v>0</v>
      </c>
      <c r="CQ12" s="45">
        <f t="shared" si="56"/>
        <v>0</v>
      </c>
      <c r="CR12" s="45">
        <f t="shared" si="39"/>
        <v>0</v>
      </c>
      <c r="CS12" s="45">
        <f t="shared" si="40"/>
        <v>0</v>
      </c>
      <c r="CT12" s="45">
        <f t="shared" si="41"/>
        <v>0</v>
      </c>
      <c r="CU12" s="45">
        <f t="shared" si="42"/>
        <v>0</v>
      </c>
      <c r="CV12" s="45">
        <f t="shared" si="43"/>
        <v>0</v>
      </c>
      <c r="CW12" s="45">
        <f t="shared" si="44"/>
        <v>0</v>
      </c>
      <c r="CX12" s="45">
        <f t="shared" si="45"/>
        <v>0</v>
      </c>
      <c r="CY12" s="45">
        <f t="shared" si="46"/>
        <v>0</v>
      </c>
      <c r="CZ12" s="43">
        <f t="shared" si="47"/>
        <v>0</v>
      </c>
    </row>
    <row r="13" spans="2:104" ht="23.1" x14ac:dyDescent="0.85">
      <c r="B13" s="11">
        <v>30</v>
      </c>
      <c r="C13" s="11" t="s">
        <v>27</v>
      </c>
      <c r="D13" s="15"/>
      <c r="E13" s="16"/>
      <c r="F13" s="130">
        <f t="shared" si="17"/>
        <v>0</v>
      </c>
      <c r="G13" s="15"/>
      <c r="H13" s="16"/>
      <c r="I13" s="133">
        <f t="shared" si="18"/>
        <v>0</v>
      </c>
      <c r="J13" s="33"/>
      <c r="K13" s="33"/>
      <c r="L13" s="31">
        <f t="shared" si="19"/>
        <v>0</v>
      </c>
      <c r="M13" s="21">
        <f t="shared" si="0"/>
        <v>0</v>
      </c>
      <c r="N13" s="16">
        <f t="shared" si="1"/>
        <v>0</v>
      </c>
      <c r="O13" s="136">
        <f t="shared" si="20"/>
        <v>0</v>
      </c>
      <c r="P13" s="17">
        <f t="shared" si="21"/>
        <v>0</v>
      </c>
      <c r="Q13" s="15"/>
      <c r="R13" s="16"/>
      <c r="S13" s="17">
        <f t="shared" si="22"/>
        <v>0</v>
      </c>
      <c r="T13" s="15"/>
      <c r="U13" s="16"/>
      <c r="V13" s="16"/>
      <c r="W13" s="16"/>
      <c r="X13" s="16"/>
      <c r="Y13" s="16"/>
      <c r="Z13" s="16"/>
      <c r="AA13" s="16"/>
      <c r="AD13" s="11">
        <v>30</v>
      </c>
      <c r="AE13" s="11"/>
      <c r="AF13" s="15"/>
      <c r="AG13" s="16"/>
      <c r="AH13" s="130">
        <f t="shared" si="23"/>
        <v>0</v>
      </c>
      <c r="AI13" s="15"/>
      <c r="AJ13" s="16"/>
      <c r="AK13" s="133">
        <f t="shared" si="24"/>
        <v>0</v>
      </c>
      <c r="AL13" s="33"/>
      <c r="AM13" s="33"/>
      <c r="AN13" s="31">
        <f t="shared" si="25"/>
        <v>0</v>
      </c>
      <c r="AO13" s="21">
        <f t="shared" si="2"/>
        <v>0</v>
      </c>
      <c r="AP13" s="16">
        <f t="shared" si="3"/>
        <v>0</v>
      </c>
      <c r="AQ13" s="136">
        <f t="shared" si="26"/>
        <v>0</v>
      </c>
      <c r="AR13" s="17">
        <f t="shared" si="27"/>
        <v>0</v>
      </c>
      <c r="AS13" s="15"/>
      <c r="AT13" s="16"/>
      <c r="AU13" s="17">
        <f t="shared" si="28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4"/>
        <v>0</v>
      </c>
      <c r="BI13" s="113">
        <f t="shared" si="5"/>
        <v>0</v>
      </c>
      <c r="BJ13" s="114">
        <f t="shared" si="6"/>
        <v>0</v>
      </c>
      <c r="BK13" s="81">
        <f t="shared" si="7"/>
        <v>0</v>
      </c>
      <c r="BL13" s="113">
        <f t="shared" si="8"/>
        <v>0</v>
      </c>
      <c r="BM13" s="115">
        <f t="shared" si="9"/>
        <v>0</v>
      </c>
      <c r="BN13" s="82">
        <f t="shared" si="10"/>
        <v>0</v>
      </c>
      <c r="BO13" s="81">
        <f t="shared" si="11"/>
        <v>0</v>
      </c>
      <c r="BP13" s="113">
        <f t="shared" si="12"/>
        <v>0</v>
      </c>
      <c r="BQ13" s="116">
        <f t="shared" si="13"/>
        <v>0</v>
      </c>
      <c r="BR13" s="83">
        <f t="shared" si="14"/>
        <v>0</v>
      </c>
      <c r="BS13" s="84">
        <f t="shared" si="15"/>
        <v>0</v>
      </c>
      <c r="BT13" s="85">
        <f t="shared" si="29"/>
        <v>0</v>
      </c>
      <c r="BU13" s="108">
        <f t="shared" si="16"/>
        <v>0</v>
      </c>
      <c r="BV13" s="85">
        <f>IFERROR((D13*2)-(E13*((#REF!)*2))+(G13*3)-(H13*((#REF!)*3))+(J13)-(K13*(#REF!))+S13+T13+V13+W13-U13, 0)</f>
        <v>0</v>
      </c>
      <c r="BX13" s="26">
        <v>12</v>
      </c>
      <c r="BY13" s="25" t="s">
        <v>25</v>
      </c>
      <c r="BZ13" s="47">
        <f t="shared" si="30"/>
        <v>0</v>
      </c>
      <c r="CA13" s="39">
        <f t="shared" si="48"/>
        <v>0</v>
      </c>
      <c r="CB13" s="45">
        <f t="shared" si="49"/>
        <v>0</v>
      </c>
      <c r="CC13" s="45">
        <f t="shared" si="31"/>
        <v>0</v>
      </c>
      <c r="CD13" s="45">
        <f t="shared" si="32"/>
        <v>0</v>
      </c>
      <c r="CE13" s="36">
        <f t="shared" si="33"/>
        <v>0</v>
      </c>
      <c r="CF13" s="45">
        <f t="shared" si="50"/>
        <v>0</v>
      </c>
      <c r="CG13" s="45">
        <f t="shared" si="51"/>
        <v>0</v>
      </c>
      <c r="CH13" s="45">
        <f t="shared" si="34"/>
        <v>0</v>
      </c>
      <c r="CI13" s="51">
        <f t="shared" si="52"/>
        <v>0</v>
      </c>
      <c r="CJ13" s="47">
        <f t="shared" si="35"/>
        <v>0</v>
      </c>
      <c r="CK13" s="45">
        <f t="shared" si="36"/>
        <v>0</v>
      </c>
      <c r="CL13" s="45">
        <f t="shared" si="37"/>
        <v>0</v>
      </c>
      <c r="CM13" s="36">
        <f t="shared" si="38"/>
        <v>0</v>
      </c>
      <c r="CN13" s="45">
        <f t="shared" si="53"/>
        <v>0</v>
      </c>
      <c r="CO13" s="45">
        <f t="shared" si="54"/>
        <v>0</v>
      </c>
      <c r="CP13" s="45">
        <f t="shared" si="55"/>
        <v>0</v>
      </c>
      <c r="CQ13" s="45">
        <f t="shared" si="56"/>
        <v>0</v>
      </c>
      <c r="CR13" s="45">
        <f t="shared" si="39"/>
        <v>0</v>
      </c>
      <c r="CS13" s="45">
        <f t="shared" si="40"/>
        <v>0</v>
      </c>
      <c r="CT13" s="45">
        <f t="shared" si="41"/>
        <v>0</v>
      </c>
      <c r="CU13" s="45">
        <f t="shared" si="42"/>
        <v>0</v>
      </c>
      <c r="CV13" s="45">
        <f t="shared" si="43"/>
        <v>0</v>
      </c>
      <c r="CW13" s="45">
        <f t="shared" si="44"/>
        <v>0</v>
      </c>
      <c r="CX13" s="45">
        <f t="shared" si="45"/>
        <v>0</v>
      </c>
      <c r="CY13" s="45">
        <f t="shared" si="46"/>
        <v>0</v>
      </c>
      <c r="CZ13" s="43">
        <f t="shared" si="47"/>
        <v>0</v>
      </c>
    </row>
    <row r="14" spans="2:104" ht="23.1" x14ac:dyDescent="0.85">
      <c r="B14" s="11">
        <v>32</v>
      </c>
      <c r="C14" s="11" t="s">
        <v>28</v>
      </c>
      <c r="D14" s="18"/>
      <c r="E14" s="19"/>
      <c r="F14" s="131">
        <f t="shared" si="17"/>
        <v>0</v>
      </c>
      <c r="G14" s="18"/>
      <c r="H14" s="19"/>
      <c r="I14" s="134">
        <f t="shared" si="18"/>
        <v>0</v>
      </c>
      <c r="J14" s="34"/>
      <c r="K14" s="34"/>
      <c r="L14" s="32">
        <f t="shared" si="19"/>
        <v>0</v>
      </c>
      <c r="M14" s="22">
        <f t="shared" si="0"/>
        <v>0</v>
      </c>
      <c r="N14" s="19">
        <f t="shared" si="1"/>
        <v>0</v>
      </c>
      <c r="O14" s="137">
        <f t="shared" si="20"/>
        <v>0</v>
      </c>
      <c r="P14" s="20">
        <f t="shared" si="21"/>
        <v>0</v>
      </c>
      <c r="Q14" s="18"/>
      <c r="R14" s="19"/>
      <c r="S14" s="20">
        <f t="shared" si="22"/>
        <v>0</v>
      </c>
      <c r="T14" s="18"/>
      <c r="U14" s="19"/>
      <c r="V14" s="19"/>
      <c r="W14" s="19"/>
      <c r="X14" s="19"/>
      <c r="Y14" s="19"/>
      <c r="Z14" s="19"/>
      <c r="AA14" s="19"/>
      <c r="AD14" s="11">
        <v>32</v>
      </c>
      <c r="AE14" s="11"/>
      <c r="AF14" s="18"/>
      <c r="AG14" s="19"/>
      <c r="AH14" s="131">
        <f t="shared" si="23"/>
        <v>0</v>
      </c>
      <c r="AI14" s="18"/>
      <c r="AJ14" s="19"/>
      <c r="AK14" s="134">
        <f t="shared" si="24"/>
        <v>0</v>
      </c>
      <c r="AL14" s="34"/>
      <c r="AM14" s="34"/>
      <c r="AN14" s="32">
        <f t="shared" si="25"/>
        <v>0</v>
      </c>
      <c r="AO14" s="22">
        <f t="shared" si="2"/>
        <v>0</v>
      </c>
      <c r="AP14" s="19">
        <f t="shared" si="3"/>
        <v>0</v>
      </c>
      <c r="AQ14" s="137">
        <f t="shared" si="26"/>
        <v>0</v>
      </c>
      <c r="AR14" s="20">
        <f t="shared" si="27"/>
        <v>0</v>
      </c>
      <c r="AS14" s="18"/>
      <c r="AT14" s="19"/>
      <c r="AU14" s="20">
        <f t="shared" si="28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4"/>
        <v>0</v>
      </c>
      <c r="BI14" s="117">
        <f t="shared" si="5"/>
        <v>0</v>
      </c>
      <c r="BJ14" s="118">
        <f t="shared" si="6"/>
        <v>0</v>
      </c>
      <c r="BK14" s="86">
        <f t="shared" si="7"/>
        <v>0</v>
      </c>
      <c r="BL14" s="117">
        <f t="shared" si="8"/>
        <v>0</v>
      </c>
      <c r="BM14" s="119">
        <f t="shared" si="9"/>
        <v>0</v>
      </c>
      <c r="BN14" s="87">
        <f t="shared" si="10"/>
        <v>0</v>
      </c>
      <c r="BO14" s="86">
        <f t="shared" si="11"/>
        <v>0</v>
      </c>
      <c r="BP14" s="117">
        <f t="shared" si="12"/>
        <v>0</v>
      </c>
      <c r="BQ14" s="120">
        <f t="shared" si="13"/>
        <v>0</v>
      </c>
      <c r="BR14" s="88">
        <f t="shared" si="14"/>
        <v>0</v>
      </c>
      <c r="BS14" s="89">
        <f t="shared" si="15"/>
        <v>0</v>
      </c>
      <c r="BT14" s="90">
        <f t="shared" si="29"/>
        <v>0</v>
      </c>
      <c r="BU14" s="109">
        <f t="shared" si="16"/>
        <v>0</v>
      </c>
      <c r="BV14" s="90">
        <f>IFERROR((D14*2)-(E14*((#REF!)*2))+(G14*3)-(H14*((#REF!)*3))+(J14)-(K14*(#REF!))+S14+T14+V14+W14-U14, 0)</f>
        <v>0</v>
      </c>
      <c r="BX14" s="26">
        <v>24</v>
      </c>
      <c r="BY14" s="25" t="s">
        <v>26</v>
      </c>
      <c r="BZ14" s="47">
        <f t="shared" si="30"/>
        <v>0</v>
      </c>
      <c r="CA14" s="39">
        <f t="shared" si="48"/>
        <v>0</v>
      </c>
      <c r="CB14" s="45">
        <f t="shared" si="49"/>
        <v>0</v>
      </c>
      <c r="CC14" s="45">
        <f t="shared" si="31"/>
        <v>0</v>
      </c>
      <c r="CD14" s="45">
        <f t="shared" si="32"/>
        <v>0</v>
      </c>
      <c r="CE14" s="36">
        <f t="shared" si="33"/>
        <v>0</v>
      </c>
      <c r="CF14" s="45">
        <f t="shared" si="50"/>
        <v>0</v>
      </c>
      <c r="CG14" s="45">
        <f t="shared" si="51"/>
        <v>0</v>
      </c>
      <c r="CH14" s="45">
        <f t="shared" si="34"/>
        <v>0</v>
      </c>
      <c r="CI14" s="51">
        <f t="shared" si="52"/>
        <v>0</v>
      </c>
      <c r="CJ14" s="47">
        <f t="shared" si="35"/>
        <v>0</v>
      </c>
      <c r="CK14" s="45">
        <f t="shared" si="36"/>
        <v>0</v>
      </c>
      <c r="CL14" s="45">
        <f t="shared" si="37"/>
        <v>0</v>
      </c>
      <c r="CM14" s="36">
        <f t="shared" si="38"/>
        <v>0</v>
      </c>
      <c r="CN14" s="45">
        <f t="shared" si="53"/>
        <v>0</v>
      </c>
      <c r="CO14" s="45">
        <f t="shared" si="54"/>
        <v>0</v>
      </c>
      <c r="CP14" s="45">
        <f t="shared" si="55"/>
        <v>0</v>
      </c>
      <c r="CQ14" s="45">
        <f t="shared" si="56"/>
        <v>0</v>
      </c>
      <c r="CR14" s="45">
        <f t="shared" si="39"/>
        <v>0</v>
      </c>
      <c r="CS14" s="45">
        <f t="shared" si="40"/>
        <v>0</v>
      </c>
      <c r="CT14" s="45">
        <f t="shared" si="41"/>
        <v>0</v>
      </c>
      <c r="CU14" s="45">
        <f t="shared" si="42"/>
        <v>0</v>
      </c>
      <c r="CV14" s="45">
        <f t="shared" si="43"/>
        <v>0</v>
      </c>
      <c r="CW14" s="45">
        <f t="shared" si="44"/>
        <v>0</v>
      </c>
      <c r="CX14" s="45">
        <f t="shared" si="45"/>
        <v>0</v>
      </c>
      <c r="CY14" s="45">
        <f t="shared" si="46"/>
        <v>0</v>
      </c>
      <c r="CZ14" s="43">
        <f t="shared" si="47"/>
        <v>0</v>
      </c>
    </row>
    <row r="15" spans="2:104" ht="23.1" x14ac:dyDescent="0.85">
      <c r="B15" s="12">
        <v>33</v>
      </c>
      <c r="C15" s="12" t="s">
        <v>29</v>
      </c>
      <c r="D15" s="15"/>
      <c r="E15" s="16"/>
      <c r="F15" s="130">
        <f t="shared" si="17"/>
        <v>0</v>
      </c>
      <c r="G15" s="15"/>
      <c r="H15" s="16"/>
      <c r="I15" s="133">
        <f t="shared" si="18"/>
        <v>0</v>
      </c>
      <c r="J15" s="33"/>
      <c r="K15" s="33"/>
      <c r="L15" s="31">
        <f t="shared" si="19"/>
        <v>0</v>
      </c>
      <c r="M15" s="21">
        <f t="shared" si="0"/>
        <v>0</v>
      </c>
      <c r="N15" s="16">
        <f t="shared" si="1"/>
        <v>0</v>
      </c>
      <c r="O15" s="136">
        <f t="shared" si="20"/>
        <v>0</v>
      </c>
      <c r="P15" s="17">
        <f t="shared" si="21"/>
        <v>0</v>
      </c>
      <c r="Q15" s="15"/>
      <c r="R15" s="16"/>
      <c r="S15" s="17">
        <f t="shared" si="22"/>
        <v>0</v>
      </c>
      <c r="T15" s="15"/>
      <c r="U15" s="16"/>
      <c r="V15" s="16"/>
      <c r="W15" s="16"/>
      <c r="X15" s="16"/>
      <c r="Y15" s="16"/>
      <c r="Z15" s="16"/>
      <c r="AA15" s="16"/>
      <c r="AD15" s="12">
        <v>33</v>
      </c>
      <c r="AE15" s="12"/>
      <c r="AF15" s="15"/>
      <c r="AG15" s="16"/>
      <c r="AH15" s="130">
        <f t="shared" si="23"/>
        <v>0</v>
      </c>
      <c r="AI15" s="15"/>
      <c r="AJ15" s="16"/>
      <c r="AK15" s="133">
        <f t="shared" si="24"/>
        <v>0</v>
      </c>
      <c r="AL15" s="33"/>
      <c r="AM15" s="33"/>
      <c r="AN15" s="31">
        <f t="shared" si="25"/>
        <v>0</v>
      </c>
      <c r="AO15" s="21">
        <f t="shared" si="2"/>
        <v>0</v>
      </c>
      <c r="AP15" s="16">
        <f t="shared" si="3"/>
        <v>0</v>
      </c>
      <c r="AQ15" s="136">
        <f t="shared" si="26"/>
        <v>0</v>
      </c>
      <c r="AR15" s="17">
        <f t="shared" si="27"/>
        <v>0</v>
      </c>
      <c r="AS15" s="15"/>
      <c r="AT15" s="16"/>
      <c r="AU15" s="17">
        <f t="shared" si="28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4"/>
        <v>0</v>
      </c>
      <c r="BI15" s="113">
        <f t="shared" si="5"/>
        <v>0</v>
      </c>
      <c r="BJ15" s="114">
        <f t="shared" si="6"/>
        <v>0</v>
      </c>
      <c r="BK15" s="81">
        <f t="shared" si="7"/>
        <v>0</v>
      </c>
      <c r="BL15" s="113">
        <f t="shared" si="8"/>
        <v>0</v>
      </c>
      <c r="BM15" s="115">
        <f t="shared" si="9"/>
        <v>0</v>
      </c>
      <c r="BN15" s="82">
        <f t="shared" si="10"/>
        <v>0</v>
      </c>
      <c r="BO15" s="81">
        <f t="shared" si="11"/>
        <v>0</v>
      </c>
      <c r="BP15" s="113">
        <f t="shared" si="12"/>
        <v>0</v>
      </c>
      <c r="BQ15" s="116">
        <f t="shared" si="13"/>
        <v>0</v>
      </c>
      <c r="BR15" s="83">
        <f t="shared" si="14"/>
        <v>0</v>
      </c>
      <c r="BS15" s="84">
        <f t="shared" si="15"/>
        <v>0</v>
      </c>
      <c r="BT15" s="85">
        <f t="shared" si="29"/>
        <v>0</v>
      </c>
      <c r="BU15" s="108">
        <f t="shared" si="16"/>
        <v>0</v>
      </c>
      <c r="BV15" s="85">
        <f>IFERROR((D15*2)-(E15*((#REF!)*2))+(G15*3)-(H15*((#REF!)*3))+(J15)-(K15*(#REF!))+S15+T15+V15+W15-U15, 0)</f>
        <v>0</v>
      </c>
      <c r="BX15" s="26">
        <v>30</v>
      </c>
      <c r="BY15" s="25" t="s">
        <v>27</v>
      </c>
      <c r="BZ15" s="47">
        <f t="shared" si="30"/>
        <v>0</v>
      </c>
      <c r="CA15" s="39">
        <f t="shared" si="48"/>
        <v>0</v>
      </c>
      <c r="CB15" s="45">
        <f t="shared" si="49"/>
        <v>0</v>
      </c>
      <c r="CC15" s="45">
        <f t="shared" si="31"/>
        <v>0</v>
      </c>
      <c r="CD15" s="45">
        <f t="shared" si="32"/>
        <v>0</v>
      </c>
      <c r="CE15" s="36">
        <f t="shared" si="33"/>
        <v>0</v>
      </c>
      <c r="CF15" s="45">
        <f t="shared" si="50"/>
        <v>0</v>
      </c>
      <c r="CG15" s="45">
        <f t="shared" si="51"/>
        <v>0</v>
      </c>
      <c r="CH15" s="45">
        <f t="shared" si="34"/>
        <v>0</v>
      </c>
      <c r="CI15" s="51">
        <f t="shared" si="52"/>
        <v>0</v>
      </c>
      <c r="CJ15" s="47">
        <f t="shared" si="35"/>
        <v>0</v>
      </c>
      <c r="CK15" s="45">
        <f t="shared" si="36"/>
        <v>0</v>
      </c>
      <c r="CL15" s="45">
        <f t="shared" si="37"/>
        <v>0</v>
      </c>
      <c r="CM15" s="36">
        <f t="shared" si="38"/>
        <v>0</v>
      </c>
      <c r="CN15" s="45">
        <f t="shared" si="53"/>
        <v>0</v>
      </c>
      <c r="CO15" s="45">
        <f t="shared" si="54"/>
        <v>0</v>
      </c>
      <c r="CP15" s="45">
        <f t="shared" si="55"/>
        <v>0</v>
      </c>
      <c r="CQ15" s="45">
        <f t="shared" si="56"/>
        <v>0</v>
      </c>
      <c r="CR15" s="45">
        <f t="shared" si="39"/>
        <v>0</v>
      </c>
      <c r="CS15" s="45">
        <f t="shared" si="40"/>
        <v>0</v>
      </c>
      <c r="CT15" s="45">
        <f t="shared" si="41"/>
        <v>0</v>
      </c>
      <c r="CU15" s="45">
        <f t="shared" si="42"/>
        <v>0</v>
      </c>
      <c r="CV15" s="45">
        <f t="shared" si="43"/>
        <v>0</v>
      </c>
      <c r="CW15" s="45">
        <f t="shared" si="44"/>
        <v>0</v>
      </c>
      <c r="CX15" s="45">
        <f t="shared" si="45"/>
        <v>0</v>
      </c>
      <c r="CY15" s="45">
        <f t="shared" si="46"/>
        <v>0</v>
      </c>
      <c r="CZ15" s="43">
        <f t="shared" si="47"/>
        <v>0</v>
      </c>
    </row>
    <row r="16" spans="2:104" ht="23.1" x14ac:dyDescent="0.85">
      <c r="B16" s="12">
        <v>34</v>
      </c>
      <c r="C16" s="12" t="s">
        <v>30</v>
      </c>
      <c r="D16" s="18"/>
      <c r="E16" s="19"/>
      <c r="F16" s="131">
        <f t="shared" si="17"/>
        <v>0</v>
      </c>
      <c r="G16" s="18"/>
      <c r="H16" s="19"/>
      <c r="I16" s="134">
        <f t="shared" si="18"/>
        <v>0</v>
      </c>
      <c r="J16" s="34"/>
      <c r="K16" s="34"/>
      <c r="L16" s="32">
        <f t="shared" si="19"/>
        <v>0</v>
      </c>
      <c r="M16" s="22">
        <f t="shared" si="0"/>
        <v>0</v>
      </c>
      <c r="N16" s="19">
        <f t="shared" si="1"/>
        <v>0</v>
      </c>
      <c r="O16" s="137">
        <f t="shared" si="20"/>
        <v>0</v>
      </c>
      <c r="P16" s="20">
        <f t="shared" si="21"/>
        <v>0</v>
      </c>
      <c r="Q16" s="18"/>
      <c r="R16" s="19"/>
      <c r="S16" s="20">
        <f t="shared" si="22"/>
        <v>0</v>
      </c>
      <c r="T16" s="18"/>
      <c r="U16" s="19"/>
      <c r="V16" s="19"/>
      <c r="W16" s="19"/>
      <c r="X16" s="19"/>
      <c r="Y16" s="19"/>
      <c r="Z16" s="19"/>
      <c r="AA16" s="19"/>
      <c r="AD16" s="12">
        <v>34</v>
      </c>
      <c r="AE16" s="12"/>
      <c r="AF16" s="18"/>
      <c r="AG16" s="19"/>
      <c r="AH16" s="131">
        <f t="shared" si="23"/>
        <v>0</v>
      </c>
      <c r="AI16" s="18"/>
      <c r="AJ16" s="19"/>
      <c r="AK16" s="134">
        <f t="shared" si="24"/>
        <v>0</v>
      </c>
      <c r="AL16" s="34"/>
      <c r="AM16" s="34"/>
      <c r="AN16" s="32">
        <f t="shared" si="25"/>
        <v>0</v>
      </c>
      <c r="AO16" s="22">
        <f t="shared" si="2"/>
        <v>0</v>
      </c>
      <c r="AP16" s="19">
        <f t="shared" si="3"/>
        <v>0</v>
      </c>
      <c r="AQ16" s="137">
        <f t="shared" si="26"/>
        <v>0</v>
      </c>
      <c r="AR16" s="20">
        <f t="shared" si="27"/>
        <v>0</v>
      </c>
      <c r="AS16" s="18"/>
      <c r="AT16" s="19"/>
      <c r="AU16" s="20">
        <f t="shared" si="28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4"/>
        <v>0</v>
      </c>
      <c r="BI16" s="117">
        <f t="shared" si="5"/>
        <v>0</v>
      </c>
      <c r="BJ16" s="118">
        <f t="shared" si="6"/>
        <v>0</v>
      </c>
      <c r="BK16" s="86">
        <f t="shared" si="7"/>
        <v>0</v>
      </c>
      <c r="BL16" s="117">
        <f t="shared" si="8"/>
        <v>0</v>
      </c>
      <c r="BM16" s="119">
        <f t="shared" si="9"/>
        <v>0</v>
      </c>
      <c r="BN16" s="87">
        <f t="shared" si="10"/>
        <v>0</v>
      </c>
      <c r="BO16" s="86">
        <f t="shared" si="11"/>
        <v>0</v>
      </c>
      <c r="BP16" s="117">
        <f t="shared" si="12"/>
        <v>0</v>
      </c>
      <c r="BQ16" s="120">
        <f t="shared" si="13"/>
        <v>0</v>
      </c>
      <c r="BR16" s="88">
        <f t="shared" si="14"/>
        <v>0</v>
      </c>
      <c r="BS16" s="89">
        <f t="shared" si="15"/>
        <v>0</v>
      </c>
      <c r="BT16" s="90">
        <f t="shared" si="29"/>
        <v>0</v>
      </c>
      <c r="BU16" s="109">
        <f t="shared" si="16"/>
        <v>0</v>
      </c>
      <c r="BV16" s="90">
        <f>IFERROR((D16*2)-(E16*((#REF!)*2))+(G16*3)-(H16*((#REF!)*3))+(J16)-(K16*(#REF!))+S16+T16+V16+W16-U16, 0)</f>
        <v>0</v>
      </c>
      <c r="BX16" s="26">
        <v>32</v>
      </c>
      <c r="BY16" s="25" t="s">
        <v>28</v>
      </c>
      <c r="BZ16" s="47">
        <f t="shared" si="30"/>
        <v>0</v>
      </c>
      <c r="CA16" s="39">
        <f t="shared" si="48"/>
        <v>0</v>
      </c>
      <c r="CB16" s="45">
        <f t="shared" si="49"/>
        <v>0</v>
      </c>
      <c r="CC16" s="45">
        <f t="shared" si="31"/>
        <v>0</v>
      </c>
      <c r="CD16" s="45">
        <f t="shared" si="32"/>
        <v>0</v>
      </c>
      <c r="CE16" s="36">
        <f t="shared" si="33"/>
        <v>0</v>
      </c>
      <c r="CF16" s="45">
        <f t="shared" si="50"/>
        <v>0</v>
      </c>
      <c r="CG16" s="45">
        <f t="shared" si="51"/>
        <v>0</v>
      </c>
      <c r="CH16" s="45">
        <f t="shared" si="34"/>
        <v>0</v>
      </c>
      <c r="CI16" s="51">
        <f t="shared" si="52"/>
        <v>0</v>
      </c>
      <c r="CJ16" s="47">
        <f t="shared" si="35"/>
        <v>0</v>
      </c>
      <c r="CK16" s="45">
        <f t="shared" si="36"/>
        <v>0</v>
      </c>
      <c r="CL16" s="45">
        <f t="shared" si="37"/>
        <v>0</v>
      </c>
      <c r="CM16" s="36">
        <f t="shared" si="38"/>
        <v>0</v>
      </c>
      <c r="CN16" s="45">
        <f t="shared" si="53"/>
        <v>0</v>
      </c>
      <c r="CO16" s="45">
        <f t="shared" si="54"/>
        <v>0</v>
      </c>
      <c r="CP16" s="45">
        <f t="shared" si="55"/>
        <v>0</v>
      </c>
      <c r="CQ16" s="45">
        <f t="shared" si="56"/>
        <v>0</v>
      </c>
      <c r="CR16" s="45">
        <f t="shared" si="39"/>
        <v>0</v>
      </c>
      <c r="CS16" s="45">
        <f t="shared" si="40"/>
        <v>0</v>
      </c>
      <c r="CT16" s="45">
        <f t="shared" si="41"/>
        <v>0</v>
      </c>
      <c r="CU16" s="45">
        <f t="shared" si="42"/>
        <v>0</v>
      </c>
      <c r="CV16" s="45">
        <f t="shared" si="43"/>
        <v>0</v>
      </c>
      <c r="CW16" s="45">
        <f t="shared" si="44"/>
        <v>0</v>
      </c>
      <c r="CX16" s="45">
        <f t="shared" si="45"/>
        <v>0</v>
      </c>
      <c r="CY16" s="45">
        <f t="shared" si="46"/>
        <v>0</v>
      </c>
      <c r="CZ16" s="43">
        <f t="shared" si="47"/>
        <v>0</v>
      </c>
    </row>
    <row r="17" spans="2:109" ht="23.1" x14ac:dyDescent="0.85">
      <c r="B17" s="12">
        <v>50</v>
      </c>
      <c r="C17" s="12" t="s">
        <v>31</v>
      </c>
      <c r="D17" s="15"/>
      <c r="E17" s="16"/>
      <c r="F17" s="130">
        <f t="shared" si="17"/>
        <v>0</v>
      </c>
      <c r="G17" s="15"/>
      <c r="H17" s="16"/>
      <c r="I17" s="133">
        <f t="shared" si="18"/>
        <v>0</v>
      </c>
      <c r="J17" s="33"/>
      <c r="K17" s="33"/>
      <c r="L17" s="31">
        <f t="shared" si="19"/>
        <v>0</v>
      </c>
      <c r="M17" s="21">
        <f t="shared" si="0"/>
        <v>0</v>
      </c>
      <c r="N17" s="16">
        <f t="shared" si="1"/>
        <v>0</v>
      </c>
      <c r="O17" s="136">
        <f t="shared" si="20"/>
        <v>0</v>
      </c>
      <c r="P17" s="17">
        <f t="shared" si="21"/>
        <v>0</v>
      </c>
      <c r="Q17" s="15"/>
      <c r="R17" s="16"/>
      <c r="S17" s="17">
        <f t="shared" si="22"/>
        <v>0</v>
      </c>
      <c r="T17" s="15"/>
      <c r="U17" s="16"/>
      <c r="V17" s="16"/>
      <c r="W17" s="16"/>
      <c r="X17" s="16"/>
      <c r="Y17" s="16"/>
      <c r="Z17" s="16"/>
      <c r="AA17" s="16"/>
      <c r="AD17" s="12">
        <v>50</v>
      </c>
      <c r="AE17" s="12"/>
      <c r="AF17" s="15"/>
      <c r="AG17" s="16"/>
      <c r="AH17" s="130">
        <f t="shared" si="23"/>
        <v>0</v>
      </c>
      <c r="AI17" s="15"/>
      <c r="AJ17" s="16"/>
      <c r="AK17" s="133">
        <f t="shared" si="24"/>
        <v>0</v>
      </c>
      <c r="AL17" s="33"/>
      <c r="AM17" s="33"/>
      <c r="AN17" s="31">
        <f t="shared" si="25"/>
        <v>0</v>
      </c>
      <c r="AO17" s="21">
        <f t="shared" si="2"/>
        <v>0</v>
      </c>
      <c r="AP17" s="16">
        <f t="shared" si="3"/>
        <v>0</v>
      </c>
      <c r="AQ17" s="136">
        <f t="shared" si="26"/>
        <v>0</v>
      </c>
      <c r="AR17" s="17">
        <f t="shared" si="27"/>
        <v>0</v>
      </c>
      <c r="AS17" s="15"/>
      <c r="AT17" s="16"/>
      <c r="AU17" s="17">
        <f t="shared" si="28"/>
        <v>0</v>
      </c>
      <c r="AV17" s="15"/>
      <c r="AW17" s="16"/>
      <c r="AX17" s="16"/>
      <c r="AY17" s="16"/>
      <c r="AZ17" s="16"/>
      <c r="BA17" s="16"/>
      <c r="BB17" s="16"/>
      <c r="BC17" s="16"/>
      <c r="BF17" s="91">
        <v>50</v>
      </c>
      <c r="BG17" s="92" t="s">
        <v>31</v>
      </c>
      <c r="BH17" s="81">
        <f t="shared" si="4"/>
        <v>0</v>
      </c>
      <c r="BI17" s="113">
        <f t="shared" si="5"/>
        <v>0</v>
      </c>
      <c r="BJ17" s="114">
        <f t="shared" si="6"/>
        <v>0</v>
      </c>
      <c r="BK17" s="81">
        <f t="shared" si="7"/>
        <v>0</v>
      </c>
      <c r="BL17" s="113">
        <f t="shared" si="8"/>
        <v>0</v>
      </c>
      <c r="BM17" s="115">
        <f t="shared" si="9"/>
        <v>0</v>
      </c>
      <c r="BN17" s="82">
        <f t="shared" si="10"/>
        <v>0</v>
      </c>
      <c r="BO17" s="81">
        <f t="shared" si="11"/>
        <v>0</v>
      </c>
      <c r="BP17" s="113">
        <f t="shared" si="12"/>
        <v>0</v>
      </c>
      <c r="BQ17" s="116">
        <f t="shared" si="13"/>
        <v>0</v>
      </c>
      <c r="BR17" s="83">
        <f t="shared" si="14"/>
        <v>0</v>
      </c>
      <c r="BS17" s="84">
        <f t="shared" si="15"/>
        <v>0</v>
      </c>
      <c r="BT17" s="85">
        <f t="shared" si="29"/>
        <v>0</v>
      </c>
      <c r="BU17" s="108">
        <f t="shared" si="16"/>
        <v>0</v>
      </c>
      <c r="BV17" s="85">
        <f>IFERROR((D17*2)-(E17*((#REF!)*2))+(G17*3)-(H17*((#REF!)*3))+(J17)-(K17*(#REF!))+S17+T17+V17+W17-U17, 0)</f>
        <v>0</v>
      </c>
      <c r="BX17" s="55">
        <v>33</v>
      </c>
      <c r="BY17" s="58" t="s">
        <v>29</v>
      </c>
      <c r="BZ17" s="47">
        <f t="shared" si="30"/>
        <v>0</v>
      </c>
      <c r="CA17" s="39">
        <f t="shared" si="48"/>
        <v>0</v>
      </c>
      <c r="CB17" s="45">
        <f t="shared" si="49"/>
        <v>0</v>
      </c>
      <c r="CC17" s="45">
        <f t="shared" si="31"/>
        <v>0</v>
      </c>
      <c r="CD17" s="45">
        <f t="shared" si="32"/>
        <v>0</v>
      </c>
      <c r="CE17" s="36">
        <f t="shared" si="33"/>
        <v>0</v>
      </c>
      <c r="CF17" s="45">
        <f t="shared" si="50"/>
        <v>0</v>
      </c>
      <c r="CG17" s="45">
        <f t="shared" si="51"/>
        <v>0</v>
      </c>
      <c r="CH17" s="45">
        <f t="shared" si="34"/>
        <v>0</v>
      </c>
      <c r="CI17" s="51">
        <f t="shared" si="52"/>
        <v>0</v>
      </c>
      <c r="CJ17" s="47">
        <f t="shared" si="35"/>
        <v>0</v>
      </c>
      <c r="CK17" s="45">
        <f t="shared" si="36"/>
        <v>0</v>
      </c>
      <c r="CL17" s="45">
        <f t="shared" si="37"/>
        <v>0</v>
      </c>
      <c r="CM17" s="36">
        <f t="shared" si="38"/>
        <v>0</v>
      </c>
      <c r="CN17" s="45">
        <f t="shared" si="53"/>
        <v>0</v>
      </c>
      <c r="CO17" s="45">
        <f t="shared" si="54"/>
        <v>0</v>
      </c>
      <c r="CP17" s="45">
        <f t="shared" si="55"/>
        <v>0</v>
      </c>
      <c r="CQ17" s="45">
        <f t="shared" si="56"/>
        <v>0</v>
      </c>
      <c r="CR17" s="45">
        <f t="shared" si="39"/>
        <v>0</v>
      </c>
      <c r="CS17" s="45">
        <f t="shared" si="40"/>
        <v>0</v>
      </c>
      <c r="CT17" s="45">
        <f t="shared" si="41"/>
        <v>0</v>
      </c>
      <c r="CU17" s="45">
        <f t="shared" si="42"/>
        <v>0</v>
      </c>
      <c r="CV17" s="45">
        <f t="shared" si="43"/>
        <v>0</v>
      </c>
      <c r="CW17" s="45">
        <f t="shared" si="44"/>
        <v>0</v>
      </c>
      <c r="CX17" s="45">
        <f t="shared" si="45"/>
        <v>0</v>
      </c>
      <c r="CY17" s="45">
        <f t="shared" si="46"/>
        <v>0</v>
      </c>
      <c r="CZ17" s="43">
        <f t="shared" si="47"/>
        <v>0</v>
      </c>
    </row>
    <row r="18" spans="2:109" ht="23.4" thickBot="1" x14ac:dyDescent="0.9">
      <c r="B18" s="12">
        <v>55</v>
      </c>
      <c r="C18" s="12" t="s">
        <v>32</v>
      </c>
      <c r="D18" s="18"/>
      <c r="E18" s="19"/>
      <c r="F18" s="131">
        <f t="shared" si="17"/>
        <v>0</v>
      </c>
      <c r="G18" s="18"/>
      <c r="H18" s="19"/>
      <c r="I18" s="134">
        <f t="shared" si="18"/>
        <v>0</v>
      </c>
      <c r="J18" s="34"/>
      <c r="K18" s="34"/>
      <c r="L18" s="32">
        <f t="shared" si="19"/>
        <v>0</v>
      </c>
      <c r="M18" s="22">
        <f t="shared" si="0"/>
        <v>0</v>
      </c>
      <c r="N18" s="19">
        <f t="shared" si="1"/>
        <v>0</v>
      </c>
      <c r="O18" s="137">
        <f t="shared" si="20"/>
        <v>0</v>
      </c>
      <c r="P18" s="20">
        <f t="shared" si="21"/>
        <v>0</v>
      </c>
      <c r="Q18" s="18"/>
      <c r="R18" s="19"/>
      <c r="S18" s="20">
        <f t="shared" si="22"/>
        <v>0</v>
      </c>
      <c r="T18" s="18"/>
      <c r="U18" s="19"/>
      <c r="V18" s="19"/>
      <c r="W18" s="19"/>
      <c r="X18" s="19"/>
      <c r="Y18" s="19"/>
      <c r="Z18" s="19"/>
      <c r="AA18" s="19"/>
      <c r="AD18" s="12">
        <v>55</v>
      </c>
      <c r="AE18" s="12"/>
      <c r="AF18" s="18"/>
      <c r="AG18" s="19"/>
      <c r="AH18" s="131">
        <f t="shared" si="23"/>
        <v>0</v>
      </c>
      <c r="AI18" s="18"/>
      <c r="AJ18" s="19"/>
      <c r="AK18" s="134">
        <f t="shared" si="24"/>
        <v>0</v>
      </c>
      <c r="AL18" s="34"/>
      <c r="AM18" s="34"/>
      <c r="AN18" s="32">
        <f t="shared" si="25"/>
        <v>0</v>
      </c>
      <c r="AO18" s="22">
        <f t="shared" si="2"/>
        <v>0</v>
      </c>
      <c r="AP18" s="19">
        <f t="shared" si="3"/>
        <v>0</v>
      </c>
      <c r="AQ18" s="137">
        <f t="shared" si="26"/>
        <v>0</v>
      </c>
      <c r="AR18" s="20">
        <f t="shared" si="27"/>
        <v>0</v>
      </c>
      <c r="AS18" s="18"/>
      <c r="AT18" s="19"/>
      <c r="AU18" s="20">
        <f t="shared" si="28"/>
        <v>0</v>
      </c>
      <c r="AV18" s="18"/>
      <c r="AW18" s="19"/>
      <c r="AX18" s="19"/>
      <c r="AY18" s="19"/>
      <c r="AZ18" s="19"/>
      <c r="BA18" s="19"/>
      <c r="BB18" s="19"/>
      <c r="BC18" s="19"/>
      <c r="BF18" s="93">
        <v>55</v>
      </c>
      <c r="BG18" s="94" t="s">
        <v>32</v>
      </c>
      <c r="BH18" s="95">
        <f t="shared" si="4"/>
        <v>0</v>
      </c>
      <c r="BI18" s="121">
        <f t="shared" si="5"/>
        <v>0</v>
      </c>
      <c r="BJ18" s="122">
        <f t="shared" si="6"/>
        <v>0</v>
      </c>
      <c r="BK18" s="95">
        <f t="shared" si="7"/>
        <v>0</v>
      </c>
      <c r="BL18" s="121">
        <f t="shared" si="8"/>
        <v>0</v>
      </c>
      <c r="BM18" s="123">
        <f t="shared" si="9"/>
        <v>0</v>
      </c>
      <c r="BN18" s="96">
        <f t="shared" si="10"/>
        <v>0</v>
      </c>
      <c r="BO18" s="95">
        <f t="shared" si="11"/>
        <v>0</v>
      </c>
      <c r="BP18" s="121">
        <f t="shared" si="12"/>
        <v>0</v>
      </c>
      <c r="BQ18" s="124">
        <f t="shared" si="13"/>
        <v>0</v>
      </c>
      <c r="BR18" s="97">
        <f t="shared" si="14"/>
        <v>0</v>
      </c>
      <c r="BS18" s="98">
        <f t="shared" si="15"/>
        <v>0</v>
      </c>
      <c r="BT18" s="99">
        <f t="shared" si="29"/>
        <v>0</v>
      </c>
      <c r="BU18" s="110">
        <f t="shared" si="16"/>
        <v>0</v>
      </c>
      <c r="BV18" s="99">
        <f>IFERROR((D18*2)-(E18*((#REF!)*2))+(G18*3)-(H18*((#REF!)*3))+(J18)-(K18*(#REF!))+S18+T18+V18+W18-U18, 0)</f>
        <v>0</v>
      </c>
      <c r="BX18" s="55">
        <v>34</v>
      </c>
      <c r="BY18" s="58" t="s">
        <v>30</v>
      </c>
      <c r="BZ18" s="47">
        <f t="shared" si="30"/>
        <v>0</v>
      </c>
      <c r="CA18" s="39">
        <f t="shared" si="48"/>
        <v>0</v>
      </c>
      <c r="CB18" s="45">
        <f t="shared" si="49"/>
        <v>0</v>
      </c>
      <c r="CC18" s="45">
        <f t="shared" si="31"/>
        <v>0</v>
      </c>
      <c r="CD18" s="45">
        <f t="shared" si="32"/>
        <v>0</v>
      </c>
      <c r="CE18" s="36">
        <f t="shared" si="33"/>
        <v>0</v>
      </c>
      <c r="CF18" s="45">
        <f t="shared" si="50"/>
        <v>0</v>
      </c>
      <c r="CG18" s="45">
        <f t="shared" si="51"/>
        <v>0</v>
      </c>
      <c r="CH18" s="45">
        <f t="shared" si="34"/>
        <v>0</v>
      </c>
      <c r="CI18" s="51">
        <f t="shared" si="52"/>
        <v>0</v>
      </c>
      <c r="CJ18" s="47">
        <f t="shared" si="35"/>
        <v>0</v>
      </c>
      <c r="CK18" s="45">
        <f t="shared" si="36"/>
        <v>0</v>
      </c>
      <c r="CL18" s="45">
        <f t="shared" si="37"/>
        <v>0</v>
      </c>
      <c r="CM18" s="36">
        <f t="shared" si="38"/>
        <v>0</v>
      </c>
      <c r="CN18" s="45">
        <f t="shared" si="53"/>
        <v>0</v>
      </c>
      <c r="CO18" s="45">
        <f t="shared" si="54"/>
        <v>0</v>
      </c>
      <c r="CP18" s="45">
        <f t="shared" si="55"/>
        <v>0</v>
      </c>
      <c r="CQ18" s="45">
        <f t="shared" si="56"/>
        <v>0</v>
      </c>
      <c r="CR18" s="45">
        <f t="shared" si="39"/>
        <v>0</v>
      </c>
      <c r="CS18" s="45">
        <f t="shared" si="40"/>
        <v>0</v>
      </c>
      <c r="CT18" s="45">
        <f t="shared" si="41"/>
        <v>0</v>
      </c>
      <c r="CU18" s="45">
        <f t="shared" si="42"/>
        <v>0</v>
      </c>
      <c r="CV18" s="45">
        <f t="shared" si="43"/>
        <v>0</v>
      </c>
      <c r="CW18" s="45">
        <f t="shared" si="44"/>
        <v>0</v>
      </c>
      <c r="CX18" s="45">
        <f t="shared" si="45"/>
        <v>0</v>
      </c>
      <c r="CY18" s="45">
        <f t="shared" si="46"/>
        <v>0</v>
      </c>
      <c r="CZ18" s="43">
        <f t="shared" si="47"/>
        <v>0</v>
      </c>
    </row>
    <row r="19" spans="2:109" ht="23.4" thickBot="1" x14ac:dyDescent="0.9">
      <c r="B19" s="11"/>
      <c r="C19" s="11" t="s">
        <v>43</v>
      </c>
      <c r="D19" s="8">
        <f>SUM(D3:D18)</f>
        <v>0</v>
      </c>
      <c r="E19" s="6">
        <f>SUM(E3:E18)</f>
        <v>0</v>
      </c>
      <c r="F19" s="132">
        <f t="shared" si="17"/>
        <v>0</v>
      </c>
      <c r="G19" s="8">
        <f>SUM(G3:G18)</f>
        <v>0</v>
      </c>
      <c r="H19" s="6">
        <f>SUM(H3:H18)</f>
        <v>0</v>
      </c>
      <c r="I19" s="135">
        <f t="shared" si="18"/>
        <v>0</v>
      </c>
      <c r="J19" s="35">
        <f>SUM(J3:J18)</f>
        <v>0</v>
      </c>
      <c r="K19" s="35">
        <f>SUM(K3:K18)</f>
        <v>0</v>
      </c>
      <c r="L19" s="31">
        <f t="shared" si="19"/>
        <v>0</v>
      </c>
      <c r="M19" s="30">
        <f>SUM(M3:M18)</f>
        <v>0</v>
      </c>
      <c r="N19" s="6">
        <f>SUM(N3:N18)</f>
        <v>0</v>
      </c>
      <c r="O19" s="138">
        <f t="shared" si="20"/>
        <v>0</v>
      </c>
      <c r="P19" s="9">
        <f>(D19*2)+(G19*3)+(J19)</f>
        <v>0</v>
      </c>
      <c r="Q19" s="8">
        <f>SUM(Q3:Q18)</f>
        <v>0</v>
      </c>
      <c r="R19" s="6">
        <f>SUM(R3:R18)</f>
        <v>0</v>
      </c>
      <c r="S19" s="9">
        <f t="shared" si="22"/>
        <v>0</v>
      </c>
      <c r="T19" s="8">
        <f t="shared" ref="T19:AA19" si="57">SUM(T3:T18)</f>
        <v>0</v>
      </c>
      <c r="U19" s="6">
        <f t="shared" si="57"/>
        <v>0</v>
      </c>
      <c r="V19" s="6">
        <f t="shared" si="57"/>
        <v>0</v>
      </c>
      <c r="W19" s="6">
        <f t="shared" si="57"/>
        <v>0</v>
      </c>
      <c r="X19" s="6">
        <f t="shared" si="57"/>
        <v>0</v>
      </c>
      <c r="Y19" s="6">
        <f t="shared" si="57"/>
        <v>0</v>
      </c>
      <c r="Z19" s="6">
        <f t="shared" si="57"/>
        <v>0</v>
      </c>
      <c r="AA19" s="6">
        <f t="shared" si="57"/>
        <v>0</v>
      </c>
      <c r="AD19" s="11"/>
      <c r="AE19" s="11" t="s">
        <v>43</v>
      </c>
      <c r="AF19" s="8">
        <f>SUM(AF3:AF18)</f>
        <v>0</v>
      </c>
      <c r="AG19" s="6">
        <f>SUM(AG3:AG18)</f>
        <v>0</v>
      </c>
      <c r="AH19" s="132">
        <f t="shared" si="23"/>
        <v>0</v>
      </c>
      <c r="AI19" s="8">
        <f>SUM(AI3:AI18)</f>
        <v>0</v>
      </c>
      <c r="AJ19" s="6">
        <f>SUM(AJ3:AJ18)</f>
        <v>0</v>
      </c>
      <c r="AK19" s="135">
        <f t="shared" si="24"/>
        <v>0</v>
      </c>
      <c r="AL19" s="35">
        <f>SUM(AL3:AL18)</f>
        <v>0</v>
      </c>
      <c r="AM19" s="35">
        <f>SUM(AM3:AM18)</f>
        <v>0</v>
      </c>
      <c r="AN19" s="31">
        <f t="shared" si="25"/>
        <v>0</v>
      </c>
      <c r="AO19" s="30">
        <f>SUM(AO3:AO18)</f>
        <v>0</v>
      </c>
      <c r="AP19" s="6">
        <f>SUM(AP3:AP18)</f>
        <v>0</v>
      </c>
      <c r="AQ19" s="138">
        <f t="shared" si="26"/>
        <v>0</v>
      </c>
      <c r="AR19" s="9">
        <f>(AF19*2)+(AI19*3)+(AL19)</f>
        <v>0</v>
      </c>
      <c r="AS19" s="8">
        <f>SUM(AS3:AS18)</f>
        <v>0</v>
      </c>
      <c r="AT19" s="6">
        <f>SUM(AT3:AT18)</f>
        <v>0</v>
      </c>
      <c r="AU19" s="9">
        <f t="shared" si="28"/>
        <v>0</v>
      </c>
      <c r="AV19" s="8">
        <f t="shared" ref="AV19:BC19" si="58">SUM(AV3:AV18)</f>
        <v>0</v>
      </c>
      <c r="AW19" s="6">
        <f t="shared" si="58"/>
        <v>0</v>
      </c>
      <c r="AX19" s="6">
        <f t="shared" si="58"/>
        <v>0</v>
      </c>
      <c r="AY19" s="6">
        <f t="shared" si="58"/>
        <v>0</v>
      </c>
      <c r="AZ19" s="6">
        <f t="shared" si="58"/>
        <v>0</v>
      </c>
      <c r="BA19" s="6">
        <f t="shared" si="58"/>
        <v>0</v>
      </c>
      <c r="BB19" s="6">
        <f t="shared" si="58"/>
        <v>0</v>
      </c>
      <c r="BC19" s="6">
        <f t="shared" si="58"/>
        <v>0</v>
      </c>
      <c r="BF19" s="100"/>
      <c r="BG19" s="101" t="s">
        <v>43</v>
      </c>
      <c r="BH19" s="102">
        <f t="shared" si="4"/>
        <v>0</v>
      </c>
      <c r="BI19" s="125">
        <f t="shared" si="5"/>
        <v>0</v>
      </c>
      <c r="BJ19" s="126" t="s">
        <v>42</v>
      </c>
      <c r="BK19" s="102">
        <f>IFERROR(T19/M19, 0)</f>
        <v>0</v>
      </c>
      <c r="BL19" s="125">
        <f>IFERROR(T19/(N19+(0.44*K19)+U19), 0)</f>
        <v>0</v>
      </c>
      <c r="BM19" s="127">
        <f>IFERROR(U19/(N19+(0.44*K19)+U19), 0)</f>
        <v>0</v>
      </c>
      <c r="BN19" s="103">
        <f t="shared" si="10"/>
        <v>0</v>
      </c>
      <c r="BO19" s="105">
        <f>IFERROR(Q19/(Q19+AT19), 0)</f>
        <v>0</v>
      </c>
      <c r="BP19" s="128">
        <f>IFERROR(R19/(R19+AS19), 0)</f>
        <v>0</v>
      </c>
      <c r="BQ19" s="129">
        <f>IFERROR(S19/(S19+AU19), 0)</f>
        <v>0</v>
      </c>
      <c r="BR19" s="111">
        <f>IFERROR(($AR$19/$BD$3)*100, 0)</f>
        <v>0</v>
      </c>
      <c r="BS19" s="112">
        <f>IFERROR(($P$19/$AB$3)*100, 0)</f>
        <v>0</v>
      </c>
      <c r="BT19" s="104">
        <f t="shared" si="29"/>
        <v>0</v>
      </c>
      <c r="BU19" s="111">
        <f>IFERROR(SUM(BU3:BU18), 0)</f>
        <v>0</v>
      </c>
      <c r="BV19" s="104" t="s">
        <v>42</v>
      </c>
      <c r="BX19" s="55">
        <v>50</v>
      </c>
      <c r="BY19" s="58" t="s">
        <v>31</v>
      </c>
      <c r="BZ19" s="47">
        <f t="shared" si="30"/>
        <v>0</v>
      </c>
      <c r="CA19" s="39">
        <f t="shared" si="48"/>
        <v>0</v>
      </c>
      <c r="CB19" s="45">
        <f t="shared" si="49"/>
        <v>0</v>
      </c>
      <c r="CC19" s="45">
        <f t="shared" si="31"/>
        <v>0</v>
      </c>
      <c r="CD19" s="45">
        <f t="shared" si="32"/>
        <v>0</v>
      </c>
      <c r="CE19" s="36">
        <f t="shared" si="33"/>
        <v>0</v>
      </c>
      <c r="CF19" s="45">
        <f t="shared" si="50"/>
        <v>0</v>
      </c>
      <c r="CG19" s="45">
        <f t="shared" si="51"/>
        <v>0</v>
      </c>
      <c r="CH19" s="45">
        <f t="shared" si="34"/>
        <v>0</v>
      </c>
      <c r="CI19" s="51">
        <f t="shared" si="52"/>
        <v>0</v>
      </c>
      <c r="CJ19" s="47">
        <f t="shared" si="35"/>
        <v>0</v>
      </c>
      <c r="CK19" s="45">
        <f t="shared" si="36"/>
        <v>0</v>
      </c>
      <c r="CL19" s="45">
        <f t="shared" si="37"/>
        <v>0</v>
      </c>
      <c r="CM19" s="36">
        <f t="shared" si="38"/>
        <v>0</v>
      </c>
      <c r="CN19" s="45">
        <f t="shared" si="53"/>
        <v>0</v>
      </c>
      <c r="CO19" s="45">
        <f t="shared" si="54"/>
        <v>0</v>
      </c>
      <c r="CP19" s="45">
        <f t="shared" si="55"/>
        <v>0</v>
      </c>
      <c r="CQ19" s="45">
        <f t="shared" si="56"/>
        <v>0</v>
      </c>
      <c r="CR19" s="45">
        <f t="shared" si="39"/>
        <v>0</v>
      </c>
      <c r="CS19" s="45">
        <f t="shared" si="40"/>
        <v>0</v>
      </c>
      <c r="CT19" s="45">
        <f t="shared" si="41"/>
        <v>0</v>
      </c>
      <c r="CU19" s="45">
        <f t="shared" si="42"/>
        <v>0</v>
      </c>
      <c r="CV19" s="45">
        <f t="shared" si="43"/>
        <v>0</v>
      </c>
      <c r="CW19" s="45">
        <f t="shared" si="44"/>
        <v>0</v>
      </c>
      <c r="CX19" s="45">
        <f t="shared" si="45"/>
        <v>0</v>
      </c>
      <c r="CY19" s="45">
        <f t="shared" si="46"/>
        <v>0</v>
      </c>
      <c r="CZ19" s="43">
        <f t="shared" si="47"/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AH20" s="139"/>
      <c r="BX20" s="56">
        <v>55</v>
      </c>
      <c r="BY20" s="59" t="s">
        <v>32</v>
      </c>
      <c r="BZ20" s="48">
        <f t="shared" si="30"/>
        <v>0</v>
      </c>
      <c r="CA20" s="41">
        <f t="shared" si="48"/>
        <v>0</v>
      </c>
      <c r="CB20" s="46">
        <f t="shared" si="49"/>
        <v>0</v>
      </c>
      <c r="CC20" s="46">
        <f t="shared" si="31"/>
        <v>0</v>
      </c>
      <c r="CD20" s="46">
        <f t="shared" si="32"/>
        <v>0</v>
      </c>
      <c r="CE20" s="42">
        <f t="shared" si="33"/>
        <v>0</v>
      </c>
      <c r="CF20" s="46">
        <f t="shared" si="50"/>
        <v>0</v>
      </c>
      <c r="CG20" s="46">
        <f t="shared" si="51"/>
        <v>0</v>
      </c>
      <c r="CH20" s="46">
        <f t="shared" si="34"/>
        <v>0</v>
      </c>
      <c r="CI20" s="52">
        <f t="shared" si="52"/>
        <v>0</v>
      </c>
      <c r="CJ20" s="48">
        <f t="shared" si="35"/>
        <v>0</v>
      </c>
      <c r="CK20" s="46">
        <f t="shared" si="36"/>
        <v>0</v>
      </c>
      <c r="CL20" s="46">
        <f t="shared" si="37"/>
        <v>0</v>
      </c>
      <c r="CM20" s="42">
        <f t="shared" si="38"/>
        <v>0</v>
      </c>
      <c r="CN20" s="46">
        <f t="shared" si="53"/>
        <v>0</v>
      </c>
      <c r="CO20" s="46">
        <f t="shared" si="54"/>
        <v>0</v>
      </c>
      <c r="CP20" s="46">
        <f t="shared" si="55"/>
        <v>0</v>
      </c>
      <c r="CQ20" s="46">
        <f t="shared" si="56"/>
        <v>0</v>
      </c>
      <c r="CR20" s="46">
        <f t="shared" si="39"/>
        <v>0</v>
      </c>
      <c r="CS20" s="46">
        <f t="shared" si="40"/>
        <v>0</v>
      </c>
      <c r="CT20" s="46">
        <f t="shared" si="41"/>
        <v>0</v>
      </c>
      <c r="CU20" s="46">
        <f t="shared" si="42"/>
        <v>0</v>
      </c>
      <c r="CV20" s="46">
        <f t="shared" si="43"/>
        <v>0</v>
      </c>
      <c r="CW20" s="46">
        <f t="shared" si="44"/>
        <v>0</v>
      </c>
      <c r="CX20" s="46">
        <f t="shared" si="45"/>
        <v>0</v>
      </c>
      <c r="CY20" s="46">
        <f t="shared" si="46"/>
        <v>0</v>
      </c>
      <c r="CZ20" s="44">
        <f t="shared" si="47"/>
        <v>0</v>
      </c>
    </row>
    <row r="21" spans="2:109" x14ac:dyDescent="0.55000000000000004">
      <c r="BF21" t="s">
        <v>139</v>
      </c>
      <c r="BG21">
        <f>((0.5*BH18)-(0.3*BM18)+(0.15*BO18)+(0.05*BW18))</f>
        <v>0</v>
      </c>
    </row>
    <row r="22" spans="2:109" x14ac:dyDescent="0.55000000000000004">
      <c r="BF22" t="s">
        <v>140</v>
      </c>
    </row>
    <row r="23" spans="2:109" x14ac:dyDescent="0.55000000000000004">
      <c r="BF23" t="s">
        <v>145</v>
      </c>
      <c r="BG23" s="150"/>
    </row>
  </sheetData>
  <mergeCells count="15">
    <mergeCell ref="J1:L1"/>
    <mergeCell ref="M1:P1"/>
    <mergeCell ref="Q1:S1"/>
    <mergeCell ref="T1:Y1"/>
    <mergeCell ref="D1:F1"/>
    <mergeCell ref="G1:I1"/>
    <mergeCell ref="BY2:CZ2"/>
    <mergeCell ref="BZ3:CI3"/>
    <mergeCell ref="CJ3:CZ3"/>
    <mergeCell ref="AV1:BA1"/>
    <mergeCell ref="AF1:AH1"/>
    <mergeCell ref="AI1:AK1"/>
    <mergeCell ref="AL1:AN1"/>
    <mergeCell ref="AO1:AR1"/>
    <mergeCell ref="AS1:AU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BA9614-FCC9-4575-8E98-5D6DAD6C27AF}">
  <dimension ref="A2:U402"/>
  <sheetViews>
    <sheetView topLeftCell="A393" workbookViewId="0">
      <selection activeCell="S403" sqref="S403"/>
    </sheetView>
  </sheetViews>
  <sheetFormatPr defaultRowHeight="14.4" x14ac:dyDescent="0.55000000000000004"/>
  <cols>
    <col min="1" max="2" width="8.83984375" style="160"/>
    <col min="3" max="4" width="6.20703125" style="172" bestFit="1" customWidth="1"/>
    <col min="5" max="5" width="7.3125" style="172" bestFit="1" customWidth="1"/>
    <col min="6" max="6" width="6.20703125" style="172" bestFit="1" customWidth="1"/>
    <col min="7" max="7" width="7.734375" style="172" bestFit="1" customWidth="1"/>
    <col min="8" max="8" width="7.5234375" style="172" bestFit="1" customWidth="1"/>
    <col min="9" max="9" width="6.20703125" style="172" bestFit="1" customWidth="1"/>
    <col min="10" max="10" width="8.41796875" style="172" bestFit="1" customWidth="1"/>
    <col min="11" max="11" width="8.68359375" style="172" bestFit="1" customWidth="1"/>
    <col min="12" max="12" width="8.578125" style="172" bestFit="1" customWidth="1"/>
    <col min="13" max="14" width="6.20703125" style="172" bestFit="1" customWidth="1"/>
    <col min="15" max="15" width="6.7890625" style="172" bestFit="1" customWidth="1"/>
    <col min="16" max="17" width="6.15625" style="172" bestFit="1" customWidth="1"/>
    <col min="18" max="18" width="4.20703125" style="160" bestFit="1" customWidth="1"/>
    <col min="19" max="19" width="6.20703125" style="160" bestFit="1" customWidth="1"/>
    <col min="20" max="20" width="12.3671875" style="160" customWidth="1"/>
    <col min="21" max="21" width="8.83984375" style="160"/>
  </cols>
  <sheetData>
    <row r="2" spans="1:20" x14ac:dyDescent="0.55000000000000004">
      <c r="A2" s="160" t="str">
        <f>averageadvanced!L3</f>
        <v>#</v>
      </c>
      <c r="B2" s="160" t="str">
        <f>averageadvanced!M3</f>
        <v>Player</v>
      </c>
      <c r="C2" s="172" t="str">
        <f>averageadvanced!N3</f>
        <v>eFG%</v>
      </c>
      <c r="D2" s="172" t="str">
        <f>averageadvanced!O3</f>
        <v>TS%</v>
      </c>
      <c r="E2" s="172" t="str">
        <f>averageadvanced!P3</f>
        <v>Usage %</v>
      </c>
      <c r="F2" s="172" t="str">
        <f>averageadvanced!Q3</f>
        <v>Ast %</v>
      </c>
      <c r="G2" s="172" t="str">
        <f>averageadvanced!R3</f>
        <v>Ast Ratio</v>
      </c>
      <c r="H2" s="172" t="str">
        <f>averageadvanced!S3</f>
        <v>TO Ratio</v>
      </c>
      <c r="I2" s="172" t="str">
        <f>averageadvanced!T3</f>
        <v>Ast/TO</v>
      </c>
      <c r="J2" s="172" t="str">
        <f>averageadvanced!U3</f>
        <v>Off Reb %</v>
      </c>
      <c r="K2" s="172" t="str">
        <f>averageadvanced!V3</f>
        <v>Def Reb %</v>
      </c>
      <c r="L2" s="172" t="str">
        <f>averageadvanced!W3</f>
        <v>Tot Reb %</v>
      </c>
      <c r="M2" s="172" t="str">
        <f>averageadvanced!X3</f>
        <v>DefRtg</v>
      </c>
      <c r="N2" s="172" t="str">
        <f>averageadvanced!Y3</f>
        <v>OffRtg</v>
      </c>
      <c r="O2" s="172" t="str">
        <f>averageadvanced!Z3</f>
        <v>NetRtg</v>
      </c>
      <c r="P2" s="172" t="str">
        <f>averageadvanced!AA3</f>
        <v>PIE</v>
      </c>
      <c r="Q2" s="172" t="str">
        <f>averageadvanced!AB3</f>
        <v>PER</v>
      </c>
      <c r="R2" s="160" t="s">
        <v>138</v>
      </c>
      <c r="S2" s="160" t="s">
        <v>34</v>
      </c>
      <c r="T2" s="160" t="s">
        <v>112</v>
      </c>
    </row>
    <row r="3" spans="1:20" x14ac:dyDescent="0.55000000000000004">
      <c r="A3" s="160">
        <f>averageadvanced!L4</f>
        <v>0</v>
      </c>
      <c r="B3" s="160" t="str">
        <f>averageadvanced!M4</f>
        <v>Lewis</v>
      </c>
      <c r="C3" s="172">
        <f>(averageadvanced!N4)*100</f>
        <v>9.7826086956521738</v>
      </c>
      <c r="D3" s="172">
        <f>(averageadvanced!O4)*100</f>
        <v>9.9490795142969048</v>
      </c>
      <c r="E3" s="172">
        <f>(averageadvanced!P4)*100</f>
        <v>7.7375967527680087</v>
      </c>
      <c r="F3" s="172">
        <f>(averageadvanced!Q4)*100</f>
        <v>8.9353454911400547</v>
      </c>
      <c r="G3" s="172">
        <f>(averageadvanced!R4)</f>
        <v>0.18070045896132853</v>
      </c>
      <c r="H3" s="172">
        <f>(averageadvanced!S4)</f>
        <v>0.27613111526155004</v>
      </c>
      <c r="I3" s="172">
        <f>(averageadvanced!T4)</f>
        <v>0.5</v>
      </c>
      <c r="J3" s="172">
        <f>(averageadvanced!U4)*100</f>
        <v>7.4880762409573283</v>
      </c>
      <c r="K3" s="172">
        <f>(averageadvanced!V4)*100</f>
        <v>10.540204251775332</v>
      </c>
      <c r="L3" s="172">
        <f>(averageadvanced!W4)*100</f>
        <v>8.6987868877820027</v>
      </c>
      <c r="M3" s="172">
        <f>(averageadvanced!X4)</f>
        <v>89.201161902970213</v>
      </c>
      <c r="N3" s="172">
        <f>(averageadvanced!Y4)</f>
        <v>55.096508712230339</v>
      </c>
      <c r="O3" s="172">
        <f>(averageadvanced!Z4)</f>
        <v>-34.104653190739874</v>
      </c>
      <c r="P3" s="172">
        <f>(averageadvanced!AA4)*100</f>
        <v>1.7001877963691649</v>
      </c>
      <c r="Q3" s="172">
        <f>(averageadvanced!AB4)</f>
        <v>2.0847826086956522</v>
      </c>
      <c r="R3" s="172">
        <f>(averageadvanced!AC4)</f>
        <v>5.434782608695652E-2</v>
      </c>
      <c r="S3" s="172">
        <f>averageadvanced!D4</f>
        <v>8.17</v>
      </c>
      <c r="T3" s="160" t="s">
        <v>122</v>
      </c>
    </row>
    <row r="4" spans="1:20" x14ac:dyDescent="0.55000000000000004">
      <c r="A4" s="160">
        <f>averageadvanced!L5</f>
        <v>1</v>
      </c>
      <c r="B4" s="160" t="str">
        <f>averageadvanced!M5</f>
        <v>Walker</v>
      </c>
      <c r="C4" s="172">
        <f>(averageadvanced!N5)*100</f>
        <v>45.710678210678211</v>
      </c>
      <c r="D4" s="172">
        <f>(averageadvanced!O5)*100</f>
        <v>49.144273414921024</v>
      </c>
      <c r="E4" s="172">
        <f>(averageadvanced!P5)*100</f>
        <v>25.333281174554617</v>
      </c>
      <c r="F4" s="172">
        <f>(averageadvanced!Q5)*100</f>
        <v>16.228829846318902</v>
      </c>
      <c r="G4" s="172">
        <f>(averageadvanced!R5)</f>
        <v>0.13895840565677839</v>
      </c>
      <c r="H4" s="172">
        <f>(averageadvanced!S5)</f>
        <v>0.14236249408435445</v>
      </c>
      <c r="I4" s="172">
        <f>(averageadvanced!T5)</f>
        <v>1.2222222222222221</v>
      </c>
      <c r="J4" s="172">
        <f>(averageadvanced!U5)*100</f>
        <v>3.4014512100676435</v>
      </c>
      <c r="K4" s="172">
        <f>(averageadvanced!V5)*100</f>
        <v>21.938340554335557</v>
      </c>
      <c r="L4" s="172">
        <f>(averageadvanced!W5)*100</f>
        <v>11.92998090627067</v>
      </c>
      <c r="M4" s="172">
        <f>(averageadvanced!X5)</f>
        <v>87.72887956450495</v>
      </c>
      <c r="N4" s="172">
        <f>(averageadvanced!Y5)</f>
        <v>108.23407341786383</v>
      </c>
      <c r="O4" s="172">
        <f>(averageadvanced!Z5)</f>
        <v>20.505193853358865</v>
      </c>
      <c r="P4" s="172">
        <f>(averageadvanced!AA5)*100</f>
        <v>8.2019089192916983</v>
      </c>
      <c r="Q4" s="172">
        <f>(averageadvanced!AB5)</f>
        <v>6.7108333333333334</v>
      </c>
      <c r="R4" s="172">
        <f>(averageadvanced!AC5)</f>
        <v>0.20461159211159211</v>
      </c>
      <c r="S4" s="172">
        <f>averageadvanced!D5</f>
        <v>19.248333333333331</v>
      </c>
      <c r="T4" s="160" t="s">
        <v>122</v>
      </c>
    </row>
    <row r="5" spans="1:20" x14ac:dyDescent="0.55000000000000004">
      <c r="A5" s="160">
        <f>averageadvanced!L6</f>
        <v>2</v>
      </c>
      <c r="B5" s="160" t="str">
        <f>averageadvanced!M6</f>
        <v>Rivers</v>
      </c>
      <c r="C5" s="172">
        <f>(averageadvanced!N6)*100</f>
        <v>56.414399092970527</v>
      </c>
      <c r="D5" s="172">
        <f>(averageadvanced!O6)*100</f>
        <v>57.129804137571085</v>
      </c>
      <c r="E5" s="172">
        <f>(averageadvanced!P6)*100</f>
        <v>21.776625743534325</v>
      </c>
      <c r="F5" s="172">
        <f>(averageadvanced!Q6)*100</f>
        <v>9.8766597760065107</v>
      </c>
      <c r="G5" s="172">
        <f>(averageadvanced!R6)</f>
        <v>9.9598837997820044E-2</v>
      </c>
      <c r="H5" s="172">
        <f>(averageadvanced!S6)</f>
        <v>0.17898044315219241</v>
      </c>
      <c r="I5" s="172">
        <f>(averageadvanced!T6)</f>
        <v>0.29365079365079361</v>
      </c>
      <c r="J5" s="172">
        <f>(averageadvanced!U6)*100</f>
        <v>8.1929377787563311</v>
      </c>
      <c r="K5" s="172">
        <f>(averageadvanced!V6)*100</f>
        <v>14.999207678690329</v>
      </c>
      <c r="L5" s="172">
        <f>(averageadvanced!W6)*100</f>
        <v>11.452152483538487</v>
      </c>
      <c r="M5" s="172">
        <f>(averageadvanced!X6)</f>
        <v>93.880934419635125</v>
      </c>
      <c r="N5" s="172">
        <f>(averageadvanced!Y6)</f>
        <v>98.981573097293435</v>
      </c>
      <c r="O5" s="172">
        <f>(averageadvanced!Z6)</f>
        <v>5.1006386776583117</v>
      </c>
      <c r="P5" s="172">
        <f>(averageadvanced!AA6)*100</f>
        <v>5.3756413793469013</v>
      </c>
      <c r="Q5" s="172">
        <f>(averageadvanced!AB6)</f>
        <v>4.645714285714285</v>
      </c>
      <c r="R5" s="172">
        <f>(averageadvanced!AC6)</f>
        <v>0.53701814058956909</v>
      </c>
      <c r="S5" s="172">
        <f>averageadvanced!D6</f>
        <v>17.035238095238093</v>
      </c>
      <c r="T5" s="160" t="s">
        <v>122</v>
      </c>
    </row>
    <row r="6" spans="1:20" x14ac:dyDescent="0.55000000000000004">
      <c r="A6" s="160">
        <f>averageadvanced!L7</f>
        <v>3</v>
      </c>
      <c r="B6" s="160" t="str">
        <f>averageadvanced!M7</f>
        <v>Gossett</v>
      </c>
      <c r="C6" s="172">
        <f>(averageadvanced!N7)*100</f>
        <v>53.159722222222229</v>
      </c>
      <c r="D6" s="172">
        <f>(averageadvanced!O7)*100</f>
        <v>54.140309658556085</v>
      </c>
      <c r="E6" s="172">
        <f>(averageadvanced!P7)*100</f>
        <v>19.709372358097113</v>
      </c>
      <c r="F6" s="172">
        <f>(averageadvanced!Q7)*100</f>
        <v>14.475226246347827</v>
      </c>
      <c r="G6" s="172">
        <f>(averageadvanced!R7)</f>
        <v>0.13862291952894579</v>
      </c>
      <c r="H6" s="172">
        <f>(averageadvanced!S7)</f>
        <v>0.13736473559160853</v>
      </c>
      <c r="I6" s="172">
        <f>(averageadvanced!T7)</f>
        <v>0.57986111111111116</v>
      </c>
      <c r="J6" s="172">
        <f>(averageadvanced!U7)*100</f>
        <v>2.4480671305798962</v>
      </c>
      <c r="K6" s="172">
        <f>(averageadvanced!V7)*100</f>
        <v>7.6348026948750576</v>
      </c>
      <c r="L6" s="172">
        <f>(averageadvanced!W7)*100</f>
        <v>4.9995773083572592</v>
      </c>
      <c r="M6" s="172">
        <f>(averageadvanced!X7)</f>
        <v>97.506136874020726</v>
      </c>
      <c r="N6" s="172">
        <f>(averageadvanced!Y7)</f>
        <v>102.7743595003305</v>
      </c>
      <c r="O6" s="172">
        <f>(averageadvanced!Z7)</f>
        <v>5.2682226263097967</v>
      </c>
      <c r="P6" s="172">
        <f>(averageadvanced!AA7)*100</f>
        <v>3.8880902118292697</v>
      </c>
      <c r="Q6" s="172">
        <f>(averageadvanced!AB7)</f>
        <v>3.2133333333333325</v>
      </c>
      <c r="R6" s="172">
        <f>(averageadvanced!AC7)</f>
        <v>5.2662037037037035E-2</v>
      </c>
      <c r="S6" s="172">
        <f>averageadvanced!D7</f>
        <v>15.864166666666669</v>
      </c>
      <c r="T6" s="160" t="s">
        <v>122</v>
      </c>
    </row>
    <row r="7" spans="1:20" x14ac:dyDescent="0.55000000000000004">
      <c r="A7" s="160">
        <f>averageadvanced!L8</f>
        <v>4</v>
      </c>
      <c r="B7" s="160" t="str">
        <f>averageadvanced!M8</f>
        <v>Stapler</v>
      </c>
      <c r="C7" s="172">
        <f>(averageadvanced!N8)*100</f>
        <v>69.334130781499198</v>
      </c>
      <c r="D7" s="172">
        <f>(averageadvanced!O8)*100</f>
        <v>72.835959107716846</v>
      </c>
      <c r="E7" s="172">
        <f>(averageadvanced!P8)*100</f>
        <v>18.25031134198812</v>
      </c>
      <c r="F7" s="172">
        <f>(averageadvanced!Q8)*100</f>
        <v>23.486730359152659</v>
      </c>
      <c r="G7" s="172">
        <f>(averageadvanced!R8)</f>
        <v>0.24216537548310893</v>
      </c>
      <c r="H7" s="172">
        <f>(averageadvanced!S8)</f>
        <v>0.12198977934002053</v>
      </c>
      <c r="I7" s="172">
        <f>(averageadvanced!T8)</f>
        <v>1.4561403508771931</v>
      </c>
      <c r="J7" s="172">
        <f>(averageadvanced!U8)*100</f>
        <v>3.0519053307063118</v>
      </c>
      <c r="K7" s="172">
        <f>(averageadvanced!V8)*100</f>
        <v>9.473739156403429</v>
      </c>
      <c r="L7" s="172">
        <f>(averageadvanced!W8)*100</f>
        <v>6.1502568044846111</v>
      </c>
      <c r="M7" s="172">
        <f>(averageadvanced!X8)</f>
        <v>90.618613486956278</v>
      </c>
      <c r="N7" s="172">
        <f>(averageadvanced!Y8)</f>
        <v>149.61706182663426</v>
      </c>
      <c r="O7" s="172">
        <f>(averageadvanced!Z8)</f>
        <v>58.998448339677999</v>
      </c>
      <c r="P7" s="172">
        <f>(averageadvanced!AA8)*100</f>
        <v>8.29060574160623</v>
      </c>
      <c r="Q7" s="172">
        <f>(averageadvanced!AB8)</f>
        <v>7.0615789473684218</v>
      </c>
      <c r="R7" s="172">
        <f>(averageadvanced!AC8)</f>
        <v>0.1614035087719298</v>
      </c>
      <c r="S7" s="172">
        <f>averageadvanced!D8</f>
        <v>18.970000000000002</v>
      </c>
      <c r="T7" s="160" t="s">
        <v>122</v>
      </c>
    </row>
    <row r="8" spans="1:20" x14ac:dyDescent="0.55000000000000004">
      <c r="A8" s="160">
        <f>averageadvanced!L9</f>
        <v>5</v>
      </c>
      <c r="B8" s="160" t="str">
        <f>averageadvanced!M9</f>
        <v>JD</v>
      </c>
      <c r="C8" s="172">
        <f>(averageadvanced!N9)*100</f>
        <v>58.996227594573178</v>
      </c>
      <c r="D8" s="172">
        <f>(averageadvanced!O9)*100</f>
        <v>67.451390217549474</v>
      </c>
      <c r="E8" s="172">
        <f>(averageadvanced!P9)*100</f>
        <v>25.461390816475937</v>
      </c>
      <c r="F8" s="172">
        <f>(averageadvanced!Q9)*100</f>
        <v>24.123679891967967</v>
      </c>
      <c r="G8" s="172">
        <f>(averageadvanced!R9)</f>
        <v>0.17246305742172197</v>
      </c>
      <c r="H8" s="172">
        <f>(averageadvanced!S9)</f>
        <v>0.11821312208654172</v>
      </c>
      <c r="I8" s="172">
        <f>(averageadvanced!T9)</f>
        <v>1.1319444444444444</v>
      </c>
      <c r="J8" s="172">
        <f>(averageadvanced!U9)*100</f>
        <v>14.695261753736741</v>
      </c>
      <c r="K8" s="172">
        <f>(averageadvanced!V9)*100</f>
        <v>15.955710974104662</v>
      </c>
      <c r="L8" s="172">
        <f>(averageadvanced!W9)*100</f>
        <v>15.240051227142178</v>
      </c>
      <c r="M8" s="172">
        <f>(averageadvanced!X9)</f>
        <v>82.98175297515823</v>
      </c>
      <c r="N8" s="172">
        <f>(averageadvanced!Y9)</f>
        <v>143.95683478109558</v>
      </c>
      <c r="O8" s="172">
        <f>(averageadvanced!Z9)</f>
        <v>60.975081805937357</v>
      </c>
      <c r="P8" s="172">
        <f>(averageadvanced!AA9)*100</f>
        <v>13.749636790509715</v>
      </c>
      <c r="Q8" s="172">
        <f>(averageadvanced!AB9)</f>
        <v>11.566250000000002</v>
      </c>
      <c r="R8" s="172">
        <f>(averageadvanced!AC9)</f>
        <v>0.58227769643210825</v>
      </c>
      <c r="S8" s="172">
        <f>averageadvanced!D9</f>
        <v>21.035</v>
      </c>
      <c r="T8" s="160" t="s">
        <v>122</v>
      </c>
    </row>
    <row r="9" spans="1:20" x14ac:dyDescent="0.55000000000000004">
      <c r="A9" s="160">
        <f>averageadvanced!L10</f>
        <v>10</v>
      </c>
      <c r="B9" s="160" t="str">
        <f>averageadvanced!M10</f>
        <v>Mason</v>
      </c>
      <c r="C9" s="172">
        <f>(averageadvanced!N10)*100</f>
        <v>43.977272727272734</v>
      </c>
      <c r="D9" s="172">
        <f>(averageadvanced!O10)*100</f>
        <v>45.173847583098173</v>
      </c>
      <c r="E9" s="172">
        <f>(averageadvanced!P10)*100</f>
        <v>22.471230301841473</v>
      </c>
      <c r="F9" s="172">
        <f>(averageadvanced!Q10)*100</f>
        <v>9.0584871624580021</v>
      </c>
      <c r="G9" s="172">
        <f>(averageadvanced!R10)</f>
        <v>7.8567872685519735E-2</v>
      </c>
      <c r="H9" s="172">
        <f>(averageadvanced!S10)</f>
        <v>0.14117185367185367</v>
      </c>
      <c r="I9" s="172">
        <f>(averageadvanced!T10)</f>
        <v>0.19696969696969699</v>
      </c>
      <c r="J9" s="172">
        <f>(averageadvanced!U10)*100</f>
        <v>1.6997527657527656</v>
      </c>
      <c r="K9" s="172">
        <f>(averageadvanced!V10)*100</f>
        <v>9.2334820764155765</v>
      </c>
      <c r="L9" s="172">
        <f>(averageadvanced!W10)*100</f>
        <v>5.3933822500841382</v>
      </c>
      <c r="M9" s="172">
        <f>(averageadvanced!X10)</f>
        <v>94.324295181236181</v>
      </c>
      <c r="N9" s="172">
        <f>(averageadvanced!Y10)</f>
        <v>75.398324481668254</v>
      </c>
      <c r="O9" s="172">
        <f>(averageadvanced!Z10)</f>
        <v>-18.92597069956793</v>
      </c>
      <c r="P9" s="172">
        <f>(averageadvanced!AA10)*100</f>
        <v>2.3784371493589731</v>
      </c>
      <c r="Q9" s="172">
        <f>(averageadvanced!AB10)</f>
        <v>1.854090909090909</v>
      </c>
      <c r="R9" s="172">
        <f>(averageadvanced!AC10)</f>
        <v>5.2272727272727269E-2</v>
      </c>
      <c r="S9" s="172">
        <f>averageadvanced!D10</f>
        <v>7.3727272727272721</v>
      </c>
      <c r="T9" s="160" t="s">
        <v>122</v>
      </c>
    </row>
    <row r="10" spans="1:20" x14ac:dyDescent="0.55000000000000004">
      <c r="A10" s="160">
        <f>averageadvanced!L11</f>
        <v>11</v>
      </c>
      <c r="B10" s="160" t="str">
        <f>averageadvanced!M11</f>
        <v>Pannell</v>
      </c>
      <c r="C10" s="172">
        <f>(averageadvanced!N11)*100</f>
        <v>46.521739130434788</v>
      </c>
      <c r="D10" s="172">
        <f>(averageadvanced!O11)*100</f>
        <v>49.614268472586033</v>
      </c>
      <c r="E10" s="172">
        <f>(averageadvanced!P11)*100</f>
        <v>15.995011170388814</v>
      </c>
      <c r="F10" s="172">
        <f>(averageadvanced!Q11)*100</f>
        <v>8.7860594705685102</v>
      </c>
      <c r="G10" s="172">
        <f>(averageadvanced!R11)</f>
        <v>0.11616187620162935</v>
      </c>
      <c r="H10" s="172">
        <f>(averageadvanced!S11)</f>
        <v>0.28298314360037907</v>
      </c>
      <c r="I10" s="172">
        <f>(averageadvanced!T11)</f>
        <v>0.27826086956521739</v>
      </c>
      <c r="J10" s="172">
        <f>(averageadvanced!U11)*100</f>
        <v>10.892868405399273</v>
      </c>
      <c r="K10" s="172">
        <f>(averageadvanced!V11)*100</f>
        <v>20.728688301405821</v>
      </c>
      <c r="L10" s="172">
        <f>(averageadvanced!W11)*100</f>
        <v>15.469397583616445</v>
      </c>
      <c r="M10" s="172">
        <f>(averageadvanced!X11)</f>
        <v>93.313260316657406</v>
      </c>
      <c r="N10" s="172">
        <f>(averageadvanced!Y11)</f>
        <v>99.310312205772149</v>
      </c>
      <c r="O10" s="172">
        <f>(averageadvanced!Z11)</f>
        <v>5.9970518891147497</v>
      </c>
      <c r="P10" s="172">
        <f>(averageadvanced!AA11)*100</f>
        <v>3.6368396234146645</v>
      </c>
      <c r="Q10" s="172">
        <f>(averageadvanced!AB11)</f>
        <v>3.2191304347826089</v>
      </c>
      <c r="R10" s="172">
        <f>(averageadvanced!AC11)</f>
        <v>0.37101449275362319</v>
      </c>
      <c r="S10" s="172">
        <f>averageadvanced!D11</f>
        <v>12.005652173913045</v>
      </c>
      <c r="T10" s="160" t="s">
        <v>122</v>
      </c>
    </row>
    <row r="11" spans="1:20" x14ac:dyDescent="0.55000000000000004">
      <c r="A11" s="160">
        <f>averageadvanced!L12</f>
        <v>12</v>
      </c>
      <c r="B11" s="160" t="str">
        <f>averageadvanced!M12</f>
        <v>Chapman</v>
      </c>
      <c r="C11" s="172">
        <f>(averageadvanced!N12)*100</f>
        <v>30.78125</v>
      </c>
      <c r="D11" s="172">
        <f>(averageadvanced!O12)*100</f>
        <v>30.78125</v>
      </c>
      <c r="E11" s="172">
        <f>(averageadvanced!P12)*100</f>
        <v>17.789656947845135</v>
      </c>
      <c r="F11" s="172">
        <f>(averageadvanced!Q12)*100</f>
        <v>4.7848591079059828</v>
      </c>
      <c r="G11" s="172">
        <f>(averageadvanced!R12)</f>
        <v>5.2083333333333329E-2</v>
      </c>
      <c r="H11" s="172">
        <f>(averageadvanced!S12)</f>
        <v>4.1666666666666664E-2</v>
      </c>
      <c r="I11" s="172">
        <f>(averageadvanced!T12)</f>
        <v>6.25E-2</v>
      </c>
      <c r="J11" s="172">
        <f>(averageadvanced!U12)*100</f>
        <v>1.9047619047619042</v>
      </c>
      <c r="K11" s="172">
        <f>(averageadvanced!V12)*100</f>
        <v>1.5125398610218701</v>
      </c>
      <c r="L11" s="172">
        <f>(averageadvanced!W12)*100</f>
        <v>1.9269760685516779</v>
      </c>
      <c r="M11" s="172">
        <f>(averageadvanced!X12)</f>
        <v>99.384444770070743</v>
      </c>
      <c r="N11" s="172">
        <f>(averageadvanced!Y12)</f>
        <v>71.466496161169033</v>
      </c>
      <c r="O11" s="172">
        <f>(averageadvanced!Z12)</f>
        <v>-27.9179486089017</v>
      </c>
      <c r="P11" s="172">
        <f>(averageadvanced!AA12)*100</f>
        <v>0.88312817163580648</v>
      </c>
      <c r="Q11" s="172">
        <f>(averageadvanced!AB12)</f>
        <v>0.62187499999999996</v>
      </c>
      <c r="R11" s="172">
        <f>(averageadvanced!AC12)</f>
        <v>0</v>
      </c>
      <c r="S11" s="172">
        <f>averageadvanced!D12</f>
        <v>4.0331250000000001</v>
      </c>
      <c r="T11" s="160" t="s">
        <v>122</v>
      </c>
    </row>
    <row r="12" spans="1:20" x14ac:dyDescent="0.55000000000000004">
      <c r="A12" s="160">
        <f>averageadvanced!L13</f>
        <v>24</v>
      </c>
      <c r="B12" s="160" t="str">
        <f>averageadvanced!M13</f>
        <v>Carney</v>
      </c>
      <c r="C12" s="172">
        <f>(averageadvanced!N13)*100</f>
        <v>61.594202898550719</v>
      </c>
      <c r="D12" s="172">
        <f>(averageadvanced!O13)*100</f>
        <v>62.58018939589212</v>
      </c>
      <c r="E12" s="172">
        <f>(averageadvanced!P13)*100</f>
        <v>10.078705600590634</v>
      </c>
      <c r="F12" s="172">
        <f>(averageadvanced!Q13)*100</f>
        <v>6.895245255827068</v>
      </c>
      <c r="G12" s="172">
        <f>(averageadvanced!R13)</f>
        <v>0.16092475537951625</v>
      </c>
      <c r="H12" s="172">
        <f>(averageadvanced!S13)</f>
        <v>7.842773313246991E-2</v>
      </c>
      <c r="I12" s="172">
        <f>(averageadvanced!T13)</f>
        <v>8.6956521739130432E-2</v>
      </c>
      <c r="J12" s="172">
        <f>(averageadvanced!U13)*100</f>
        <v>5.3457445392171365</v>
      </c>
      <c r="K12" s="172">
        <f>(averageadvanced!V13)*100</f>
        <v>8.6352648357791324</v>
      </c>
      <c r="L12" s="172">
        <f>(averageadvanced!W13)*100</f>
        <v>6.8786801967056315</v>
      </c>
      <c r="M12" s="172">
        <f>(averageadvanced!X13)</f>
        <v>94.578629053698464</v>
      </c>
      <c r="N12" s="172">
        <f>(averageadvanced!Y13)</f>
        <v>142.55697822359889</v>
      </c>
      <c r="O12" s="172">
        <f>(averageadvanced!Z13)</f>
        <v>47.978349169900454</v>
      </c>
      <c r="P12" s="172">
        <f>(averageadvanced!AA13)*100</f>
        <v>4.3362183667410434</v>
      </c>
      <c r="Q12" s="172">
        <f>(averageadvanced!AB13)</f>
        <v>3.7273913043478251</v>
      </c>
      <c r="R12" s="172">
        <f>(averageadvanced!AC13)</f>
        <v>0.22101449275362317</v>
      </c>
      <c r="S12" s="172">
        <f>averageadvanced!D13</f>
        <v>15.14</v>
      </c>
      <c r="T12" s="160" t="s">
        <v>122</v>
      </c>
    </row>
    <row r="13" spans="1:20" x14ac:dyDescent="0.55000000000000004">
      <c r="A13" s="160">
        <f>averageadvanced!L14</f>
        <v>30</v>
      </c>
      <c r="B13" s="160" t="str">
        <f>averageadvanced!M14</f>
        <v>Bowman</v>
      </c>
      <c r="C13" s="172">
        <f>(averageadvanced!N14)*100</f>
        <v>54.524127492877497</v>
      </c>
      <c r="D13" s="172">
        <f>(averageadvanced!O14)*100</f>
        <v>56.741357318250174</v>
      </c>
      <c r="E13" s="172">
        <f>(averageadvanced!P14)*100</f>
        <v>25.312900442264009</v>
      </c>
      <c r="F13" s="172">
        <f>(averageadvanced!Q14)*100</f>
        <v>12.75065982347042</v>
      </c>
      <c r="G13" s="172">
        <f>(averageadvanced!R14)</f>
        <v>9.9099774633828033E-2</v>
      </c>
      <c r="H13" s="172">
        <f>(averageadvanced!S14)</f>
        <v>0.10910910369524346</v>
      </c>
      <c r="I13" s="172">
        <f>(averageadvanced!T14)</f>
        <v>0.43055555555555558</v>
      </c>
      <c r="J13" s="172">
        <f>(averageadvanced!U14)*100</f>
        <v>15.612515690863674</v>
      </c>
      <c r="K13" s="172">
        <f>(averageadvanced!V14)*100</f>
        <v>24.208598344461294</v>
      </c>
      <c r="L13" s="172">
        <f>(averageadvanced!W14)*100</f>
        <v>19.480076514023192</v>
      </c>
      <c r="M13" s="172">
        <f>(averageadvanced!X14)</f>
        <v>87.560878313712578</v>
      </c>
      <c r="N13" s="172">
        <f>(averageadvanced!Y14)</f>
        <v>123.78616730822687</v>
      </c>
      <c r="O13" s="172">
        <f>(averageadvanced!Z14)</f>
        <v>36.225288994514273</v>
      </c>
      <c r="P13" s="172">
        <f>(averageadvanced!AA14)*100</f>
        <v>9.3706261713663128</v>
      </c>
      <c r="Q13" s="172">
        <f>(averageadvanced!AB14)</f>
        <v>8.9091666666666658</v>
      </c>
      <c r="R13" s="172">
        <f>(averageadvanced!AC14)</f>
        <v>0.49551409238909233</v>
      </c>
      <c r="S13" s="172">
        <f>averageadvanced!D14</f>
        <v>18.309999999999999</v>
      </c>
      <c r="T13" s="160" t="s">
        <v>122</v>
      </c>
    </row>
    <row r="14" spans="1:20" x14ac:dyDescent="0.55000000000000004">
      <c r="A14" s="160">
        <f>averageadvanced!L15</f>
        <v>32</v>
      </c>
      <c r="B14" s="160" t="str">
        <f>averageadvanced!M15</f>
        <v>Turner</v>
      </c>
      <c r="C14" s="172">
        <f>(averageadvanced!N15)*100</f>
        <v>19.912280701754387</v>
      </c>
      <c r="D14" s="172">
        <f>(averageadvanced!O15)*100</f>
        <v>20.649838882921589</v>
      </c>
      <c r="E14" s="172">
        <f>(averageadvanced!P15)*100</f>
        <v>10.429188450241615</v>
      </c>
      <c r="F14" s="172">
        <f>(averageadvanced!Q15)*100</f>
        <v>15.385035463099438</v>
      </c>
      <c r="G14" s="172">
        <f>(averageadvanced!R15)</f>
        <v>0.10317036245435925</v>
      </c>
      <c r="H14" s="172">
        <f>(averageadvanced!S15)</f>
        <v>5.4924748419271523E-2</v>
      </c>
      <c r="I14" s="172">
        <f>(averageadvanced!T15)</f>
        <v>5.2631578947368418E-2</v>
      </c>
      <c r="J14" s="172">
        <f>(averageadvanced!U15)*100</f>
        <v>3.2916531085302325</v>
      </c>
      <c r="K14" s="172">
        <f>(averageadvanced!V15)*100</f>
        <v>4.8200160335854507</v>
      </c>
      <c r="L14" s="172">
        <f>(averageadvanced!W15)*100</f>
        <v>4.6031007960307662</v>
      </c>
      <c r="M14" s="172">
        <f>(averageadvanced!X15)</f>
        <v>92.348455927609635</v>
      </c>
      <c r="N14" s="172">
        <f>(averageadvanced!Y15)</f>
        <v>74.634684343271402</v>
      </c>
      <c r="O14" s="172">
        <f>(averageadvanced!Z15)</f>
        <v>-17.71377158433824</v>
      </c>
      <c r="P14" s="172">
        <f>(averageadvanced!AA15)*100</f>
        <v>0.79148600515571021</v>
      </c>
      <c r="Q14" s="172">
        <f>(averageadvanced!AB15)</f>
        <v>0.53315789473684216</v>
      </c>
      <c r="R14" s="172">
        <f>(averageadvanced!AC15)</f>
        <v>7.3684210526315783E-2</v>
      </c>
      <c r="S14" s="172">
        <f>averageadvanced!D15</f>
        <v>4.7884210526315796</v>
      </c>
      <c r="T14" s="160" t="s">
        <v>122</v>
      </c>
    </row>
    <row r="15" spans="1:20" x14ac:dyDescent="0.55000000000000004">
      <c r="A15" s="160">
        <f>averageadvanced!L16</f>
        <v>33</v>
      </c>
      <c r="B15" s="160" t="str">
        <f>averageadvanced!M16</f>
        <v>Bellomy</v>
      </c>
      <c r="C15" s="172">
        <f>(averageadvanced!N16)*100</f>
        <v>13.888888888888889</v>
      </c>
      <c r="D15" s="172">
        <f>(averageadvanced!O16)*100</f>
        <v>13.482834994462904</v>
      </c>
      <c r="E15" s="172">
        <f>(averageadvanced!P16)*100</f>
        <v>11.987379706921184</v>
      </c>
      <c r="F15" s="172">
        <f>(averageadvanced!Q16)*100</f>
        <v>22.127185031000231</v>
      </c>
      <c r="G15" s="172">
        <f>(averageadvanced!R16)</f>
        <v>0.30755040755040752</v>
      </c>
      <c r="H15" s="172">
        <f>(averageadvanced!S16)</f>
        <v>0.10476190476190476</v>
      </c>
      <c r="I15" s="172">
        <f>(averageadvanced!T16)</f>
        <v>0.16666666666666666</v>
      </c>
      <c r="J15" s="172">
        <f>(averageadvanced!U16)*100</f>
        <v>12.159721692276076</v>
      </c>
      <c r="K15" s="172">
        <f>(averageadvanced!V16)*100</f>
        <v>22.373625767915751</v>
      </c>
      <c r="L15" s="172">
        <f>(averageadvanced!W16)*100</f>
        <v>16.976977663930985</v>
      </c>
      <c r="M15" s="172">
        <f>(averageadvanced!X16)</f>
        <v>91.744386161808762</v>
      </c>
      <c r="N15" s="172">
        <f>(averageadvanced!Y16)</f>
        <v>102.39255619567101</v>
      </c>
      <c r="O15" s="172">
        <f>(averageadvanced!Z16)</f>
        <v>10.648170033862238</v>
      </c>
      <c r="P15" s="172">
        <f>(averageadvanced!AA16)*100</f>
        <v>1.6201355230673973</v>
      </c>
      <c r="Q15" s="172">
        <f>(averageadvanced!AB16)</f>
        <v>2.1847619047619049</v>
      </c>
      <c r="R15" s="172">
        <f>(averageadvanced!AC16)</f>
        <v>1.5873015873015872E-2</v>
      </c>
      <c r="S15" s="172">
        <f>averageadvanced!D16</f>
        <v>0.42857142857142855</v>
      </c>
      <c r="T15" s="160" t="s">
        <v>122</v>
      </c>
    </row>
    <row r="16" spans="1:20" x14ac:dyDescent="0.55000000000000004">
      <c r="A16" s="160">
        <f>averageadvanced!L17</f>
        <v>34</v>
      </c>
      <c r="B16" s="160" t="str">
        <f>averageadvanced!M17</f>
        <v>Toms</v>
      </c>
      <c r="C16" s="172">
        <f>(averageadvanced!N17)*100</f>
        <v>67.753623188405797</v>
      </c>
      <c r="D16" s="172">
        <f>(averageadvanced!O17)*100</f>
        <v>70.27872791338973</v>
      </c>
      <c r="E16" s="172">
        <f>(averageadvanced!P17)*100</f>
        <v>19.187507600109228</v>
      </c>
      <c r="F16" s="172">
        <f>(averageadvanced!Q17)*100</f>
        <v>10.667127035929081</v>
      </c>
      <c r="G16" s="172">
        <f>(averageadvanced!R17)</f>
        <v>9.6159291920802692E-2</v>
      </c>
      <c r="H16" s="172">
        <f>(averageadvanced!S17)</f>
        <v>0.20052362169279517</v>
      </c>
      <c r="I16" s="172">
        <f>(averageadvanced!T17)</f>
        <v>0.5</v>
      </c>
      <c r="J16" s="172">
        <f>(averageadvanced!U17)*100</f>
        <v>12.761184017061634</v>
      </c>
      <c r="K16" s="172">
        <f>(averageadvanced!V17)*100</f>
        <v>19.504103822993109</v>
      </c>
      <c r="L16" s="172">
        <f>(averageadvanced!W17)*100</f>
        <v>15.941104305498079</v>
      </c>
      <c r="M16" s="172">
        <f>(averageadvanced!X17)</f>
        <v>93.657298590193619</v>
      </c>
      <c r="N16" s="172">
        <f>(averageadvanced!Y17)</f>
        <v>122.12861361259719</v>
      </c>
      <c r="O16" s="172">
        <f>(averageadvanced!Z17)</f>
        <v>28.471315022403626</v>
      </c>
      <c r="P16" s="172">
        <f>(averageadvanced!AA17)*100</f>
        <v>6.4378743836421739</v>
      </c>
      <c r="Q16" s="172">
        <f>(averageadvanced!AB17)</f>
        <v>5.36</v>
      </c>
      <c r="R16" s="172">
        <f>(averageadvanced!AC17)</f>
        <v>0.51511387163561084</v>
      </c>
      <c r="S16" s="172">
        <f>averageadvanced!D17</f>
        <v>1.2173913043478262</v>
      </c>
      <c r="T16" s="160" t="s">
        <v>122</v>
      </c>
    </row>
    <row r="17" spans="1:20" x14ac:dyDescent="0.55000000000000004">
      <c r="A17" s="160">
        <f>averageadvanced!L18</f>
        <v>55</v>
      </c>
      <c r="B17" s="160" t="str">
        <f>averageadvanced!M18</f>
        <v>Baker</v>
      </c>
      <c r="C17" s="172">
        <f>(averageadvanced!N18)*100</f>
        <v>14.666666666666666</v>
      </c>
      <c r="D17" s="172">
        <f>(averageadvanced!O18)*100</f>
        <v>17.369682480574813</v>
      </c>
      <c r="E17" s="172">
        <f>(averageadvanced!P18)*100</f>
        <v>12.500291562869812</v>
      </c>
      <c r="F17" s="172">
        <f>(averageadvanced!Q18)*100</f>
        <v>10.088677149013483</v>
      </c>
      <c r="G17" s="172">
        <f>(averageadvanced!R18)</f>
        <v>0.21837260677466863</v>
      </c>
      <c r="H17" s="172">
        <f>(averageadvanced!S18)</f>
        <v>0.18176925869591071</v>
      </c>
      <c r="I17" s="172">
        <f>(averageadvanced!T18)</f>
        <v>0.3</v>
      </c>
      <c r="J17" s="172">
        <f>(averageadvanced!U18)*100</f>
        <v>6.4104757493341369</v>
      </c>
      <c r="K17" s="172">
        <f>(averageadvanced!V18)*100</f>
        <v>17.159475025069352</v>
      </c>
      <c r="L17" s="172">
        <f>(averageadvanced!W18)*100</f>
        <v>11.575171988208268</v>
      </c>
      <c r="M17" s="172">
        <f>(averageadvanced!X18)</f>
        <v>108.35666483488671</v>
      </c>
      <c r="N17" s="172">
        <f>(averageadvanced!Y18)</f>
        <v>108.49626717219742</v>
      </c>
      <c r="O17" s="172">
        <f>(averageadvanced!Z18)</f>
        <v>0.13960233731071506</v>
      </c>
      <c r="P17" s="172">
        <f>(averageadvanced!AA18)*100</f>
        <v>1.8286267190938006</v>
      </c>
      <c r="Q17" s="172">
        <f>(averageadvanced!AB18)</f>
        <v>2.0846666666666667</v>
      </c>
      <c r="R17" s="172">
        <f>(averageadvanced!AC18)</f>
        <v>0.33333333333333331</v>
      </c>
      <c r="S17" s="172">
        <f>averageadvanced!D18</f>
        <v>0.66666666666666663</v>
      </c>
      <c r="T17" s="160" t="s">
        <v>122</v>
      </c>
    </row>
    <row r="18" spans="1:20" x14ac:dyDescent="0.55000000000000004">
      <c r="A18" s="160">
        <f>averageadvanced!L19</f>
        <v>99</v>
      </c>
      <c r="B18" s="160" t="str">
        <f>averageadvanced!M19</f>
        <v>Team</v>
      </c>
      <c r="C18" s="172">
        <f>(averageadvanced!N19)*100</f>
        <v>54.407149043225978</v>
      </c>
      <c r="D18" s="172">
        <f>(averageadvanced!O19)*100</f>
        <v>58.554525222353462</v>
      </c>
      <c r="E18" s="172">
        <f>(averageadvanced!P19)*100</f>
        <v>0</v>
      </c>
      <c r="F18" s="172">
        <f>(averageadvanced!Q19)*100</f>
        <v>54.768453206359837</v>
      </c>
      <c r="G18" s="172">
        <f>(averageadvanced!R19)</f>
        <v>0.1889671060873965</v>
      </c>
      <c r="H18" s="172">
        <f>(averageadvanced!S19)</f>
        <v>0.17723868599026726</v>
      </c>
      <c r="I18" s="172">
        <f>(averageadvanced!T19)</f>
        <v>1.2355348593400064</v>
      </c>
      <c r="J18" s="172">
        <f>(averageadvanced!U19)*100</f>
        <v>42.58319929771379</v>
      </c>
      <c r="K18" s="172">
        <f>(averageadvanced!V19)*100</f>
        <v>73.378626613228477</v>
      </c>
      <c r="L18" s="172">
        <f>(averageadvanced!W19)*100</f>
        <v>58.497909883774248</v>
      </c>
      <c r="M18" s="172">
        <f>(averageadvanced!X19)</f>
        <v>92.453513719706521</v>
      </c>
      <c r="N18" s="172">
        <f>(averageadvanced!Y19)</f>
        <v>116.53849535934627</v>
      </c>
      <c r="O18" s="172">
        <f>(averageadvanced!Z19)</f>
        <v>24.084981639639782</v>
      </c>
      <c r="P18" s="172">
        <f>(averageadvanced!AA19)*100</f>
        <v>63.772303086330176</v>
      </c>
      <c r="Q18" s="172">
        <f>(averageadvanced!AB19)</f>
        <v>56.982083333333328</v>
      </c>
      <c r="R18" s="172">
        <f>(averageadvanced!AC19)</f>
        <v>0.29846178761705155</v>
      </c>
      <c r="S18" s="172">
        <v>160</v>
      </c>
      <c r="T18" s="160" t="s">
        <v>122</v>
      </c>
    </row>
    <row r="19" spans="1:20" x14ac:dyDescent="0.55000000000000004">
      <c r="A19" s="160">
        <f>'6-6-24 vs Brentwood Academy'!BF3</f>
        <v>0</v>
      </c>
      <c r="B19" s="160" t="str">
        <f>'6-6-24 vs Brentwood Academy'!BG3</f>
        <v>Lewis</v>
      </c>
      <c r="C19" s="172">
        <f>('6-6-24 vs Brentwood Academy'!BH3)*100</f>
        <v>0</v>
      </c>
      <c r="D19" s="172">
        <f>('6-6-24 vs Brentwood Academy'!BI3)*100</f>
        <v>0</v>
      </c>
      <c r="E19" s="172">
        <f>('6-6-24 vs Brentwood Academy'!BJ3)*100</f>
        <v>14.391005621486574</v>
      </c>
      <c r="F19" s="172">
        <f>('6-6-24 vs Brentwood Academy'!BK3)*100</f>
        <v>0</v>
      </c>
      <c r="G19" s="172">
        <f>'6-6-24 vs Brentwood Academy'!BL3</f>
        <v>0</v>
      </c>
      <c r="H19" s="172">
        <f>'6-6-24 vs Brentwood Academy'!BM3</f>
        <v>0</v>
      </c>
      <c r="I19" s="172">
        <f>'6-6-24 vs Brentwood Academy'!BN3</f>
        <v>0</v>
      </c>
      <c r="J19" s="172">
        <f>('6-6-24 vs Brentwood Academy'!BO3)*100</f>
        <v>22.857142857142854</v>
      </c>
      <c r="K19" s="172">
        <f>('6-6-24 vs Brentwood Academy'!BP3)*100</f>
        <v>0</v>
      </c>
      <c r="L19" s="172">
        <f>('6-6-24 vs Brentwood Academy'!BQ3)*100</f>
        <v>13.061224489795913</v>
      </c>
      <c r="M19" s="172">
        <f>'6-6-24 vs Brentwood Academy'!BR3</f>
        <v>36.065376527345705</v>
      </c>
      <c r="N19" s="172">
        <f>'6-6-24 vs Brentwood Academy'!BS3</f>
        <v>32.790379675049259</v>
      </c>
      <c r="O19" s="172">
        <f>'6-6-24 vs Brentwood Academy'!BT3</f>
        <v>-3.2749968522964465</v>
      </c>
      <c r="P19" s="172">
        <f>('6-6-24 vs Brentwood Academy'!BU3)*100</f>
        <v>0.51282051282051277</v>
      </c>
      <c r="Q19" s="172">
        <f>'6-6-24 vs Brentwood Academy'!BV3</f>
        <v>1.6</v>
      </c>
      <c r="R19" s="172">
        <f>'6-6-24 vs Brentwood Academy'!BW3</f>
        <v>1</v>
      </c>
      <c r="S19" s="172">
        <v>5</v>
      </c>
      <c r="T19" s="160" t="s">
        <v>127</v>
      </c>
    </row>
    <row r="20" spans="1:20" x14ac:dyDescent="0.55000000000000004">
      <c r="A20" s="160">
        <f>'6-6-24 vs Brentwood Academy'!BF4</f>
        <v>1</v>
      </c>
      <c r="B20" s="160" t="str">
        <f>'6-6-24 vs Brentwood Academy'!BG4</f>
        <v>Walker</v>
      </c>
      <c r="C20" s="172">
        <f>('6-6-24 vs Brentwood Academy'!BH4)*100</f>
        <v>20</v>
      </c>
      <c r="D20" s="172">
        <f>('6-6-24 vs Brentwood Academy'!BI4)*100</f>
        <v>31.645569620253163</v>
      </c>
      <c r="E20" s="172">
        <f>('6-6-24 vs Brentwood Academy'!BJ4)*100</f>
        <v>23.392786915585173</v>
      </c>
      <c r="F20" s="172">
        <f>('6-6-24 vs Brentwood Academy'!BK4)*100</f>
        <v>0</v>
      </c>
      <c r="G20" s="172">
        <f>'6-6-24 vs Brentwood Academy'!BL4</f>
        <v>0</v>
      </c>
      <c r="H20" s="172">
        <f>'6-6-24 vs Brentwood Academy'!BM4</f>
        <v>0</v>
      </c>
      <c r="I20" s="172">
        <f>'6-6-24 vs Brentwood Academy'!BN4</f>
        <v>0</v>
      </c>
      <c r="J20" s="172">
        <f>('6-6-24 vs Brentwood Academy'!BO4)*100</f>
        <v>0</v>
      </c>
      <c r="K20" s="172">
        <f>('6-6-24 vs Brentwood Academy'!BP4)*100</f>
        <v>22.574955908289237</v>
      </c>
      <c r="L20" s="172">
        <f>('6-6-24 vs Brentwood Academy'!BQ4)*100</f>
        <v>9.6749811035525308</v>
      </c>
      <c r="M20" s="172">
        <f>'6-6-24 vs Brentwood Academy'!BR4</f>
        <v>105.89822297579292</v>
      </c>
      <c r="N20" s="172">
        <f>'6-6-24 vs Brentwood Academy'!BS4</f>
        <v>96.184607650444846</v>
      </c>
      <c r="O20" s="172">
        <f>'6-6-24 vs Brentwood Academy'!BT4</f>
        <v>-9.7136153253480728</v>
      </c>
      <c r="P20" s="172">
        <f>('6-6-24 vs Brentwood Academy'!BU4)*100</f>
        <v>1.0256410256410255</v>
      </c>
      <c r="Q20" s="172">
        <f>'6-6-24 vs Brentwood Academy'!BV4</f>
        <v>0.11999999999999966</v>
      </c>
      <c r="R20" s="172">
        <f>'6-6-24 vs Brentwood Academy'!BW4</f>
        <v>0.6</v>
      </c>
      <c r="S20" s="172">
        <v>13.5</v>
      </c>
      <c r="T20" s="160" t="s">
        <v>127</v>
      </c>
    </row>
    <row r="21" spans="1:20" x14ac:dyDescent="0.55000000000000004">
      <c r="A21" s="160">
        <f>'6-6-24 vs Brentwood Academy'!BF5</f>
        <v>2</v>
      </c>
      <c r="B21" s="160" t="str">
        <f>'6-6-24 vs Brentwood Academy'!BG5</f>
        <v>Rivers</v>
      </c>
      <c r="C21" s="172">
        <f>('6-6-24 vs Brentwood Academy'!BH5)*100</f>
        <v>50</v>
      </c>
      <c r="D21" s="172">
        <f>('6-6-24 vs Brentwood Academy'!BI5)*100</f>
        <v>56.306306306306297</v>
      </c>
      <c r="E21" s="172">
        <f>('6-6-24 vs Brentwood Academy'!BJ5)*100</f>
        <v>33.97876327295441</v>
      </c>
      <c r="F21" s="172">
        <f>('6-6-24 vs Brentwood Academy'!BK5)*100</f>
        <v>14.285714285714283</v>
      </c>
      <c r="G21" s="172">
        <f>'6-6-24 vs Brentwood Academy'!BL5</f>
        <v>8.4175084175084167E-2</v>
      </c>
      <c r="H21" s="172">
        <f>'6-6-24 vs Brentwood Academy'!BM5</f>
        <v>0.16835016835016833</v>
      </c>
      <c r="I21" s="172">
        <f>'6-6-24 vs Brentwood Academy'!BN5</f>
        <v>0.5</v>
      </c>
      <c r="J21" s="172">
        <f>('6-6-24 vs Brentwood Academy'!BO5)*100</f>
        <v>0</v>
      </c>
      <c r="K21" s="172">
        <f>('6-6-24 vs Brentwood Academy'!BP5)*100</f>
        <v>19.047619047619044</v>
      </c>
      <c r="L21" s="172">
        <f>('6-6-24 vs Brentwood Academy'!BQ5)*100</f>
        <v>8.1632653061224474</v>
      </c>
      <c r="M21" s="172">
        <f>'6-6-24 vs Brentwood Academy'!BR5</f>
        <v>76.274249728469357</v>
      </c>
      <c r="N21" s="172">
        <f>'6-6-24 vs Brentwood Academy'!BS5</f>
        <v>117.19166623117883</v>
      </c>
      <c r="O21" s="172">
        <f>'6-6-24 vs Brentwood Academy'!BT5</f>
        <v>40.917416502709472</v>
      </c>
      <c r="P21" s="172">
        <f>('6-6-24 vs Brentwood Academy'!BU5)*100</f>
        <v>8.7179487179487172</v>
      </c>
      <c r="Q21" s="172">
        <f>'6-6-24 vs Brentwood Academy'!BV5</f>
        <v>6.16</v>
      </c>
      <c r="R21" s="172">
        <f>'6-6-24 vs Brentwood Academy'!BW5</f>
        <v>0.25</v>
      </c>
      <c r="S21" s="172">
        <v>16</v>
      </c>
      <c r="T21" s="160" t="s">
        <v>127</v>
      </c>
    </row>
    <row r="22" spans="1:20" x14ac:dyDescent="0.55000000000000004">
      <c r="A22" s="160">
        <f>'6-6-24 vs Brentwood Academy'!BF6</f>
        <v>3</v>
      </c>
      <c r="B22" s="160" t="str">
        <f>'6-6-24 vs Brentwood Academy'!BG6</f>
        <v>Gossett</v>
      </c>
      <c r="C22" s="172">
        <f>('6-6-24 vs Brentwood Academy'!BH6)*100</f>
        <v>75</v>
      </c>
      <c r="D22" s="172">
        <f>('6-6-24 vs Brentwood Academy'!BI6)*100</f>
        <v>75</v>
      </c>
      <c r="E22" s="172">
        <f>('6-6-24 vs Brentwood Academy'!BJ6)*100</f>
        <v>21.198871917172983</v>
      </c>
      <c r="F22" s="172">
        <f>('6-6-24 vs Brentwood Academy'!BK6)*100</f>
        <v>12.030075187969922</v>
      </c>
      <c r="G22" s="172">
        <f>'6-6-24 vs Brentwood Academy'!BL6</f>
        <v>0.125</v>
      </c>
      <c r="H22" s="172">
        <f>'6-6-24 vs Brentwood Academy'!BM6</f>
        <v>0.375</v>
      </c>
      <c r="I22" s="172">
        <f>'6-6-24 vs Brentwood Academy'!BN6</f>
        <v>0.33333333333333331</v>
      </c>
      <c r="J22" s="172">
        <f>('6-6-24 vs Brentwood Academy'!BO6)*100</f>
        <v>0</v>
      </c>
      <c r="K22" s="172">
        <f>('6-6-24 vs Brentwood Academy'!BP6)*100</f>
        <v>9.2352092352092345</v>
      </c>
      <c r="L22" s="172">
        <f>('6-6-24 vs Brentwood Academy'!BQ6)*100</f>
        <v>3.9579468150896711</v>
      </c>
      <c r="M22" s="172">
        <f>'6-6-24 vs Brentwood Academy'!BR6</f>
        <v>98.798272073278</v>
      </c>
      <c r="N22" s="172">
        <f>'6-6-24 vs Brentwood Academy'!BS6</f>
        <v>88.225952104912082</v>
      </c>
      <c r="O22" s="172">
        <f>'6-6-24 vs Brentwood Academy'!BT6</f>
        <v>-10.572319968365917</v>
      </c>
      <c r="P22" s="172">
        <f>('6-6-24 vs Brentwood Academy'!BU6)*100</f>
        <v>4.1025641025641022</v>
      </c>
      <c r="Q22" s="172">
        <f>'6-6-24 vs Brentwood Academy'!BV6</f>
        <v>2.6399999999999997</v>
      </c>
      <c r="R22" s="172">
        <f>'6-6-24 vs Brentwood Academy'!BW6</f>
        <v>0</v>
      </c>
      <c r="S22" s="172">
        <v>16.5</v>
      </c>
      <c r="T22" s="160" t="s">
        <v>127</v>
      </c>
    </row>
    <row r="23" spans="1:20" x14ac:dyDescent="0.55000000000000004">
      <c r="A23" s="160">
        <f>'6-6-24 vs Brentwood Academy'!BF7</f>
        <v>4</v>
      </c>
      <c r="B23" s="160" t="str">
        <f>'6-6-24 vs Brentwood Academy'!BG7</f>
        <v>Stapler</v>
      </c>
      <c r="C23" s="172">
        <f>('6-6-24 vs Brentwood Academy'!BH7)*100</f>
        <v>100</v>
      </c>
      <c r="D23" s="172">
        <f>('6-6-24 vs Brentwood Academy'!BI7)*100</f>
        <v>102.45901639344261</v>
      </c>
      <c r="E23" s="172">
        <f>('6-6-24 vs Brentwood Academy'!BJ7)*100</f>
        <v>17.417685375211921</v>
      </c>
      <c r="F23" s="172">
        <f>('6-6-24 vs Brentwood Academy'!BK7)*100</f>
        <v>0</v>
      </c>
      <c r="G23" s="172">
        <f>'6-6-24 vs Brentwood Academy'!BL7</f>
        <v>0</v>
      </c>
      <c r="H23" s="172">
        <f>'6-6-24 vs Brentwood Academy'!BM7</f>
        <v>0</v>
      </c>
      <c r="I23" s="172">
        <f>'6-6-24 vs Brentwood Academy'!BN7</f>
        <v>0</v>
      </c>
      <c r="J23" s="172">
        <f>('6-6-24 vs Brentwood Academy'!BO7)*100</f>
        <v>8.1632653061224492</v>
      </c>
      <c r="K23" s="172">
        <f>('6-6-24 vs Brentwood Academy'!BP7)*100</f>
        <v>0</v>
      </c>
      <c r="L23" s="172">
        <f>('6-6-24 vs Brentwood Academy'!BQ7)*100</f>
        <v>4.6647230320699702</v>
      </c>
      <c r="M23" s="172">
        <f>'6-6-24 vs Brentwood Academy'!BR7</f>
        <v>99.935250658182525</v>
      </c>
      <c r="N23" s="172">
        <f>'6-6-24 vs Brentwood Academy'!BS7</f>
        <v>219.88458379737378</v>
      </c>
      <c r="O23" s="172">
        <f>'6-6-24 vs Brentwood Academy'!BT7</f>
        <v>119.94933313919125</v>
      </c>
      <c r="P23" s="172">
        <f>('6-6-24 vs Brentwood Academy'!BU7)*100</f>
        <v>10.76923076923077</v>
      </c>
      <c r="Q23" s="172">
        <f>'6-6-24 vs Brentwood Academy'!BV7</f>
        <v>7.43</v>
      </c>
      <c r="R23" s="172">
        <f>'6-6-24 vs Brentwood Academy'!BW7</f>
        <v>0.5</v>
      </c>
      <c r="S23" s="172">
        <v>14</v>
      </c>
      <c r="T23" s="160" t="s">
        <v>127</v>
      </c>
    </row>
    <row r="24" spans="1:20" x14ac:dyDescent="0.55000000000000004">
      <c r="A24" s="160">
        <f>'6-6-24 vs Brentwood Academy'!BF8</f>
        <v>5</v>
      </c>
      <c r="B24" s="160" t="str">
        <f>'6-6-24 vs Brentwood Academy'!BG8</f>
        <v>JD</v>
      </c>
      <c r="C24" s="172">
        <f>('6-6-24 vs Brentwood Academy'!BH8)*100</f>
        <v>66.666666666666657</v>
      </c>
      <c r="D24" s="172">
        <f>('6-6-24 vs Brentwood Academy'!BI8)*100</f>
        <v>58.139534883720934</v>
      </c>
      <c r="E24" s="172">
        <f>('6-6-24 vs Brentwood Academy'!BJ8)*100</f>
        <v>16.434173086265531</v>
      </c>
      <c r="F24" s="172">
        <f>('6-6-24 vs Brentwood Academy'!BK8)*100</f>
        <v>77.669902912621339</v>
      </c>
      <c r="G24" s="172">
        <f>'6-6-24 vs Brentwood Academy'!BL8</f>
        <v>0.52966101694915257</v>
      </c>
      <c r="H24" s="172">
        <f>'6-6-24 vs Brentwood Academy'!BM8</f>
        <v>0.10593220338983052</v>
      </c>
      <c r="I24" s="172">
        <f>'6-6-24 vs Brentwood Academy'!BN8</f>
        <v>5</v>
      </c>
      <c r="J24" s="172">
        <f>('6-6-24 vs Brentwood Academy'!BO8)*100</f>
        <v>25.396825396825395</v>
      </c>
      <c r="K24" s="172">
        <f>('6-6-24 vs Brentwood Academy'!BP8)*100</f>
        <v>11.287477954144618</v>
      </c>
      <c r="L24" s="172">
        <f>('6-6-24 vs Brentwood Academy'!BQ8)*100</f>
        <v>19.349962207105062</v>
      </c>
      <c r="M24" s="172">
        <f>'6-6-24 vs Brentwood Academy'!BR8</f>
        <v>81.061103559656289</v>
      </c>
      <c r="N24" s="172">
        <f>'6-6-24 vs Brentwood Academy'!BS8</f>
        <v>160.76317780692625</v>
      </c>
      <c r="O24" s="172">
        <f>'6-6-24 vs Brentwood Academy'!BT8</f>
        <v>79.702074247269962</v>
      </c>
      <c r="P24" s="172">
        <f>('6-6-24 vs Brentwood Academy'!BU8)*100</f>
        <v>10.76923076923077</v>
      </c>
      <c r="Q24" s="172">
        <f>'6-6-24 vs Brentwood Academy'!BV8</f>
        <v>11.1</v>
      </c>
      <c r="R24" s="172">
        <f>'6-6-24 vs Brentwood Academy'!BW8</f>
        <v>0.33333333333333331</v>
      </c>
      <c r="S24" s="172">
        <v>13.5</v>
      </c>
      <c r="T24" s="160" t="s">
        <v>127</v>
      </c>
    </row>
    <row r="25" spans="1:20" x14ac:dyDescent="0.55000000000000004">
      <c r="A25" s="160">
        <f>'6-6-24 vs Brentwood Academy'!BF9</f>
        <v>10</v>
      </c>
      <c r="B25" s="160" t="str">
        <f>'6-6-24 vs Brentwood Academy'!BG9</f>
        <v>Mason</v>
      </c>
      <c r="C25" s="172">
        <f>('6-6-24 vs Brentwood Academy'!BH9)*100</f>
        <v>40</v>
      </c>
      <c r="D25" s="172">
        <f>('6-6-24 vs Brentwood Academy'!BI9)*100</f>
        <v>51.020408163265309</v>
      </c>
      <c r="E25" s="172">
        <f>('6-6-24 vs Brentwood Academy'!BJ9)*100</f>
        <v>32.64626275244639</v>
      </c>
      <c r="F25" s="172">
        <f>('6-6-24 vs Brentwood Academy'!BK9)*100</f>
        <v>0</v>
      </c>
      <c r="G25" s="172">
        <f>'6-6-24 vs Brentwood Academy'!BL9</f>
        <v>0</v>
      </c>
      <c r="H25" s="172">
        <f>'6-6-24 vs Brentwood Academy'!BM9</f>
        <v>0</v>
      </c>
      <c r="I25" s="172">
        <f>'6-6-24 vs Brentwood Academy'!BN9</f>
        <v>0</v>
      </c>
      <c r="J25" s="172">
        <f>('6-6-24 vs Brentwood Academy'!BO9)*100</f>
        <v>12.698412698412694</v>
      </c>
      <c r="K25" s="172">
        <f>('6-6-24 vs Brentwood Academy'!BP9)*100</f>
        <v>50.793650793650791</v>
      </c>
      <c r="L25" s="172">
        <f>('6-6-24 vs Brentwood Academy'!BQ9)*100</f>
        <v>29.024943310657591</v>
      </c>
      <c r="M25" s="172">
        <f>'6-6-24 vs Brentwood Academy'!BR9</f>
        <v>74.397486155326945</v>
      </c>
      <c r="N25" s="172">
        <f>'6-6-24 vs Brentwood Academy'!BS9</f>
        <v>140.56478560193523</v>
      </c>
      <c r="O25" s="172">
        <f>'6-6-24 vs Brentwood Academy'!BT9</f>
        <v>66.167299446608283</v>
      </c>
      <c r="P25" s="172">
        <f>('6-6-24 vs Brentwood Academy'!BU9)*100</f>
        <v>7.6923076923076925</v>
      </c>
      <c r="Q25" s="172">
        <f>'6-6-24 vs Brentwood Academy'!BV9</f>
        <v>5.77</v>
      </c>
      <c r="R25" s="172">
        <f>'6-6-24 vs Brentwood Academy'!BW9</f>
        <v>0.4</v>
      </c>
      <c r="S25" s="172">
        <v>9</v>
      </c>
      <c r="T25" s="160" t="s">
        <v>127</v>
      </c>
    </row>
    <row r="26" spans="1:20" x14ac:dyDescent="0.55000000000000004">
      <c r="A26" s="160">
        <f>'6-6-24 vs Brentwood Academy'!BF10</f>
        <v>11</v>
      </c>
      <c r="B26" s="160" t="str">
        <f>'6-6-24 vs Brentwood Academy'!BG10</f>
        <v>Pannell</v>
      </c>
      <c r="C26" s="172">
        <f>('6-6-24 vs Brentwood Academy'!BH10)*100</f>
        <v>100</v>
      </c>
      <c r="D26" s="172">
        <f>('6-6-24 vs Brentwood Academy'!BI10)*100</f>
        <v>69.444444444444443</v>
      </c>
      <c r="E26" s="172">
        <f>('6-6-24 vs Brentwood Academy'!BJ10)*100</f>
        <v>9.7539038101186772</v>
      </c>
      <c r="F26" s="172">
        <f>('6-6-24 vs Brentwood Academy'!BK10)*100</f>
        <v>29.357798165137609</v>
      </c>
      <c r="G26" s="172">
        <f>'6-6-24 vs Brentwood Academy'!BL10</f>
        <v>0.45045045045045051</v>
      </c>
      <c r="H26" s="172">
        <f>'6-6-24 vs Brentwood Academy'!BM10</f>
        <v>0.22522522522522526</v>
      </c>
      <c r="I26" s="172">
        <f>'6-6-24 vs Brentwood Academy'!BN10</f>
        <v>2</v>
      </c>
      <c r="J26" s="172">
        <f>('6-6-24 vs Brentwood Academy'!BO10)*100</f>
        <v>18.285714285714285</v>
      </c>
      <c r="K26" s="172">
        <f>('6-6-24 vs Brentwood Academy'!BP10)*100</f>
        <v>12.190476190476188</v>
      </c>
      <c r="L26" s="172">
        <f>('6-6-24 vs Brentwood Academy'!BQ10)*100</f>
        <v>15.673469387755098</v>
      </c>
      <c r="M26" s="172">
        <f>'6-6-24 vs Brentwood Academy'!BR10</f>
        <v>85.590126655891098</v>
      </c>
      <c r="N26" s="172">
        <f>'6-6-24 vs Brentwood Academy'!BS10</f>
        <v>122.01412296696041</v>
      </c>
      <c r="O26" s="172">
        <f>'6-6-24 vs Brentwood Academy'!BT10</f>
        <v>36.423996311069317</v>
      </c>
      <c r="P26" s="172">
        <f>('6-6-24 vs Brentwood Academy'!BU10)*100</f>
        <v>5.6410256410256414</v>
      </c>
      <c r="Q26" s="172">
        <f>'6-6-24 vs Brentwood Academy'!BV10</f>
        <v>6.6</v>
      </c>
      <c r="R26" s="172">
        <f>'6-6-24 vs Brentwood Academy'!BW10</f>
        <v>1</v>
      </c>
      <c r="S26" s="172">
        <v>12.5</v>
      </c>
      <c r="T26" s="160" t="s">
        <v>127</v>
      </c>
    </row>
    <row r="27" spans="1:20" x14ac:dyDescent="0.55000000000000004">
      <c r="A27" s="160">
        <f>'6-6-24 vs Brentwood Academy'!BF11</f>
        <v>12</v>
      </c>
      <c r="B27" s="160" t="str">
        <f>'6-6-24 vs Brentwood Academy'!BG11</f>
        <v>Chapman</v>
      </c>
      <c r="C27" s="172">
        <f>('6-6-24 vs Brentwood Academy'!BH11)*100</f>
        <v>0</v>
      </c>
      <c r="D27" s="172">
        <f>('6-6-24 vs Brentwood Academy'!BI11)*100</f>
        <v>0</v>
      </c>
      <c r="E27" s="172">
        <f>('6-6-24 vs Brentwood Academy'!BJ11)*100</f>
        <v>13.32500520508016</v>
      </c>
      <c r="F27" s="172">
        <f>('6-6-24 vs Brentwood Academy'!BK11)*100</f>
        <v>0</v>
      </c>
      <c r="G27" s="172">
        <f>'6-6-24 vs Brentwood Academy'!BL11</f>
        <v>0</v>
      </c>
      <c r="H27" s="172">
        <f>'6-6-24 vs Brentwood Academy'!BM11</f>
        <v>0</v>
      </c>
      <c r="I27" s="172">
        <f>'6-6-24 vs Brentwood Academy'!BN11</f>
        <v>0</v>
      </c>
      <c r="J27" s="172">
        <f>('6-6-24 vs Brentwood Academy'!BO11)*100</f>
        <v>30.476190476190467</v>
      </c>
      <c r="K27" s="172">
        <f>('6-6-24 vs Brentwood Academy'!BP11)*100</f>
        <v>0</v>
      </c>
      <c r="L27" s="172">
        <f>('6-6-24 vs Brentwood Academy'!BQ11)*100</f>
        <v>17.414965986394552</v>
      </c>
      <c r="M27" s="172">
        <f>'6-6-24 vs Brentwood Academy'!BR11</f>
        <v>61.983586319569319</v>
      </c>
      <c r="N27" s="172">
        <f>'6-6-24 vs Brentwood Academy'!BS11</f>
        <v>55.724566901657404</v>
      </c>
      <c r="O27" s="172">
        <f>'6-6-24 vs Brentwood Academy'!BT11</f>
        <v>-6.2590194179119152</v>
      </c>
      <c r="P27" s="172">
        <f>('6-6-24 vs Brentwood Academy'!BU11)*100</f>
        <v>0.51282051282051277</v>
      </c>
      <c r="Q27" s="172">
        <f>'6-6-24 vs Brentwood Academy'!BV11</f>
        <v>1.1599999999999999</v>
      </c>
      <c r="R27" s="172">
        <f>'6-6-24 vs Brentwood Academy'!BW11</f>
        <v>0</v>
      </c>
      <c r="S27" s="172">
        <v>3.75</v>
      </c>
      <c r="T27" s="160" t="s">
        <v>127</v>
      </c>
    </row>
    <row r="28" spans="1:20" x14ac:dyDescent="0.55000000000000004">
      <c r="A28" s="160">
        <f>'6-6-24 vs Brentwood Academy'!BF12</f>
        <v>24</v>
      </c>
      <c r="B28" s="160" t="str">
        <f>'6-6-24 vs Brentwood Academy'!BG12</f>
        <v>Carney</v>
      </c>
      <c r="C28" s="172">
        <f>('6-6-24 vs Brentwood Academy'!BH12)*100</f>
        <v>100</v>
      </c>
      <c r="D28" s="172">
        <f>('6-6-24 vs Brentwood Academy'!BI12)*100</f>
        <v>106.38297872340425</v>
      </c>
      <c r="E28" s="172">
        <f>('6-6-24 vs Brentwood Academy'!BJ12)*100</f>
        <v>16.733727466844854</v>
      </c>
      <c r="F28" s="172">
        <f>('6-6-24 vs Brentwood Academy'!BK12)*100</f>
        <v>22.857142857142854</v>
      </c>
      <c r="G28" s="172">
        <f>'6-6-24 vs Brentwood Academy'!BL12</f>
        <v>0.25773195876288663</v>
      </c>
      <c r="H28" s="172">
        <f>'6-6-24 vs Brentwood Academy'!BM12</f>
        <v>0.25773195876288663</v>
      </c>
      <c r="I28" s="172">
        <f>'6-6-24 vs Brentwood Academy'!BN12</f>
        <v>1</v>
      </c>
      <c r="J28" s="172">
        <f>('6-6-24 vs Brentwood Academy'!BO12)*100</f>
        <v>0</v>
      </c>
      <c r="K28" s="172">
        <f>('6-6-24 vs Brentwood Academy'!BP12)*100</f>
        <v>0</v>
      </c>
      <c r="L28" s="172">
        <f>('6-6-24 vs Brentwood Academy'!BQ12)*100</f>
        <v>0</v>
      </c>
      <c r="M28" s="172">
        <f>'6-6-24 vs Brentwood Academy'!BR12</f>
        <v>91.216915968937855</v>
      </c>
      <c r="N28" s="172">
        <f>'6-6-24 vs Brentwood Academy'!BS12</f>
        <v>147.69429867077045</v>
      </c>
      <c r="O28" s="172">
        <f>'6-6-24 vs Brentwood Academy'!BT12</f>
        <v>56.477382701832596</v>
      </c>
      <c r="P28" s="172">
        <f>('6-6-24 vs Brentwood Academy'!BU12)*100</f>
        <v>5.1282051282051277</v>
      </c>
      <c r="Q28" s="172">
        <f>'6-6-24 vs Brentwood Academy'!BV12</f>
        <v>2.95</v>
      </c>
      <c r="R28" s="172">
        <f>'6-6-24 vs Brentwood Academy'!BW12</f>
        <v>2</v>
      </c>
      <c r="S28" s="172">
        <v>8.6</v>
      </c>
      <c r="T28" s="160" t="s">
        <v>127</v>
      </c>
    </row>
    <row r="29" spans="1:20" x14ac:dyDescent="0.55000000000000004">
      <c r="A29" s="160">
        <f>'6-6-24 vs Brentwood Academy'!BF13</f>
        <v>30</v>
      </c>
      <c r="B29" s="160" t="str">
        <f>'6-6-24 vs Brentwood Academy'!BG13</f>
        <v>Bowman</v>
      </c>
      <c r="C29" s="172">
        <f>('6-6-24 vs Brentwood Academy'!BH13)*100</f>
        <v>44.444444444444443</v>
      </c>
      <c r="D29" s="172">
        <f>('6-6-24 vs Brentwood Academy'!BI13)*100</f>
        <v>42.372881355932208</v>
      </c>
      <c r="E29" s="172">
        <f>('6-6-24 vs Brentwood Academy'!BJ13)*100</f>
        <v>27.424720015106839</v>
      </c>
      <c r="F29" s="172">
        <f>('6-6-24 vs Brentwood Academy'!BK13)*100</f>
        <v>14.814814814814811</v>
      </c>
      <c r="G29" s="172">
        <f>'6-6-24 vs Brentwood Academy'!BL13</f>
        <v>9.5785440613026823E-2</v>
      </c>
      <c r="H29" s="172">
        <f>'6-6-24 vs Brentwood Academy'!BM13</f>
        <v>0</v>
      </c>
      <c r="I29" s="172">
        <f>'6-6-24 vs Brentwood Academy'!BN13</f>
        <v>0</v>
      </c>
      <c r="J29" s="172">
        <f>('6-6-24 vs Brentwood Academy'!BO13)*100</f>
        <v>19.933554817275745</v>
      </c>
      <c r="K29" s="172">
        <f>('6-6-24 vs Brentwood Academy'!BP13)*100</f>
        <v>17.718715393133998</v>
      </c>
      <c r="L29" s="172">
        <f>('6-6-24 vs Brentwood Academy'!BQ13)*100</f>
        <v>18.984337921214994</v>
      </c>
      <c r="M29" s="172">
        <f>'6-6-24 vs Brentwood Academy'!BR13</f>
        <v>96.300782475371435</v>
      </c>
      <c r="N29" s="172">
        <f>'6-6-24 vs Brentwood Academy'!BS13</f>
        <v>126.8141813488723</v>
      </c>
      <c r="O29" s="172">
        <f>'6-6-24 vs Brentwood Academy'!BT13</f>
        <v>30.513398873500861</v>
      </c>
      <c r="P29" s="172">
        <f>('6-6-24 vs Brentwood Academy'!BU13)*100</f>
        <v>7.6923076923076925</v>
      </c>
      <c r="Q29" s="172">
        <f>'6-6-24 vs Brentwood Academy'!BV13</f>
        <v>7.3299999999999992</v>
      </c>
      <c r="R29" s="172">
        <f>'6-6-24 vs Brentwood Academy'!BW13</f>
        <v>0.1111111111111111</v>
      </c>
      <c r="S29" s="172">
        <v>17.2</v>
      </c>
      <c r="T29" s="160" t="s">
        <v>127</v>
      </c>
    </row>
    <row r="30" spans="1:20" x14ac:dyDescent="0.55000000000000004">
      <c r="A30" s="160">
        <f>'6-6-24 vs Brentwood Academy'!BF14</f>
        <v>32</v>
      </c>
      <c r="B30" s="160" t="str">
        <f>'6-6-24 vs Brentwood Academy'!BG14</f>
        <v>Turner</v>
      </c>
      <c r="C30" s="172">
        <f>('6-6-24 vs Brentwood Academy'!BH14)*100</f>
        <v>0</v>
      </c>
      <c r="D30" s="172">
        <f>('6-6-24 vs Brentwood Academy'!BI14)*100</f>
        <v>0</v>
      </c>
      <c r="E30" s="172">
        <f>('6-6-24 vs Brentwood Academy'!BJ14)*100</f>
        <v>0</v>
      </c>
      <c r="F30" s="172">
        <f>('6-6-24 vs Brentwood Academy'!BK14)*100</f>
        <v>0</v>
      </c>
      <c r="G30" s="172">
        <f>'6-6-24 vs Brentwood Academy'!BL14</f>
        <v>0</v>
      </c>
      <c r="H30" s="172">
        <f>'6-6-24 vs Brentwood Academy'!BM14</f>
        <v>0</v>
      </c>
      <c r="I30" s="172">
        <f>'6-6-24 vs Brentwood Academy'!BN14</f>
        <v>0</v>
      </c>
      <c r="J30" s="172">
        <f>('6-6-24 vs Brentwood Academy'!BO14)*100</f>
        <v>30.476190476190467</v>
      </c>
      <c r="K30" s="172">
        <f>('6-6-24 vs Brentwood Academy'!BP14)*100</f>
        <v>0</v>
      </c>
      <c r="L30" s="172">
        <f>('6-6-24 vs Brentwood Academy'!BQ14)*100</f>
        <v>17.414965986394552</v>
      </c>
      <c r="M30" s="172">
        <f>'6-6-24 vs Brentwood Academy'!BR14</f>
        <v>113.82000590401663</v>
      </c>
      <c r="N30" s="172">
        <f>'6-6-24 vs Brentwood Academy'!BS14</f>
        <v>219.60784313725492</v>
      </c>
      <c r="O30" s="172">
        <f>'6-6-24 vs Brentwood Academy'!BT14</f>
        <v>105.78783723323829</v>
      </c>
      <c r="P30" s="172">
        <f>('6-6-24 vs Brentwood Academy'!BU14)*100</f>
        <v>0.51282051282051277</v>
      </c>
      <c r="Q30" s="172">
        <f>'6-6-24 vs Brentwood Academy'!BV14</f>
        <v>1</v>
      </c>
      <c r="R30" s="172">
        <f>'6-6-24 vs Brentwood Academy'!BW14</f>
        <v>0</v>
      </c>
      <c r="S30" s="172">
        <v>3.75</v>
      </c>
      <c r="T30" s="160" t="s">
        <v>127</v>
      </c>
    </row>
    <row r="31" spans="1:20" x14ac:dyDescent="0.55000000000000004">
      <c r="A31" s="160">
        <f>'6-6-24 vs Brentwood Academy'!BF15</f>
        <v>33</v>
      </c>
      <c r="B31" s="160" t="str">
        <f>'6-6-24 vs Brentwood Academy'!BG15</f>
        <v>Bellomy</v>
      </c>
      <c r="C31" s="172">
        <f>('6-6-24 vs Brentwood Academy'!BH15)*100</f>
        <v>0</v>
      </c>
      <c r="D31" s="172">
        <f>('6-6-24 vs Brentwood Academy'!BI15)*100</f>
        <v>0</v>
      </c>
      <c r="E31" s="172">
        <f>('6-6-24 vs Brentwood Academy'!BJ15)*100</f>
        <v>16.6562565063502</v>
      </c>
      <c r="F31" s="172">
        <f>('6-6-24 vs Brentwood Academy'!BK15)*100</f>
        <v>26.666666666666661</v>
      </c>
      <c r="G31" s="172">
        <f>'6-6-24 vs Brentwood Academy'!BL15</f>
        <v>0.33333333333333331</v>
      </c>
      <c r="H31" s="172">
        <f>'6-6-24 vs Brentwood Academy'!BM15</f>
        <v>0</v>
      </c>
      <c r="I31" s="172">
        <f>'6-6-24 vs Brentwood Academy'!BN15</f>
        <v>0</v>
      </c>
      <c r="J31" s="172">
        <f>('6-6-24 vs Brentwood Academy'!BO15)*100</f>
        <v>19.047619047619044</v>
      </c>
      <c r="K31" s="172">
        <f>('6-6-24 vs Brentwood Academy'!BP15)*100</f>
        <v>0</v>
      </c>
      <c r="L31" s="172">
        <f>('6-6-24 vs Brentwood Academy'!BQ15)*100</f>
        <v>10.884353741496597</v>
      </c>
      <c r="M31" s="172">
        <f>'6-6-24 vs Brentwood Academy'!BR15</f>
        <v>113.82000590401663</v>
      </c>
      <c r="N31" s="172">
        <f>'6-6-24 vs Brentwood Academy'!BS15</f>
        <v>84.651336774010019</v>
      </c>
      <c r="O31" s="172">
        <f>'6-6-24 vs Brentwood Academy'!BT15</f>
        <v>-29.168669130006606</v>
      </c>
      <c r="P31" s="172">
        <f>('6-6-24 vs Brentwood Academy'!BU15)*100</f>
        <v>-0.51282051282051277</v>
      </c>
      <c r="Q31" s="172">
        <f>'6-6-24 vs Brentwood Academy'!BV15</f>
        <v>0.40999999999999992</v>
      </c>
      <c r="R31" s="172">
        <f>'6-6-24 vs Brentwood Academy'!BW15</f>
        <v>0</v>
      </c>
      <c r="S31" s="172">
        <v>6</v>
      </c>
      <c r="T31" s="160" t="s">
        <v>127</v>
      </c>
    </row>
    <row r="32" spans="1:20" x14ac:dyDescent="0.55000000000000004">
      <c r="A32" s="160">
        <f>'6-6-24 vs Brentwood Academy'!BF16</f>
        <v>34</v>
      </c>
      <c r="B32" s="160" t="str">
        <f>'6-6-24 vs Brentwood Academy'!BG16</f>
        <v>Toms</v>
      </c>
      <c r="C32" s="172">
        <f>('6-6-24 vs Brentwood Academy'!BH16)*100</f>
        <v>33.333333333333329</v>
      </c>
      <c r="D32" s="172">
        <f>('6-6-24 vs Brentwood Academy'!BI16)*100</f>
        <v>29.069767441860467</v>
      </c>
      <c r="E32" s="172">
        <f>('6-6-24 vs Brentwood Academy'!BJ16)*100</f>
        <v>15.847238333184615</v>
      </c>
      <c r="F32" s="172">
        <f>('6-6-24 vs Brentwood Academy'!BK16)*100</f>
        <v>0</v>
      </c>
      <c r="G32" s="172">
        <f>'6-6-24 vs Brentwood Academy'!BL16</f>
        <v>0</v>
      </c>
      <c r="H32" s="172">
        <f>'6-6-24 vs Brentwood Academy'!BM16</f>
        <v>0.22522522522522526</v>
      </c>
      <c r="I32" s="172">
        <f>'6-6-24 vs Brentwood Academy'!BN16</f>
        <v>0</v>
      </c>
      <c r="J32" s="172">
        <f>('6-6-24 vs Brentwood Academy'!BO16)*100</f>
        <v>8.1632653061224492</v>
      </c>
      <c r="K32" s="172">
        <f>('6-6-24 vs Brentwood Academy'!BP16)*100</f>
        <v>10.884353741496597</v>
      </c>
      <c r="L32" s="172">
        <f>('6-6-24 vs Brentwood Academy'!BQ16)*100</f>
        <v>9.3294460641399404</v>
      </c>
      <c r="M32" s="172">
        <f>'6-6-24 vs Brentwood Academy'!BR16</f>
        <v>110.00057484933734</v>
      </c>
      <c r="N32" s="172">
        <f>'6-6-24 vs Brentwood Academy'!BS16</f>
        <v>60.083826482633604</v>
      </c>
      <c r="O32" s="172">
        <f>'6-6-24 vs Brentwood Academy'!BT16</f>
        <v>-49.916748366703736</v>
      </c>
      <c r="P32" s="172">
        <f>('6-6-24 vs Brentwood Academy'!BU16)*100</f>
        <v>-0.51282051282051277</v>
      </c>
      <c r="Q32" s="172">
        <f>'6-6-24 vs Brentwood Academy'!BV16</f>
        <v>9.9999999999997868E-3</v>
      </c>
      <c r="R32" s="172">
        <f>'6-6-24 vs Brentwood Academy'!BW16</f>
        <v>0.33333333333333331</v>
      </c>
      <c r="S32" s="172">
        <v>14</v>
      </c>
      <c r="T32" s="160" t="s">
        <v>127</v>
      </c>
    </row>
    <row r="33" spans="1:20" x14ac:dyDescent="0.55000000000000004">
      <c r="A33" s="160">
        <f>'6-6-24 vs Brentwood Academy'!BF17</f>
        <v>55</v>
      </c>
      <c r="B33" s="160" t="str">
        <f>'6-6-24 vs Brentwood Academy'!BG17</f>
        <v>Baker</v>
      </c>
      <c r="C33" s="172">
        <f>('6-6-24 vs Brentwood Academy'!BH17)*100</f>
        <v>0</v>
      </c>
      <c r="D33" s="172">
        <f>('6-6-24 vs Brentwood Academy'!BI17)*100</f>
        <v>0</v>
      </c>
      <c r="E33" s="172">
        <f>('6-6-24 vs Brentwood Academy'!BJ17)*100</f>
        <v>7.4580253013508351</v>
      </c>
      <c r="F33" s="172">
        <f>('6-6-24 vs Brentwood Academy'!BK17)*100</f>
        <v>23.880597014925367</v>
      </c>
      <c r="G33" s="172">
        <f>'6-6-24 vs Brentwood Academy'!BL17</f>
        <v>0.5</v>
      </c>
      <c r="H33" s="172">
        <f>'6-6-24 vs Brentwood Academy'!BM17</f>
        <v>0</v>
      </c>
      <c r="I33" s="172">
        <f>'6-6-24 vs Brentwood Academy'!BN17</f>
        <v>0</v>
      </c>
      <c r="J33" s="172">
        <f>('6-6-24 vs Brentwood Academy'!BO17)*100</f>
        <v>0</v>
      </c>
      <c r="K33" s="172">
        <f>('6-6-24 vs Brentwood Academy'!BP17)*100</f>
        <v>68.230277185501052</v>
      </c>
      <c r="L33" s="172">
        <f>('6-6-24 vs Brentwood Academy'!BQ17)*100</f>
        <v>29.241547365214736</v>
      </c>
      <c r="M33" s="172">
        <f>'6-6-24 vs Brentwood Academy'!BR17</f>
        <v>89.877303770206211</v>
      </c>
      <c r="N33" s="172">
        <f>'6-6-24 vs Brentwood Academy'!BS17</f>
        <v>108.35737444711764</v>
      </c>
      <c r="O33" s="172">
        <f>'6-6-24 vs Brentwood Academy'!BT17</f>
        <v>18.480070676911424</v>
      </c>
      <c r="P33" s="172">
        <f>('6-6-24 vs Brentwood Academy'!BU17)*100</f>
        <v>3.0769230769230771</v>
      </c>
      <c r="Q33" s="172">
        <f>'6-6-24 vs Brentwood Academy'!BV17</f>
        <v>3.25</v>
      </c>
      <c r="R33" s="172">
        <f>'6-6-24 vs Brentwood Academy'!BW17</f>
        <v>0</v>
      </c>
      <c r="S33" s="172">
        <v>6.7</v>
      </c>
      <c r="T33" s="160" t="s">
        <v>127</v>
      </c>
    </row>
    <row r="34" spans="1:20" x14ac:dyDescent="0.55000000000000004">
      <c r="A34" s="160">
        <f>'6-6-24 vs Brentwood Academy'!BF18</f>
        <v>99</v>
      </c>
      <c r="B34" s="160" t="str">
        <f>'6-6-24 vs Brentwood Academy'!BG18</f>
        <v>Team</v>
      </c>
      <c r="C34" s="172">
        <f>('6-6-24 vs Brentwood Academy'!BH18)*100</f>
        <v>47.916666666666671</v>
      </c>
      <c r="D34" s="172">
        <f>('6-6-24 vs Brentwood Academy'!BI18)*100</f>
        <v>50.872093023255815</v>
      </c>
      <c r="E34" s="172">
        <f>('6-6-24 vs Brentwood Academy'!BJ18)*100</f>
        <v>0</v>
      </c>
      <c r="F34" s="172">
        <f>('6-6-24 vs Brentwood Academy'!BK18)*100</f>
        <v>65</v>
      </c>
      <c r="G34" s="172">
        <f>'6-6-24 vs Brentwood Academy'!BL18</f>
        <v>0.20299812617114307</v>
      </c>
      <c r="H34" s="172">
        <f>'6-6-24 vs Brentwood Academy'!BM18</f>
        <v>0.14053716427232982</v>
      </c>
      <c r="I34" s="172">
        <f>'6-6-24 vs Brentwood Academy'!BN18</f>
        <v>1.4444444444444444</v>
      </c>
      <c r="J34" s="172">
        <f>('6-6-24 vs Brentwood Academy'!BO18)*100</f>
        <v>53.571428571428569</v>
      </c>
      <c r="K34" s="172">
        <f>('6-6-24 vs Brentwood Academy'!BP18)*100</f>
        <v>76.19047619047619</v>
      </c>
      <c r="L34" s="172">
        <f>('6-6-24 vs Brentwood Academy'!BQ18)*100</f>
        <v>63.265306122448983</v>
      </c>
      <c r="M34" s="172">
        <f>'6-6-24 vs Brentwood Academy'!BR18</f>
        <v>92.333622384796712</v>
      </c>
      <c r="N34" s="172">
        <f>'6-6-24 vs Brentwood Academy'!BS18</f>
        <v>116.69097728693478</v>
      </c>
      <c r="O34" s="172">
        <f>'6-6-24 vs Brentwood Academy'!BT18</f>
        <v>24.35735490213807</v>
      </c>
      <c r="P34" s="172">
        <f>('6-6-24 vs Brentwood Academy'!BU18)*100</f>
        <v>65.128205128205124</v>
      </c>
      <c r="Q34" s="172">
        <f>'6-6-24 vs Brentwood Academy'!BV18</f>
        <v>57.53</v>
      </c>
      <c r="R34" s="172">
        <f>'6-6-24 vs Brentwood Academy'!BW18</f>
        <v>0.33333333333333331</v>
      </c>
      <c r="S34" s="172">
        <v>159.99999999999997</v>
      </c>
      <c r="T34" s="160" t="s">
        <v>127</v>
      </c>
    </row>
    <row r="35" spans="1:20" x14ac:dyDescent="0.55000000000000004">
      <c r="A35" s="160">
        <f>'6-7-24 vs Chrsistian Brothers'!BF3</f>
        <v>0</v>
      </c>
      <c r="B35" s="160" t="str">
        <f>'6-7-24 vs Chrsistian Brothers'!BG3</f>
        <v>Lewis</v>
      </c>
      <c r="C35" s="172">
        <f>('6-7-24 vs Chrsistian Brothers'!BH3)*100</f>
        <v>0</v>
      </c>
      <c r="D35" s="172">
        <f>('6-7-24 vs Chrsistian Brothers'!BI3)*100</f>
        <v>0</v>
      </c>
      <c r="E35" s="172">
        <f>('6-7-24 vs Chrsistian Brothers'!BJ3)*100</f>
        <v>0</v>
      </c>
      <c r="F35" s="172">
        <f>('6-7-24 vs Chrsistian Brothers'!BK3)*100</f>
        <v>0</v>
      </c>
      <c r="G35" s="172">
        <f>'6-7-24 vs Chrsistian Brothers'!BL3</f>
        <v>0</v>
      </c>
      <c r="H35" s="172">
        <f>'6-7-24 vs Chrsistian Brothers'!BM3</f>
        <v>0</v>
      </c>
      <c r="I35" s="172">
        <f>'6-7-24 vs Chrsistian Brothers'!BN3</f>
        <v>0</v>
      </c>
      <c r="J35" s="172">
        <f>('6-7-24 vs Chrsistian Brothers'!BO3)*100</f>
        <v>0</v>
      </c>
      <c r="K35" s="172">
        <f>('6-7-24 vs Chrsistian Brothers'!BP3)*100</f>
        <v>0</v>
      </c>
      <c r="L35" s="172">
        <f>('6-7-24 vs Chrsistian Brothers'!BQ3)*100</f>
        <v>0</v>
      </c>
      <c r="M35" s="172">
        <f>'6-7-24 vs Chrsistian Brothers'!BR3</f>
        <v>90.684702010631213</v>
      </c>
      <c r="N35" s="172">
        <f>'6-7-24 vs Chrsistian Brothers'!BS3</f>
        <v>0</v>
      </c>
      <c r="O35" s="172">
        <f>'6-7-24 vs Chrsistian Brothers'!BT3</f>
        <v>-90.684702010631213</v>
      </c>
      <c r="P35" s="172">
        <f>('6-7-24 vs Chrsistian Brothers'!BU3)*100</f>
        <v>0.94339622641509435</v>
      </c>
      <c r="Q35" s="172">
        <f>'6-7-24 vs Chrsistian Brothers'!BV3</f>
        <v>1</v>
      </c>
      <c r="R35" s="172">
        <f>'6-7-24 vs Chrsistian Brothers'!BW3</f>
        <v>0</v>
      </c>
      <c r="S35" s="160">
        <v>5.33</v>
      </c>
      <c r="T35" s="160" t="s">
        <v>133</v>
      </c>
    </row>
    <row r="36" spans="1:20" x14ac:dyDescent="0.55000000000000004">
      <c r="A36" s="160">
        <f>'6-7-24 vs Chrsistian Brothers'!BF4</f>
        <v>1</v>
      </c>
      <c r="B36" s="160" t="str">
        <f>'6-7-24 vs Chrsistian Brothers'!BG4</f>
        <v>Walker</v>
      </c>
      <c r="C36" s="172">
        <f>('6-7-24 vs Chrsistian Brothers'!BH4)*100</f>
        <v>50</v>
      </c>
      <c r="D36" s="172">
        <f>('6-7-24 vs Chrsistian Brothers'!BI4)*100</f>
        <v>55.668016194331983</v>
      </c>
      <c r="E36" s="172">
        <f>('6-7-24 vs Chrsistian Brothers'!BJ4)*100</f>
        <v>25.25366403607666</v>
      </c>
      <c r="F36" s="172">
        <f>('6-7-24 vs Chrsistian Brothers'!BK4)*100</f>
        <v>27.223215045528036</v>
      </c>
      <c r="G36" s="172">
        <f>'6-7-24 vs Chrsistian Brothers'!BL4</f>
        <v>0.23696682464454974</v>
      </c>
      <c r="H36" s="172">
        <f>'6-7-24 vs Chrsistian Brothers'!BM4</f>
        <v>0.1777251184834123</v>
      </c>
      <c r="I36" s="172">
        <f>'6-7-24 vs Chrsistian Brothers'!BN4</f>
        <v>1.3333333333333333</v>
      </c>
      <c r="J36" s="172">
        <f>('6-7-24 vs Chrsistian Brothers'!BO4)*100</f>
        <v>7.7270531400966167</v>
      </c>
      <c r="K36" s="172">
        <f>('6-7-24 vs Chrsistian Brothers'!BP4)*100</f>
        <v>13.039402173913043</v>
      </c>
      <c r="L36" s="172">
        <f>('6-7-24 vs Chrsistian Brothers'!BQ4)*100</f>
        <v>11.12695652173913</v>
      </c>
      <c r="M36" s="172">
        <f>'6-7-24 vs Chrsistian Brothers'!BR4</f>
        <v>112.13042725437998</v>
      </c>
      <c r="N36" s="172">
        <f>'6-7-24 vs Chrsistian Brothers'!BS4</f>
        <v>126.84100581930058</v>
      </c>
      <c r="O36" s="172">
        <f>'6-7-24 vs Chrsistian Brothers'!BT4</f>
        <v>14.710578564920596</v>
      </c>
      <c r="P36" s="172">
        <f>('6-7-24 vs Chrsistian Brothers'!BU4)*100</f>
        <v>9.9056603773584904</v>
      </c>
      <c r="Q36" s="172">
        <f>'6-7-24 vs Chrsistian Brothers'!BV4</f>
        <v>7.77</v>
      </c>
      <c r="R36" s="172">
        <f>'6-7-24 vs Chrsistian Brothers'!BW4</f>
        <v>0.22222222222222221</v>
      </c>
      <c r="S36" s="160">
        <v>23</v>
      </c>
      <c r="T36" s="160" t="s">
        <v>133</v>
      </c>
    </row>
    <row r="37" spans="1:20" x14ac:dyDescent="0.55000000000000004">
      <c r="A37" s="160">
        <f>'6-7-24 vs Chrsistian Brothers'!BF5</f>
        <v>2</v>
      </c>
      <c r="B37" s="160" t="str">
        <f>'6-7-24 vs Chrsistian Brothers'!BG5</f>
        <v>Rivers</v>
      </c>
      <c r="C37" s="172">
        <f>('6-7-24 vs Chrsistian Brothers'!BH5)*100</f>
        <v>50</v>
      </c>
      <c r="D37" s="172">
        <f>('6-7-24 vs Chrsistian Brothers'!BI5)*100</f>
        <v>50</v>
      </c>
      <c r="E37" s="172">
        <f>('6-7-24 vs Chrsistian Brothers'!BJ5)*100</f>
        <v>19.13156366369444</v>
      </c>
      <c r="F37" s="172">
        <f>('6-7-24 vs Chrsistian Brothers'!BK5)*100</f>
        <v>19.211482449028615</v>
      </c>
      <c r="G37" s="172">
        <f>'6-7-24 vs Chrsistian Brothers'!BL5</f>
        <v>0.22222222222222221</v>
      </c>
      <c r="H37" s="172">
        <f>'6-7-24 vs Chrsistian Brothers'!BM5</f>
        <v>0</v>
      </c>
      <c r="I37" s="172">
        <f>'6-7-24 vs Chrsistian Brothers'!BN5</f>
        <v>0</v>
      </c>
      <c r="J37" s="172">
        <f>('6-7-24 vs Chrsistian Brothers'!BO5)*100</f>
        <v>0</v>
      </c>
      <c r="K37" s="172">
        <f>('6-7-24 vs Chrsistian Brothers'!BP5)*100</f>
        <v>24.234848484848484</v>
      </c>
      <c r="L37" s="172">
        <f>('6-7-24 vs Chrsistian Brothers'!BQ5)*100</f>
        <v>15.51030303030303</v>
      </c>
      <c r="M37" s="172">
        <f>'6-7-24 vs Chrsistian Brothers'!BR5</f>
        <v>98.512328006016773</v>
      </c>
      <c r="N37" s="172">
        <f>'6-7-24 vs Chrsistian Brothers'!BS5</f>
        <v>158.65879902347706</v>
      </c>
      <c r="O37" s="172">
        <f>'6-7-24 vs Chrsistian Brothers'!BT5</f>
        <v>60.146471017460286</v>
      </c>
      <c r="P37" s="172">
        <f>('6-7-24 vs Chrsistian Brothers'!BU5)*100</f>
        <v>9.433962264150944</v>
      </c>
      <c r="Q37" s="172">
        <f>'6-7-24 vs Chrsistian Brothers'!BV5</f>
        <v>8.48</v>
      </c>
      <c r="R37" s="172">
        <f>'6-7-24 vs Chrsistian Brothers'!BW5</f>
        <v>0</v>
      </c>
      <c r="S37" s="160">
        <v>16.5</v>
      </c>
      <c r="T37" s="160" t="s">
        <v>133</v>
      </c>
    </row>
    <row r="38" spans="1:20" x14ac:dyDescent="0.55000000000000004">
      <c r="A38" s="160">
        <f>'6-7-24 vs Chrsistian Brothers'!BF6</f>
        <v>3</v>
      </c>
      <c r="B38" s="160" t="str">
        <f>'6-7-24 vs Chrsistian Brothers'!BG6</f>
        <v>Gossett</v>
      </c>
      <c r="C38" s="172">
        <f>('6-7-24 vs Chrsistian Brothers'!BH6)*100</f>
        <v>83.333333333333343</v>
      </c>
      <c r="D38" s="172">
        <f>('6-7-24 vs Chrsistian Brothers'!BI6)*100</f>
        <v>83.333333333333343</v>
      </c>
      <c r="E38" s="172">
        <f>('6-7-24 vs Chrsistian Brothers'!BJ6)*100</f>
        <v>22.132922029865611</v>
      </c>
      <c r="F38" s="172">
        <f>('6-7-24 vs Chrsistian Brothers'!BK6)*100</f>
        <v>0</v>
      </c>
      <c r="G38" s="172">
        <f>'6-7-24 vs Chrsistian Brothers'!BL6</f>
        <v>0</v>
      </c>
      <c r="H38" s="172">
        <f>'6-7-24 vs Chrsistian Brothers'!BM6</f>
        <v>0.25</v>
      </c>
      <c r="I38" s="172">
        <f>'6-7-24 vs Chrsistian Brothers'!BN6</f>
        <v>0</v>
      </c>
      <c r="J38" s="172">
        <f>('6-7-24 vs Chrsistian Brothers'!BO6)*100</f>
        <v>0</v>
      </c>
      <c r="K38" s="172">
        <f>('6-7-24 vs Chrsistian Brothers'!BP6)*100</f>
        <v>12.266104294478525</v>
      </c>
      <c r="L38" s="172">
        <f>('6-7-24 vs Chrsistian Brothers'!BQ6)*100</f>
        <v>7.8503067484662568</v>
      </c>
      <c r="M38" s="172">
        <f>'6-7-24 vs Chrsistian Brothers'!BR6</f>
        <v>112.40912882097409</v>
      </c>
      <c r="N38" s="172">
        <f>'6-7-24 vs Chrsistian Brothers'!BS6</f>
        <v>119.06376560101988</v>
      </c>
      <c r="O38" s="172">
        <f>'6-7-24 vs Chrsistian Brothers'!BT6</f>
        <v>6.6546367800457915</v>
      </c>
      <c r="P38" s="172">
        <f>('6-7-24 vs Chrsistian Brothers'!BU6)*100</f>
        <v>3.7735849056603774</v>
      </c>
      <c r="Q38" s="172">
        <f>'6-7-24 vs Chrsistian Brothers'!BV6</f>
        <v>2.57</v>
      </c>
      <c r="R38" s="172">
        <f>'6-7-24 vs Chrsistian Brothers'!BW6</f>
        <v>0</v>
      </c>
      <c r="S38" s="160">
        <v>8.15</v>
      </c>
      <c r="T38" s="160" t="s">
        <v>133</v>
      </c>
    </row>
    <row r="39" spans="1:20" x14ac:dyDescent="0.55000000000000004">
      <c r="A39" s="160">
        <f>'6-7-24 vs Chrsistian Brothers'!BF7</f>
        <v>4</v>
      </c>
      <c r="B39" s="160" t="str">
        <f>'6-7-24 vs Chrsistian Brothers'!BG7</f>
        <v>Stapler</v>
      </c>
      <c r="C39" s="172">
        <f>('6-7-24 vs Chrsistian Brothers'!BH7)*100</f>
        <v>0</v>
      </c>
      <c r="D39" s="172">
        <f>('6-7-24 vs Chrsistian Brothers'!BI7)*100</f>
        <v>0</v>
      </c>
      <c r="E39" s="172">
        <f>('6-7-24 vs Chrsistian Brothers'!BJ7)*100</f>
        <v>14.348672747770831</v>
      </c>
      <c r="F39" s="172">
        <f>('6-7-24 vs Chrsistian Brothers'!BK7)*100</f>
        <v>27.96328671328671</v>
      </c>
      <c r="G39" s="172">
        <f>'6-7-24 vs Chrsistian Brothers'!BL7</f>
        <v>0.41666666666666669</v>
      </c>
      <c r="H39" s="172">
        <f>'6-7-24 vs Chrsistian Brothers'!BM7</f>
        <v>0.25</v>
      </c>
      <c r="I39" s="172">
        <f>'6-7-24 vs Chrsistian Brothers'!BN7</f>
        <v>1.6666666666666667</v>
      </c>
      <c r="J39" s="172">
        <f>('6-7-24 vs Chrsistian Brothers'!BO7)*100</f>
        <v>0</v>
      </c>
      <c r="K39" s="172">
        <f>('6-7-24 vs Chrsistian Brothers'!BP7)*100</f>
        <v>13.632102272727273</v>
      </c>
      <c r="L39" s="172">
        <f>('6-7-24 vs Chrsistian Brothers'!BQ7)*100</f>
        <v>8.7245454545454546</v>
      </c>
      <c r="M39" s="172">
        <f>'6-7-24 vs Chrsistian Brothers'!BR7</f>
        <v>111.86092175665844</v>
      </c>
      <c r="N39" s="172">
        <f>'6-7-24 vs Chrsistian Brothers'!BS7</f>
        <v>63.929306125301608</v>
      </c>
      <c r="O39" s="172">
        <f>'6-7-24 vs Chrsistian Brothers'!BT7</f>
        <v>-47.931615631356834</v>
      </c>
      <c r="P39" s="172">
        <f>('6-7-24 vs Chrsistian Brothers'!BU7)*100</f>
        <v>0.94339622641509435</v>
      </c>
      <c r="Q39" s="172">
        <f>'6-7-24 vs Chrsistian Brothers'!BV7</f>
        <v>1.8200000000000003</v>
      </c>
      <c r="R39" s="172">
        <f>'6-7-24 vs Chrsistian Brothers'!BW7</f>
        <v>0</v>
      </c>
      <c r="S39" s="160">
        <v>22</v>
      </c>
      <c r="T39" s="160" t="s">
        <v>133</v>
      </c>
    </row>
    <row r="40" spans="1:20" x14ac:dyDescent="0.55000000000000004">
      <c r="A40" s="160">
        <f>'6-7-24 vs Chrsistian Brothers'!BF8</f>
        <v>5</v>
      </c>
      <c r="B40" s="160" t="str">
        <f>'6-7-24 vs Chrsistian Brothers'!BG8</f>
        <v>JD</v>
      </c>
      <c r="C40" s="172">
        <f>('6-7-24 vs Chrsistian Brothers'!BH8)*100</f>
        <v>80</v>
      </c>
      <c r="D40" s="172">
        <f>('6-7-24 vs Chrsistian Brothers'!BI8)*100</f>
        <v>80</v>
      </c>
      <c r="E40" s="172">
        <f>('6-7-24 vs Chrsistian Brothers'!BJ8)*100</f>
        <v>33.827156970164971</v>
      </c>
      <c r="F40" s="172">
        <f>('6-7-24 vs Chrsistian Brothers'!BK8)*100</f>
        <v>21.42235317752629</v>
      </c>
      <c r="G40" s="172">
        <f>'6-7-24 vs Chrsistian Brothers'!BL8</f>
        <v>0.1111111111111111</v>
      </c>
      <c r="H40" s="172">
        <f>'6-7-24 vs Chrsistian Brothers'!BM8</f>
        <v>0.33333333333333331</v>
      </c>
      <c r="I40" s="172">
        <f>'6-7-24 vs Chrsistian Brothers'!BN8</f>
        <v>0.33333333333333331</v>
      </c>
      <c r="J40" s="172">
        <f>('6-7-24 vs Chrsistian Brothers'!BO8)*100</f>
        <v>41.66015523258843</v>
      </c>
      <c r="K40" s="172">
        <f>('6-7-24 vs Chrsistian Brothers'!BP8)*100</f>
        <v>28.120604781997187</v>
      </c>
      <c r="L40" s="172">
        <f>('6-7-24 vs Chrsistian Brothers'!BQ8)*100</f>
        <v>32.994842944210035</v>
      </c>
      <c r="M40" s="172">
        <f>'6-7-24 vs Chrsistian Brothers'!BR8</f>
        <v>85.265354613165798</v>
      </c>
      <c r="N40" s="172">
        <f>'6-7-24 vs Chrsistian Brothers'!BS8</f>
        <v>107.88502283701507</v>
      </c>
      <c r="O40" s="172">
        <f>'6-7-24 vs Chrsistian Brothers'!BT8</f>
        <v>22.619668223849274</v>
      </c>
      <c r="P40" s="172">
        <f>('6-7-24 vs Chrsistian Brothers'!BU8)*100</f>
        <v>20.283018867924529</v>
      </c>
      <c r="Q40" s="172">
        <f>'6-7-24 vs Chrsistian Brothers'!BV8</f>
        <v>18.41</v>
      </c>
      <c r="R40" s="172">
        <f>'6-7-24 vs Chrsistian Brothers'!BW8</f>
        <v>0</v>
      </c>
      <c r="S40" s="160">
        <v>21.33</v>
      </c>
      <c r="T40" s="160" t="s">
        <v>133</v>
      </c>
    </row>
    <row r="41" spans="1:20" x14ac:dyDescent="0.55000000000000004">
      <c r="A41" s="160">
        <f>'6-7-24 vs Chrsistian Brothers'!BF9</f>
        <v>10</v>
      </c>
      <c r="B41" s="160" t="str">
        <f>'6-7-24 vs Chrsistian Brothers'!BG9</f>
        <v>Mason</v>
      </c>
      <c r="C41" s="172">
        <f>('6-7-24 vs Chrsistian Brothers'!BH9)*100</f>
        <v>150</v>
      </c>
      <c r="D41" s="172">
        <f>('6-7-24 vs Chrsistian Brothers'!BI9)*100</f>
        <v>150</v>
      </c>
      <c r="E41" s="172">
        <f>('6-7-24 vs Chrsistian Brothers'!BJ9)*100</f>
        <v>18.987717320358392</v>
      </c>
      <c r="F41" s="172">
        <f>('6-7-24 vs Chrsistian Brothers'!BK9)*100</f>
        <v>0</v>
      </c>
      <c r="G41" s="172">
        <f>'6-7-24 vs Chrsistian Brothers'!BL9</f>
        <v>0</v>
      </c>
      <c r="H41" s="172">
        <f>'6-7-24 vs Chrsistian Brothers'!BM9</f>
        <v>0.5</v>
      </c>
      <c r="I41" s="172">
        <f>'6-7-24 vs Chrsistian Brothers'!BN9</f>
        <v>0</v>
      </c>
      <c r="J41" s="172">
        <f>('6-7-24 vs Chrsistian Brothers'!BO9)*100</f>
        <v>0</v>
      </c>
      <c r="K41" s="172">
        <f>('6-7-24 vs Chrsistian Brothers'!BP9)*100</f>
        <v>21.046052631578945</v>
      </c>
      <c r="L41" s="172">
        <f>('6-7-24 vs Chrsistian Brothers'!BQ9)*100</f>
        <v>13.469473684210525</v>
      </c>
      <c r="M41" s="172">
        <f>'6-7-24 vs Chrsistian Brothers'!BR9</f>
        <v>108.62067937342368</v>
      </c>
      <c r="N41" s="172">
        <f>'6-7-24 vs Chrsistian Brothers'!BS9</f>
        <v>86.857792050802459</v>
      </c>
      <c r="O41" s="172">
        <f>'6-7-24 vs Chrsistian Brothers'!BT9</f>
        <v>-21.762887322621225</v>
      </c>
      <c r="P41" s="172">
        <f>('6-7-24 vs Chrsistian Brothers'!BU9)*100</f>
        <v>2.8301886792452833</v>
      </c>
      <c r="Q41" s="172">
        <f>'6-7-24 vs Chrsistian Brothers'!BV9</f>
        <v>2.16</v>
      </c>
      <c r="R41" s="172">
        <f>'6-7-24 vs Chrsistian Brothers'!BW9</f>
        <v>0</v>
      </c>
      <c r="S41" s="160">
        <v>4.75</v>
      </c>
      <c r="T41" s="160" t="s">
        <v>133</v>
      </c>
    </row>
    <row r="42" spans="1:20" x14ac:dyDescent="0.55000000000000004">
      <c r="A42" s="160">
        <f>'6-7-24 vs Chrsistian Brothers'!BF10</f>
        <v>11</v>
      </c>
      <c r="B42" s="160" t="str">
        <f>'6-7-24 vs Chrsistian Brothers'!BG10</f>
        <v>Pannell</v>
      </c>
      <c r="C42" s="172">
        <f>('6-7-24 vs Chrsistian Brothers'!BH10)*100</f>
        <v>100</v>
      </c>
      <c r="D42" s="172">
        <f>('6-7-24 vs Chrsistian Brothers'!BI10)*100</f>
        <v>100</v>
      </c>
      <c r="E42" s="172">
        <f>('6-7-24 vs Chrsistian Brothers'!BJ10)*100</f>
        <v>7.124143544368275</v>
      </c>
      <c r="F42" s="172">
        <f>('6-7-24 vs Chrsistian Brothers'!BK10)*100</f>
        <v>0</v>
      </c>
      <c r="G42" s="172">
        <f>'6-7-24 vs Chrsistian Brothers'!BL10</f>
        <v>0</v>
      </c>
      <c r="H42" s="172">
        <f>'6-7-24 vs Chrsistian Brothers'!BM10</f>
        <v>0</v>
      </c>
      <c r="I42" s="172">
        <f>'6-7-24 vs Chrsistian Brothers'!BN10</f>
        <v>0</v>
      </c>
      <c r="J42" s="172">
        <f>('6-7-24 vs Chrsistian Brothers'!BO10)*100</f>
        <v>0</v>
      </c>
      <c r="K42" s="172">
        <f>('6-7-24 vs Chrsistian Brothers'!BP10)*100</f>
        <v>0</v>
      </c>
      <c r="L42" s="172">
        <f>('6-7-24 vs Chrsistian Brothers'!BQ10)*100</f>
        <v>0</v>
      </c>
      <c r="M42" s="172">
        <f>'6-7-24 vs Chrsistian Brothers'!BR10</f>
        <v>117.78311842532506</v>
      </c>
      <c r="N42" s="172">
        <f>'6-7-24 vs Chrsistian Brothers'!BS10</f>
        <v>200</v>
      </c>
      <c r="O42" s="172">
        <f>'6-7-24 vs Chrsistian Brothers'!BT10</f>
        <v>82.216881574674943</v>
      </c>
      <c r="P42" s="172">
        <f>('6-7-24 vs Chrsistian Brothers'!BU10)*100</f>
        <v>1.8867924528301887</v>
      </c>
      <c r="Q42" s="172">
        <f>'6-7-24 vs Chrsistian Brothers'!BV10</f>
        <v>1.25</v>
      </c>
      <c r="R42" s="172">
        <f>'6-7-24 vs Chrsistian Brothers'!BW10</f>
        <v>0</v>
      </c>
      <c r="S42" s="160">
        <v>6.33</v>
      </c>
      <c r="T42" s="160" t="s">
        <v>133</v>
      </c>
    </row>
    <row r="43" spans="1:20" x14ac:dyDescent="0.55000000000000004">
      <c r="A43" s="160">
        <f>'6-7-24 vs Chrsistian Brothers'!BF11</f>
        <v>12</v>
      </c>
      <c r="B43" s="160" t="str">
        <f>'6-7-24 vs Chrsistian Brothers'!BG11</f>
        <v>Chapman</v>
      </c>
      <c r="C43" s="172">
        <f>('6-7-24 vs Chrsistian Brothers'!BH11)*100</f>
        <v>0</v>
      </c>
      <c r="D43" s="172">
        <f>('6-7-24 vs Chrsistian Brothers'!BI11)*100</f>
        <v>0</v>
      </c>
      <c r="E43" s="172">
        <f>('6-7-24 vs Chrsistian Brothers'!BJ11)*100</f>
        <v>14.316136074873389</v>
      </c>
      <c r="F43" s="172">
        <f>('6-7-24 vs Chrsistian Brothers'!BK11)*100</f>
        <v>39.059829059829056</v>
      </c>
      <c r="G43" s="172">
        <f>'6-7-24 vs Chrsistian Brothers'!BL11</f>
        <v>0.5</v>
      </c>
      <c r="H43" s="172">
        <f>'6-7-24 vs Chrsistian Brothers'!BM11</f>
        <v>0.5</v>
      </c>
      <c r="I43" s="172">
        <f>'6-7-24 vs Chrsistian Brothers'!BN11</f>
        <v>1</v>
      </c>
      <c r="J43" s="172">
        <f>('6-7-24 vs Chrsistian Brothers'!BO11)*100</f>
        <v>0</v>
      </c>
      <c r="K43" s="172">
        <f>('6-7-24 vs Chrsistian Brothers'!BP11)*100</f>
        <v>0</v>
      </c>
      <c r="L43" s="172">
        <f>('6-7-24 vs Chrsistian Brothers'!BQ11)*100</f>
        <v>0</v>
      </c>
      <c r="M43" s="172">
        <f>'6-7-24 vs Chrsistian Brothers'!BR11</f>
        <v>71.755366346539063</v>
      </c>
      <c r="N43" s="172">
        <f>'6-7-24 vs Chrsistian Brothers'!BS11</f>
        <v>56.433576746182709</v>
      </c>
      <c r="O43" s="172">
        <f>'6-7-24 vs Chrsistian Brothers'!BT11</f>
        <v>-15.321789600356354</v>
      </c>
      <c r="P43" s="172">
        <f>('6-7-24 vs Chrsistian Brothers'!BU11)*100</f>
        <v>0.94339622641509435</v>
      </c>
      <c r="Q43" s="172">
        <f>'6-7-24 vs Chrsistian Brothers'!BV11</f>
        <v>1</v>
      </c>
      <c r="R43" s="172">
        <f>'6-7-24 vs Chrsistian Brothers'!BW11</f>
        <v>0</v>
      </c>
      <c r="S43" s="160">
        <v>3.15</v>
      </c>
      <c r="T43" s="160" t="s">
        <v>133</v>
      </c>
    </row>
    <row r="44" spans="1:20" x14ac:dyDescent="0.55000000000000004">
      <c r="A44" s="160">
        <f>'6-7-24 vs Chrsistian Brothers'!BF12</f>
        <v>24</v>
      </c>
      <c r="B44" s="160" t="str">
        <f>'6-7-24 vs Chrsistian Brothers'!BG12</f>
        <v>Carney</v>
      </c>
      <c r="C44" s="172">
        <f>('6-7-24 vs Chrsistian Brothers'!BH12)*100</f>
        <v>0</v>
      </c>
      <c r="D44" s="172">
        <f>('6-7-24 vs Chrsistian Brothers'!BI12)*100</f>
        <v>0</v>
      </c>
      <c r="E44" s="172">
        <f>('6-7-24 vs Chrsistian Brothers'!BJ12)*100</f>
        <v>5.0106476262056869</v>
      </c>
      <c r="F44" s="172">
        <f>('6-7-24 vs Chrsistian Brothers'!BK12)*100</f>
        <v>0</v>
      </c>
      <c r="G44" s="172">
        <f>'6-7-24 vs Chrsistian Brothers'!BL12</f>
        <v>0</v>
      </c>
      <c r="H44" s="172">
        <f>'6-7-24 vs Chrsistian Brothers'!BM12</f>
        <v>0</v>
      </c>
      <c r="I44" s="172">
        <f>'6-7-24 vs Chrsistian Brothers'!BN12</f>
        <v>0</v>
      </c>
      <c r="J44" s="172">
        <f>('6-7-24 vs Chrsistian Brothers'!BO12)*100</f>
        <v>0</v>
      </c>
      <c r="K44" s="172">
        <f>('6-7-24 vs Chrsistian Brothers'!BP12)*100</f>
        <v>0</v>
      </c>
      <c r="L44" s="172">
        <f>('6-7-24 vs Chrsistian Brothers'!BQ12)*100</f>
        <v>0</v>
      </c>
      <c r="M44" s="172">
        <f>'6-7-24 vs Chrsistian Brothers'!BR12</f>
        <v>117.78311842532506</v>
      </c>
      <c r="N44" s="172">
        <f>'6-7-24 vs Chrsistian Brothers'!BS12</f>
        <v>0</v>
      </c>
      <c r="O44" s="172">
        <f>'6-7-24 vs Chrsistian Brothers'!BT12</f>
        <v>-117.78311842532506</v>
      </c>
      <c r="P44" s="172">
        <f>('6-7-24 vs Chrsistian Brothers'!BU12)*100</f>
        <v>-0.94339622641509435</v>
      </c>
      <c r="Q44" s="172">
        <f>'6-7-24 vs Chrsistian Brothers'!BV12</f>
        <v>-0.84000000000000008</v>
      </c>
      <c r="R44" s="172">
        <f>'6-7-24 vs Chrsistian Brothers'!BW12</f>
        <v>0</v>
      </c>
      <c r="S44" s="160">
        <v>9</v>
      </c>
      <c r="T44" s="160" t="s">
        <v>133</v>
      </c>
    </row>
    <row r="45" spans="1:20" x14ac:dyDescent="0.55000000000000004">
      <c r="A45" s="160">
        <f>'6-7-24 vs Chrsistian Brothers'!BF13</f>
        <v>30</v>
      </c>
      <c r="B45" s="160" t="str">
        <f>'6-7-24 vs Chrsistian Brothers'!BG13</f>
        <v>Bowman</v>
      </c>
      <c r="C45" s="172">
        <f>('6-7-24 vs Chrsistian Brothers'!BH13)*100</f>
        <v>61.111111111111114</v>
      </c>
      <c r="D45" s="172">
        <f>('6-7-24 vs Chrsistian Brothers'!BI13)*100</f>
        <v>62.984496124031011</v>
      </c>
      <c r="E45" s="172">
        <f>('6-7-24 vs Chrsistian Brothers'!BJ13)*100</f>
        <v>24.601676152184837</v>
      </c>
      <c r="F45" s="172">
        <f>('6-7-24 vs Chrsistian Brothers'!BK13)*100</f>
        <v>0</v>
      </c>
      <c r="G45" s="172">
        <f>'6-7-24 vs Chrsistian Brothers'!BL13</f>
        <v>0</v>
      </c>
      <c r="H45" s="172">
        <f>'6-7-24 vs Chrsistian Brothers'!BM13</f>
        <v>8.8339222614840993E-2</v>
      </c>
      <c r="I45" s="172">
        <f>'6-7-24 vs Chrsistian Brothers'!BN13</f>
        <v>0</v>
      </c>
      <c r="J45" s="172">
        <f>('6-7-24 vs Chrsistian Brothers'!BO13)*100</f>
        <v>25.69477911646586</v>
      </c>
      <c r="K45" s="172">
        <f>('6-7-24 vs Chrsistian Brothers'!BP13)*100</f>
        <v>24.088855421686748</v>
      </c>
      <c r="L45" s="172">
        <f>('6-7-24 vs Chrsistian Brothers'!BQ13)*100</f>
        <v>24.666987951807233</v>
      </c>
      <c r="M45" s="172">
        <f>'6-7-24 vs Chrsistian Brothers'!BR13</f>
        <v>103.58746411800149</v>
      </c>
      <c r="N45" s="172">
        <f>'6-7-24 vs Chrsistian Brothers'!BS13</f>
        <v>139.59132521646725</v>
      </c>
      <c r="O45" s="172">
        <f>'6-7-24 vs Chrsistian Brothers'!BT13</f>
        <v>36.003861098465762</v>
      </c>
      <c r="P45" s="172">
        <f>('6-7-24 vs Chrsistian Brothers'!BU13)*100</f>
        <v>13.20754716981132</v>
      </c>
      <c r="Q45" s="172">
        <f>'6-7-24 vs Chrsistian Brothers'!BV13</f>
        <v>12.120000000000001</v>
      </c>
      <c r="R45" s="172">
        <f>'6-7-24 vs Chrsistian Brothers'!BW13</f>
        <v>0.33333333333333331</v>
      </c>
      <c r="S45" s="160">
        <v>20.75</v>
      </c>
      <c r="T45" s="160" t="s">
        <v>133</v>
      </c>
    </row>
    <row r="46" spans="1:20" x14ac:dyDescent="0.55000000000000004">
      <c r="A46" s="160">
        <f>'6-7-24 vs Chrsistian Brothers'!BF14</f>
        <v>32</v>
      </c>
      <c r="B46" s="160" t="str">
        <f>'6-7-24 vs Chrsistian Brothers'!BG14</f>
        <v>Turner</v>
      </c>
      <c r="C46" s="172">
        <f>('6-7-24 vs Chrsistian Brothers'!BH14)*100</f>
        <v>0</v>
      </c>
      <c r="D46" s="172">
        <f>('6-7-24 vs Chrsistian Brothers'!BI14)*100</f>
        <v>0</v>
      </c>
      <c r="E46" s="172">
        <f>('6-7-24 vs Chrsistian Brothers'!BJ14)*100</f>
        <v>0</v>
      </c>
      <c r="F46" s="172">
        <f>('6-7-24 vs Chrsistian Brothers'!BK14)*100</f>
        <v>246.07692307692304</v>
      </c>
      <c r="G46" s="172">
        <f>'6-7-24 vs Chrsistian Brothers'!BL14</f>
        <v>1</v>
      </c>
      <c r="H46" s="172">
        <f>'6-7-24 vs Chrsistian Brothers'!BM14</f>
        <v>0</v>
      </c>
      <c r="I46" s="172">
        <f>'6-7-24 vs Chrsistian Brothers'!BN14</f>
        <v>0</v>
      </c>
      <c r="J46" s="172">
        <f>('6-7-24 vs Chrsistian Brothers'!BO14)*100</f>
        <v>0</v>
      </c>
      <c r="K46" s="172">
        <f>('6-7-24 vs Chrsistian Brothers'!BP14)*100</f>
        <v>0</v>
      </c>
      <c r="L46" s="172">
        <f>('6-7-24 vs Chrsistian Brothers'!BQ14)*100</f>
        <v>0</v>
      </c>
      <c r="M46" s="172">
        <f>'6-7-24 vs Chrsistian Brothers'!BR14</f>
        <v>117.78311842532506</v>
      </c>
      <c r="N46" s="172">
        <f>'6-7-24 vs Chrsistian Brothers'!BS14</f>
        <v>261.53846153846149</v>
      </c>
      <c r="O46" s="172">
        <f>'6-7-24 vs Chrsistian Brothers'!BT14</f>
        <v>143.75534311313643</v>
      </c>
      <c r="P46" s="172">
        <f>('6-7-24 vs Chrsistian Brothers'!BU14)*100</f>
        <v>0.94339622641509435</v>
      </c>
      <c r="Q46" s="172">
        <f>'6-7-24 vs Chrsistian Brothers'!BV14</f>
        <v>1</v>
      </c>
      <c r="R46" s="172">
        <f>'6-7-24 vs Chrsistian Brothers'!BW14</f>
        <v>0</v>
      </c>
      <c r="S46" s="160">
        <v>0.5</v>
      </c>
      <c r="T46" s="160" t="s">
        <v>133</v>
      </c>
    </row>
    <row r="47" spans="1:20" x14ac:dyDescent="0.55000000000000004">
      <c r="A47" s="160">
        <f>'6-7-24 vs Chrsistian Brothers'!BF15</f>
        <v>33</v>
      </c>
      <c r="B47" s="160" t="str">
        <f>'6-7-24 vs Chrsistian Brothers'!BG15</f>
        <v>Bellomy</v>
      </c>
      <c r="C47" s="172">
        <f>('6-7-24 vs Chrsistian Brothers'!BH15)*100</f>
        <v>0</v>
      </c>
      <c r="D47" s="172">
        <f>('6-7-24 vs Chrsistian Brothers'!BI15)*100</f>
        <v>0</v>
      </c>
      <c r="E47" s="172">
        <f>('6-7-24 vs Chrsistian Brothers'!BJ15)*100</f>
        <v>15.031942878617061</v>
      </c>
      <c r="F47" s="172">
        <f>('6-7-24 vs Chrsistian Brothers'!BK15)*100</f>
        <v>0</v>
      </c>
      <c r="G47" s="172">
        <f>'6-7-24 vs Chrsistian Brothers'!BL15</f>
        <v>0</v>
      </c>
      <c r="H47" s="172">
        <f>'6-7-24 vs Chrsistian Brothers'!BM15</f>
        <v>0</v>
      </c>
      <c r="I47" s="172">
        <f>'6-7-24 vs Chrsistian Brothers'!BN15</f>
        <v>0</v>
      </c>
      <c r="J47" s="172">
        <f>('6-7-24 vs Chrsistian Brothers'!BO15)*100</f>
        <v>0</v>
      </c>
      <c r="K47" s="172">
        <f>('6-7-24 vs Chrsistian Brothers'!BP15)*100</f>
        <v>0</v>
      </c>
      <c r="L47" s="172">
        <f>('6-7-24 vs Chrsistian Brothers'!BQ15)*100</f>
        <v>0</v>
      </c>
      <c r="M47" s="172">
        <f>'6-7-24 vs Chrsistian Brothers'!BR15</f>
        <v>117.6909751656821</v>
      </c>
      <c r="N47" s="172">
        <f>'6-7-24 vs Chrsistian Brothers'!BS15</f>
        <v>0</v>
      </c>
      <c r="O47" s="172">
        <f>'6-7-24 vs Chrsistian Brothers'!BT15</f>
        <v>-117.6909751656821</v>
      </c>
      <c r="P47" s="172">
        <f>('6-7-24 vs Chrsistian Brothers'!BU15)*100</f>
        <v>-0.94339622641509435</v>
      </c>
      <c r="Q47" s="172">
        <f>'6-7-24 vs Chrsistian Brothers'!BV15</f>
        <v>-0.84000000000000008</v>
      </c>
      <c r="R47" s="172">
        <f>'6-7-24 vs Chrsistian Brothers'!BW15</f>
        <v>0</v>
      </c>
      <c r="S47" s="160">
        <v>3</v>
      </c>
      <c r="T47" s="160" t="s">
        <v>133</v>
      </c>
    </row>
    <row r="48" spans="1:20" x14ac:dyDescent="0.55000000000000004">
      <c r="A48" s="160">
        <f>'6-7-24 vs Chrsistian Brothers'!BF16</f>
        <v>34</v>
      </c>
      <c r="B48" s="160" t="str">
        <f>'6-7-24 vs Chrsistian Brothers'!BG16</f>
        <v>Toms</v>
      </c>
      <c r="C48" s="172">
        <f>('6-7-24 vs Chrsistian Brothers'!BH16)*100</f>
        <v>150</v>
      </c>
      <c r="D48" s="172">
        <f>('6-7-24 vs Chrsistian Brothers'!BI16)*100</f>
        <v>132.97872340425531</v>
      </c>
      <c r="E48" s="172">
        <f>('6-7-24 vs Chrsistian Brothers'!BJ16)*100</f>
        <v>15.414574151890948</v>
      </c>
      <c r="F48" s="172">
        <f>('6-7-24 vs Chrsistian Brothers'!BK16)*100</f>
        <v>0</v>
      </c>
      <c r="G48" s="172">
        <f>'6-7-24 vs Chrsistian Brothers'!BL16</f>
        <v>0</v>
      </c>
      <c r="H48" s="172">
        <f>'6-7-24 vs Chrsistian Brothers'!BM16</f>
        <v>0</v>
      </c>
      <c r="I48" s="172">
        <f>'6-7-24 vs Chrsistian Brothers'!BN16</f>
        <v>0</v>
      </c>
      <c r="J48" s="172">
        <f>('6-7-24 vs Chrsistian Brothers'!BO16)*100</f>
        <v>32.313131313131308</v>
      </c>
      <c r="K48" s="172">
        <f>('6-7-24 vs Chrsistian Brothers'!BP16)*100</f>
        <v>36.352272727272727</v>
      </c>
      <c r="L48" s="172">
        <f>('6-7-24 vs Chrsistian Brothers'!BQ16)*100</f>
        <v>34.898181818181818</v>
      </c>
      <c r="M48" s="172">
        <f>'6-7-24 vs Chrsistian Brothers'!BR16</f>
        <v>102.05760725528773</v>
      </c>
      <c r="N48" s="172">
        <f>'6-7-24 vs Chrsistian Brothers'!BS16</f>
        <v>263.03615573347861</v>
      </c>
      <c r="O48" s="172">
        <f>'6-7-24 vs Chrsistian Brothers'!BT16</f>
        <v>160.97854847819087</v>
      </c>
      <c r="P48" s="172">
        <f>('6-7-24 vs Chrsistian Brothers'!BU16)*100</f>
        <v>7.0754716981132075</v>
      </c>
      <c r="Q48" s="172">
        <f>'6-7-24 vs Chrsistian Brothers'!BV16</f>
        <v>5.86</v>
      </c>
      <c r="R48" s="172">
        <f>'6-7-24 vs Chrsistian Brothers'!BW16</f>
        <v>2</v>
      </c>
      <c r="S48" s="160">
        <v>5.5</v>
      </c>
      <c r="T48" s="160" t="s">
        <v>133</v>
      </c>
    </row>
    <row r="49" spans="1:20" x14ac:dyDescent="0.55000000000000004">
      <c r="A49" s="160">
        <f>'6-7-24 vs Chrsistian Brothers'!BF17</f>
        <v>55</v>
      </c>
      <c r="B49" s="160" t="str">
        <f>'6-7-24 vs Chrsistian Brothers'!BG17</f>
        <v>Baker</v>
      </c>
      <c r="C49" s="172">
        <f>('6-7-24 vs Chrsistian Brothers'!BH17)*100</f>
        <v>33.333333333333329</v>
      </c>
      <c r="D49" s="172">
        <f>('6-7-24 vs Chrsistian Brothers'!BI17)*100</f>
        <v>51.546391752577328</v>
      </c>
      <c r="E49" s="172">
        <f>('6-7-24 vs Chrsistian Brothers'!BJ17)*100</f>
        <v>20.644244253560391</v>
      </c>
      <c r="F49" s="172">
        <f>('6-7-24 vs Chrsistian Brothers'!BK17)*100</f>
        <v>0</v>
      </c>
      <c r="G49" s="172">
        <f>'6-7-24 vs Chrsistian Brothers'!BL17</f>
        <v>0</v>
      </c>
      <c r="H49" s="172">
        <f>'6-7-24 vs Chrsistian Brothers'!BM17</f>
        <v>0.20491803278688525</v>
      </c>
      <c r="I49" s="172">
        <f>'6-7-24 vs Chrsistian Brothers'!BN17</f>
        <v>0</v>
      </c>
      <c r="J49" s="172">
        <f>('6-7-24 vs Chrsistian Brothers'!BO17)*100</f>
        <v>0</v>
      </c>
      <c r="K49" s="172">
        <f>('6-7-24 vs Chrsistian Brothers'!BP17)*100</f>
        <v>0</v>
      </c>
      <c r="L49" s="172">
        <f>('6-7-24 vs Chrsistian Brothers'!BQ17)*100</f>
        <v>0</v>
      </c>
      <c r="M49" s="172">
        <f>'6-7-24 vs Chrsistian Brothers'!BR17</f>
        <v>117.7312554274022</v>
      </c>
      <c r="N49" s="172">
        <f>'6-7-24 vs Chrsistian Brothers'!BS17</f>
        <v>105.05855229047935</v>
      </c>
      <c r="O49" s="172">
        <f>'6-7-24 vs Chrsistian Brothers'!BT17</f>
        <v>-12.672703136922848</v>
      </c>
      <c r="P49" s="172">
        <f>('6-7-24 vs Chrsistian Brothers'!BU17)*100</f>
        <v>0.94339622641509435</v>
      </c>
      <c r="Q49" s="172">
        <f>'6-7-24 vs Chrsistian Brothers'!BV17</f>
        <v>-0.55000000000000004</v>
      </c>
      <c r="R49" s="172">
        <f>'6-7-24 vs Chrsistian Brothers'!BW17</f>
        <v>0.66666666666666663</v>
      </c>
      <c r="S49" s="160">
        <v>10.66</v>
      </c>
      <c r="T49" s="160" t="s">
        <v>133</v>
      </c>
    </row>
    <row r="50" spans="1:20" x14ac:dyDescent="0.55000000000000004">
      <c r="A50" s="160">
        <v>99</v>
      </c>
      <c r="B50" s="160" t="str">
        <f>'6-7-24 vs Chrsistian Brothers'!BG18</f>
        <v>Team</v>
      </c>
      <c r="C50" s="172">
        <f>('6-7-24 vs Chrsistian Brothers'!BH18)*100</f>
        <v>57.999999999999993</v>
      </c>
      <c r="D50" s="172">
        <f>('6-7-24 vs Chrsistian Brothers'!BI18)*100</f>
        <v>61.156412157153447</v>
      </c>
      <c r="E50" s="172">
        <f>('6-7-24 vs Chrsistian Brothers'!BJ18)*100</f>
        <v>0</v>
      </c>
      <c r="F50" s="172">
        <f>('6-7-24 vs Chrsistian Brothers'!BK18)*100</f>
        <v>57.692307692307686</v>
      </c>
      <c r="G50" s="172">
        <f>'6-7-24 vs Chrsistian Brothers'!BL18</f>
        <v>0.21138669673055241</v>
      </c>
      <c r="H50" s="172">
        <f>'6-7-24 vs Chrsistian Brothers'!BM18</f>
        <v>0.23957158962795938</v>
      </c>
      <c r="I50" s="172">
        <f>'6-7-24 vs Chrsistian Brothers'!BN18</f>
        <v>0.88235294117647056</v>
      </c>
      <c r="J50" s="172">
        <f>('6-7-24 vs Chrsistian Brothers'!BO18)*100</f>
        <v>55.555555555555557</v>
      </c>
      <c r="K50" s="172">
        <f>('6-7-24 vs Chrsistian Brothers'!BP18)*100</f>
        <v>78.125</v>
      </c>
      <c r="L50" s="172">
        <f>('6-7-24 vs Chrsistian Brothers'!BQ18)*100</f>
        <v>70</v>
      </c>
      <c r="M50" s="172">
        <f>'6-7-24 vs Chrsistian Brothers'!BR18</f>
        <v>105.45364144605618</v>
      </c>
      <c r="N50" s="172">
        <f>'6-7-24 vs Chrsistian Brothers'!BS18</f>
        <v>116.41580432737537</v>
      </c>
      <c r="O50" s="172">
        <f>'6-7-24 vs Chrsistian Brothers'!BT18</f>
        <v>10.962162881319188</v>
      </c>
      <c r="P50" s="172">
        <f>('6-7-24 vs Chrsistian Brothers'!BU18)*100</f>
        <v>71.226415094339629</v>
      </c>
      <c r="Q50" s="172">
        <f>'6-7-24 vs Chrsistian Brothers'!BV18</f>
        <v>61.209999999999994</v>
      </c>
      <c r="R50" s="172">
        <f>'6-7-24 vs Chrsistian Brothers'!BW18</f>
        <v>0.18</v>
      </c>
      <c r="S50" s="160">
        <v>160</v>
      </c>
      <c r="T50" s="160" t="s">
        <v>133</v>
      </c>
    </row>
    <row r="51" spans="1:20" x14ac:dyDescent="0.55000000000000004">
      <c r="A51" s="160">
        <f>'6-6-24 vs Ensworth'!BF3</f>
        <v>0</v>
      </c>
      <c r="B51" s="160" t="str">
        <f>'6-6-24 vs Ensworth'!BG3</f>
        <v>Lewis</v>
      </c>
      <c r="C51" s="172">
        <f>'6-6-24 vs Ensworth'!BH3</f>
        <v>0</v>
      </c>
      <c r="D51" s="172">
        <f>'6-6-24 vs Ensworth'!BI3</f>
        <v>0</v>
      </c>
      <c r="E51" s="172">
        <f>'6-6-24 vs Ensworth'!BJ3</f>
        <v>6.6145768737856048E-2</v>
      </c>
      <c r="F51" s="172">
        <f>'6-6-24 vs Ensworth'!BK3</f>
        <v>0.19396363636363634</v>
      </c>
      <c r="G51" s="172">
        <f>'6-6-24 vs Ensworth'!BL3</f>
        <v>0.5</v>
      </c>
      <c r="H51" s="172">
        <f>'6-6-24 vs Ensworth'!BM3</f>
        <v>0.5</v>
      </c>
      <c r="I51" s="172">
        <f>'6-6-24 vs Ensworth'!BN3</f>
        <v>1</v>
      </c>
      <c r="J51" s="172">
        <f>('6-6-24 vs Ensworth'!BO3)*100</f>
        <v>0</v>
      </c>
      <c r="K51" s="172">
        <f>('6-6-24 vs Ensworth'!BP3)*100</f>
        <v>19.396363636363635</v>
      </c>
      <c r="L51" s="172">
        <f>('6-6-24 vs Ensworth'!BQ3)*100</f>
        <v>8.4332015810276655</v>
      </c>
      <c r="M51" s="172">
        <f>'6-6-24 vs Ensworth'!BR3</f>
        <v>49.161068514841645</v>
      </c>
      <c r="N51" s="172">
        <f>'6-6-24 vs Ensworth'!BS3</f>
        <v>50.92591064856844</v>
      </c>
      <c r="O51" s="172">
        <f>'6-6-24 vs Ensworth'!BT3</f>
        <v>1.7648421337267948</v>
      </c>
      <c r="P51" s="172">
        <f>('6-6-24 vs Ensworth'!BU3)*100</f>
        <v>2.6200873362445414</v>
      </c>
      <c r="Q51" s="172">
        <f>'6-6-24 vs Ensworth'!BV3</f>
        <v>3</v>
      </c>
      <c r="R51" s="172">
        <f>'6-6-24 vs Ensworth'!BW3</f>
        <v>0</v>
      </c>
      <c r="S51" s="160">
        <v>5.5</v>
      </c>
      <c r="T51" s="160" t="s">
        <v>132</v>
      </c>
    </row>
    <row r="52" spans="1:20" x14ac:dyDescent="0.55000000000000004">
      <c r="A52" s="160">
        <f>'6-6-24 vs Ensworth'!BF4</f>
        <v>1</v>
      </c>
      <c r="B52" s="160" t="str">
        <f>'6-6-24 vs Ensworth'!BG4</f>
        <v>Walker</v>
      </c>
      <c r="C52" s="172">
        <f>('6-6-24 vs Ensworth'!BH4)*100</f>
        <v>58.333333333333336</v>
      </c>
      <c r="D52" s="172">
        <f>('6-6-24 vs Ensworth'!BI4)*100</f>
        <v>58.333333333333336</v>
      </c>
      <c r="E52" s="172">
        <f>('6-6-24 vs Ensworth'!BJ4)*100</f>
        <v>28.663166453070954</v>
      </c>
      <c r="F52" s="172">
        <f>('6-6-24 vs Ensworth'!BK4)*100</f>
        <v>0</v>
      </c>
      <c r="G52" s="172">
        <f>'6-6-24 vs Ensworth'!BL4</f>
        <v>0</v>
      </c>
      <c r="H52" s="172">
        <f>'6-6-24 vs Ensworth'!BM4</f>
        <v>7.6923076923076927E-2</v>
      </c>
      <c r="I52" s="172">
        <f>'6-6-24 vs Ensworth'!BN4</f>
        <v>0</v>
      </c>
      <c r="J52" s="172">
        <f>('6-6-24 vs Ensworth'!BO4)*100</f>
        <v>0</v>
      </c>
      <c r="K52" s="172">
        <f>('6-6-24 vs Ensworth'!BP4)*100</f>
        <v>0</v>
      </c>
      <c r="L52" s="172">
        <f>('6-6-24 vs Ensworth'!BQ4)*100</f>
        <v>0</v>
      </c>
      <c r="M52" s="172">
        <f>'6-6-24 vs Ensworth'!BR4</f>
        <v>88.768888914588871</v>
      </c>
      <c r="N52" s="172">
        <f>'6-6-24 vs Ensworth'!BS4</f>
        <v>118.0171960052481</v>
      </c>
      <c r="O52" s="172">
        <f>'6-6-24 vs Ensworth'!BT4</f>
        <v>29.248307090659225</v>
      </c>
      <c r="P52" s="172">
        <f>('6-6-24 vs Ensworth'!BU4)*100</f>
        <v>6.9868995633187767</v>
      </c>
      <c r="Q52" s="172">
        <f>'6-6-24 vs Ensworth'!BV4</f>
        <v>4.3699999999999992</v>
      </c>
      <c r="R52" s="172">
        <f>'6-6-24 vs Ensworth'!BW4</f>
        <v>0</v>
      </c>
      <c r="S52" s="160">
        <v>16.5</v>
      </c>
      <c r="T52" s="160" t="s">
        <v>132</v>
      </c>
    </row>
    <row r="53" spans="1:20" x14ac:dyDescent="0.55000000000000004">
      <c r="A53" s="160">
        <f>'6-6-24 vs Ensworth'!BF5</f>
        <v>2</v>
      </c>
      <c r="B53" s="160" t="str">
        <f>'6-6-24 vs Ensworth'!BG5</f>
        <v>Rivers</v>
      </c>
      <c r="C53" s="172">
        <f>('6-6-24 vs Ensworth'!BH5)*100</f>
        <v>42.857142857142854</v>
      </c>
      <c r="D53" s="172">
        <f>('6-6-24 vs Ensworth'!BI5)*100</f>
        <v>50.761421319796952</v>
      </c>
      <c r="E53" s="172">
        <f>('6-6-24 vs Ensworth'!BJ5)*100</f>
        <v>23.96240715476732</v>
      </c>
      <c r="F53" s="172">
        <f>('6-6-24 vs Ensworth'!BK5)*100</f>
        <v>9.0409844401505133</v>
      </c>
      <c r="G53" s="172">
        <f>'6-6-24 vs Ensworth'!BL5</f>
        <v>9.1911764705882359E-2</v>
      </c>
      <c r="H53" s="172">
        <f>'6-6-24 vs Ensworth'!BM5</f>
        <v>0.18382352941176472</v>
      </c>
      <c r="I53" s="172">
        <f>'6-6-24 vs Ensworth'!BN5</f>
        <v>0.5</v>
      </c>
      <c r="J53" s="172">
        <f>('6-6-24 vs Ensworth'!BO5)*100</f>
        <v>10.94153846153846</v>
      </c>
      <c r="K53" s="172">
        <f>('6-6-24 vs Ensworth'!BP5)*100</f>
        <v>21.335999999999995</v>
      </c>
      <c r="L53" s="172">
        <f>('6-6-24 vs Ensworth'!BQ5)*100</f>
        <v>15.460869565217386</v>
      </c>
      <c r="M53" s="172">
        <f>'6-6-24 vs Ensworth'!BR5</f>
        <v>79.204728441334552</v>
      </c>
      <c r="N53" s="172">
        <f>'6-6-24 vs Ensworth'!BS5</f>
        <v>102.26944099316806</v>
      </c>
      <c r="O53" s="172">
        <f>'6-6-24 vs Ensworth'!BT5</f>
        <v>23.064712551833509</v>
      </c>
      <c r="P53" s="172">
        <f>('6-6-24 vs Ensworth'!BU5)*100</f>
        <v>6.9868995633187767</v>
      </c>
      <c r="Q53" s="172">
        <f>'6-6-24 vs Ensworth'!BV5</f>
        <v>6.3599999999999994</v>
      </c>
      <c r="R53" s="172">
        <f>'6-6-24 vs Ensworth'!BW5</f>
        <v>0.2857142857142857</v>
      </c>
      <c r="S53" s="160">
        <v>15</v>
      </c>
      <c r="T53" s="160" t="s">
        <v>132</v>
      </c>
    </row>
    <row r="54" spans="1:20" x14ac:dyDescent="0.55000000000000004">
      <c r="A54" s="160">
        <f>'6-6-24 vs Ensworth'!BF6</f>
        <v>3</v>
      </c>
      <c r="B54" s="160" t="str">
        <f>'6-6-24 vs Ensworth'!BG6</f>
        <v>Gossett</v>
      </c>
      <c r="C54" s="172">
        <f>('6-6-24 vs Ensworth'!BH6)*100</f>
        <v>21.428571428571427</v>
      </c>
      <c r="D54" s="172">
        <f>('6-6-24 vs Ensworth'!BI6)*100</f>
        <v>21.428571428571427</v>
      </c>
      <c r="E54" s="172">
        <f>('6-6-24 vs Ensworth'!BJ6)*100</f>
        <v>26.102366138705531</v>
      </c>
      <c r="F54" s="172">
        <f>('6-6-24 vs Ensworth'!BK6)*100</f>
        <v>21.159949222469052</v>
      </c>
      <c r="G54" s="172">
        <f>'6-6-24 vs Ensworth'!BL6</f>
        <v>0.2</v>
      </c>
      <c r="H54" s="172">
        <f>'6-6-24 vs Ensworth'!BM6</f>
        <v>0.1</v>
      </c>
      <c r="I54" s="172">
        <f>'6-6-24 vs Ensworth'!BN6</f>
        <v>2</v>
      </c>
      <c r="J54" s="172">
        <f>('6-6-24 vs Ensworth'!BO6)*100</f>
        <v>0</v>
      </c>
      <c r="K54" s="172">
        <f>('6-6-24 vs Ensworth'!BP6)*100</f>
        <v>0</v>
      </c>
      <c r="L54" s="172">
        <f>('6-6-24 vs Ensworth'!BQ6)*100</f>
        <v>0</v>
      </c>
      <c r="M54" s="172">
        <f>'6-6-24 vs Ensworth'!BR6</f>
        <v>76.302674778609529</v>
      </c>
      <c r="N54" s="172">
        <f>'6-6-24 vs Ensworth'!BS6</f>
        <v>69.881958891051781</v>
      </c>
      <c r="O54" s="172">
        <f>'6-6-24 vs Ensworth'!BT6</f>
        <v>-6.4207158875577477</v>
      </c>
      <c r="P54" s="172">
        <f>('6-6-24 vs Ensworth'!BU6)*100</f>
        <v>0</v>
      </c>
      <c r="Q54" s="172">
        <f>'6-6-24 vs Ensworth'!BV6</f>
        <v>0.20999999999999908</v>
      </c>
      <c r="R54" s="172">
        <f>'6-6-24 vs Ensworth'!BW6</f>
        <v>0</v>
      </c>
      <c r="S54" s="160">
        <v>11.15</v>
      </c>
      <c r="T54" s="160" t="s">
        <v>132</v>
      </c>
    </row>
    <row r="55" spans="1:20" x14ac:dyDescent="0.55000000000000004">
      <c r="A55" s="160">
        <f>'6-6-24 vs Ensworth'!BF7</f>
        <v>4</v>
      </c>
      <c r="B55" s="160" t="str">
        <f>'6-6-24 vs Ensworth'!BG7</f>
        <v>Stapler</v>
      </c>
      <c r="C55" s="172">
        <f>('6-6-24 vs Ensworth'!BH7)*100</f>
        <v>37.5</v>
      </c>
      <c r="D55" s="172">
        <f>('6-6-24 vs Ensworth'!BI7)*100</f>
        <v>37.5</v>
      </c>
      <c r="E55" s="172">
        <f>('6-6-24 vs Ensworth'!BJ7)*100</f>
        <v>9.2925090180896124</v>
      </c>
      <c r="F55" s="172">
        <f>('6-6-24 vs Ensworth'!BK7)*100</f>
        <v>51.171778636625277</v>
      </c>
      <c r="G55" s="172">
        <f>'6-6-24 vs Ensworth'!BL7</f>
        <v>0.63636363636363635</v>
      </c>
      <c r="H55" s="172">
        <f>'6-6-24 vs Ensworth'!BM7</f>
        <v>0</v>
      </c>
      <c r="I55" s="172">
        <f>'6-6-24 vs Ensworth'!BN7</f>
        <v>0</v>
      </c>
      <c r="J55" s="172">
        <f>('6-6-24 vs Ensworth'!BO7)*100</f>
        <v>0</v>
      </c>
      <c r="K55" s="172">
        <f>('6-6-24 vs Ensworth'!BP7)*100</f>
        <v>0</v>
      </c>
      <c r="L55" s="172">
        <f>('6-6-24 vs Ensworth'!BQ7)*100</f>
        <v>0</v>
      </c>
      <c r="M55" s="172">
        <f>'6-6-24 vs Ensworth'!BR7</f>
        <v>88.952222682819496</v>
      </c>
      <c r="N55" s="172">
        <f>'6-6-24 vs Ensworth'!BS7</f>
        <v>176.37626350567254</v>
      </c>
      <c r="O55" s="172">
        <f>'6-6-24 vs Ensworth'!BT7</f>
        <v>87.424040822853044</v>
      </c>
      <c r="P55" s="172">
        <f>('6-6-24 vs Ensworth'!BU7)*100</f>
        <v>6.9868995633187767</v>
      </c>
      <c r="Q55" s="172">
        <f>'6-6-24 vs Ensworth'!BV7</f>
        <v>7.82</v>
      </c>
      <c r="R55" s="172">
        <f>'6-6-24 vs Ensworth'!BW7</f>
        <v>0</v>
      </c>
      <c r="S55" s="160">
        <v>15.66</v>
      </c>
      <c r="T55" s="160" t="s">
        <v>132</v>
      </c>
    </row>
    <row r="56" spans="1:20" x14ac:dyDescent="0.55000000000000004">
      <c r="A56" s="160">
        <f>'6-6-24 vs Ensworth'!BF8</f>
        <v>5</v>
      </c>
      <c r="B56" s="160" t="str">
        <f>'6-6-24 vs Ensworth'!BG8</f>
        <v>JD</v>
      </c>
      <c r="C56" s="172">
        <f>('6-6-24 vs Ensworth'!BH8)*100</f>
        <v>72.727272727272734</v>
      </c>
      <c r="D56" s="172">
        <f>('6-6-24 vs Ensworth'!BI8)*100</f>
        <v>73.051948051948045</v>
      </c>
      <c r="E56" s="172">
        <f>('6-6-24 vs Ensworth'!BJ8)*100</f>
        <v>28.160220247532664</v>
      </c>
      <c r="F56" s="172">
        <f>('6-6-24 vs Ensworth'!BK8)*100</f>
        <v>21.409649193224691</v>
      </c>
      <c r="G56" s="172">
        <f>'6-6-24 vs Ensworth'!BL8</f>
        <v>0.12254901960784313</v>
      </c>
      <c r="H56" s="172">
        <f>'6-6-24 vs Ensworth'!BM8</f>
        <v>0.12254901960784313</v>
      </c>
      <c r="I56" s="172">
        <f>'6-6-24 vs Ensworth'!BN8</f>
        <v>1</v>
      </c>
      <c r="J56" s="172">
        <f>('6-6-24 vs Ensworth'!BO8)*100</f>
        <v>22.178794178794178</v>
      </c>
      <c r="K56" s="172">
        <f>('6-6-24 vs Ensworth'!BP8)*100</f>
        <v>17.29945945945946</v>
      </c>
      <c r="L56" s="172">
        <f>('6-6-24 vs Ensworth'!BQ8)*100</f>
        <v>20.057344300822564</v>
      </c>
      <c r="M56" s="172">
        <f>'6-6-24 vs Ensworth'!BR8</f>
        <v>70.292852663081121</v>
      </c>
      <c r="N56" s="172">
        <f>'6-6-24 vs Ensworth'!BS8</f>
        <v>142.31169422141514</v>
      </c>
      <c r="O56" s="172">
        <f>'6-6-24 vs Ensworth'!BT8</f>
        <v>72.018841558334017</v>
      </c>
      <c r="P56" s="172">
        <f>('6-6-24 vs Ensworth'!BU8)*100</f>
        <v>19.650655021834059</v>
      </c>
      <c r="Q56" s="172">
        <f>'6-6-24 vs Ensworth'!BV8</f>
        <v>18.62</v>
      </c>
      <c r="R56" s="172">
        <f>'6-6-24 vs Ensworth'!BW8</f>
        <v>0.27272727272727271</v>
      </c>
      <c r="S56" s="160">
        <v>18.5</v>
      </c>
      <c r="T56" s="160" t="s">
        <v>132</v>
      </c>
    </row>
    <row r="57" spans="1:20" x14ac:dyDescent="0.55000000000000004">
      <c r="A57" s="160">
        <f>'6-6-24 vs Ensworth'!BF9</f>
        <v>10</v>
      </c>
      <c r="B57" s="160" t="str">
        <f>'6-6-24 vs Ensworth'!BG9</f>
        <v>Mason</v>
      </c>
      <c r="C57" s="172">
        <f>('6-6-24 vs Ensworth'!BH9)*100</f>
        <v>25</v>
      </c>
      <c r="D57" s="172">
        <f>('6-6-24 vs Ensworth'!BI9)*100</f>
        <v>25</v>
      </c>
      <c r="E57" s="172">
        <f>('6-6-24 vs Ensworth'!BJ9)*100</f>
        <v>19.852754600720779</v>
      </c>
      <c r="F57" s="172">
        <f>('6-6-24 vs Ensworth'!BK9)*100</f>
        <v>0</v>
      </c>
      <c r="G57" s="172">
        <f>'6-6-24 vs Ensworth'!BL9</f>
        <v>0</v>
      </c>
      <c r="H57" s="172">
        <f>'6-6-24 vs Ensworth'!BM9</f>
        <v>0</v>
      </c>
      <c r="I57" s="172">
        <f>'6-6-24 vs Ensworth'!BN9</f>
        <v>0</v>
      </c>
      <c r="J57" s="172">
        <f>('6-6-24 vs Ensworth'!BO9)*100</f>
        <v>0</v>
      </c>
      <c r="K57" s="172">
        <f>('6-6-24 vs Ensworth'!BP9)*100</f>
        <v>14.55388813096862</v>
      </c>
      <c r="L57" s="172">
        <f>('6-6-24 vs Ensworth'!BQ9)*100</f>
        <v>6.3277774482472262</v>
      </c>
      <c r="M57" s="172">
        <f>'6-6-24 vs Ensworth'!BR9</f>
        <v>75.173407363305586</v>
      </c>
      <c r="N57" s="172">
        <f>'6-6-24 vs Ensworth'!BS9</f>
        <v>67.354682214291998</v>
      </c>
      <c r="O57" s="172">
        <f>'6-6-24 vs Ensworth'!BT9</f>
        <v>-7.8187251490135878</v>
      </c>
      <c r="P57" s="172">
        <f>('6-6-24 vs Ensworth'!BU9)*100</f>
        <v>0.87336244541484709</v>
      </c>
      <c r="Q57" s="172">
        <f>'6-6-24 vs Ensworth'!BV9</f>
        <v>0.81999999999999984</v>
      </c>
      <c r="R57" s="172">
        <f>'6-6-24 vs Ensworth'!BW9</f>
        <v>0</v>
      </c>
      <c r="S57" s="160">
        <v>7.33</v>
      </c>
      <c r="T57" s="160" t="s">
        <v>132</v>
      </c>
    </row>
    <row r="58" spans="1:20" x14ac:dyDescent="0.55000000000000004">
      <c r="A58" s="160">
        <f>'6-6-24 vs Ensworth'!BF10</f>
        <v>11</v>
      </c>
      <c r="B58" s="160" t="str">
        <f>'6-6-24 vs Ensworth'!BG10</f>
        <v>Pannell</v>
      </c>
      <c r="C58" s="172">
        <f>('6-6-24 vs Ensworth'!BH10)*100</f>
        <v>20</v>
      </c>
      <c r="D58" s="172">
        <f>('6-6-24 vs Ensworth'!BI10)*100</f>
        <v>18.382352941176467</v>
      </c>
      <c r="E58" s="172">
        <f>('6-6-24 vs Ensworth'!BJ10)*100</f>
        <v>33.41586242905025</v>
      </c>
      <c r="F58" s="172">
        <f>('6-6-24 vs Ensworth'!BK10)*100</f>
        <v>0</v>
      </c>
      <c r="G58" s="172">
        <f>'6-6-24 vs Ensworth'!BL10</f>
        <v>0</v>
      </c>
      <c r="H58" s="172">
        <f>'6-6-24 vs Ensworth'!BM10</f>
        <v>0.26881720430107525</v>
      </c>
      <c r="I58" s="172">
        <f>'6-6-24 vs Ensworth'!BN10</f>
        <v>0</v>
      </c>
      <c r="J58" s="172">
        <f>('6-6-24 vs Ensworth'!BO10)*100</f>
        <v>10.13105413105413</v>
      </c>
      <c r="K58" s="172">
        <f>('6-6-24 vs Ensworth'!BP10)*100</f>
        <v>26.340740740740742</v>
      </c>
      <c r="L58" s="172">
        <f>('6-6-24 vs Ensworth'!BQ10)*100</f>
        <v>17.178743961352655</v>
      </c>
      <c r="M58" s="172">
        <f>'6-6-24 vs Ensworth'!BR10</f>
        <v>70.222310101915539</v>
      </c>
      <c r="N58" s="172">
        <f>'6-6-24 vs Ensworth'!BS10</f>
        <v>36.95306668957717</v>
      </c>
      <c r="O58" s="172">
        <f>'6-6-24 vs Ensworth'!BT10</f>
        <v>-33.269243412338369</v>
      </c>
      <c r="P58" s="172">
        <f>('6-6-24 vs Ensworth'!BU10)*100</f>
        <v>-1.3100436681222707</v>
      </c>
      <c r="Q58" s="172">
        <f>'6-6-24 vs Ensworth'!BV10</f>
        <v>-0.58000000000000007</v>
      </c>
      <c r="R58" s="172">
        <f>'6-6-24 vs Ensworth'!BW10</f>
        <v>0.2</v>
      </c>
      <c r="S58" s="160">
        <v>8.1</v>
      </c>
      <c r="T58" s="160" t="s">
        <v>132</v>
      </c>
    </row>
    <row r="59" spans="1:20" x14ac:dyDescent="0.55000000000000004">
      <c r="A59" s="160">
        <f>'6-6-24 vs Ensworth'!BF11</f>
        <v>12</v>
      </c>
      <c r="B59" s="160" t="str">
        <f>'6-6-24 vs Ensworth'!BG11</f>
        <v>Chapman</v>
      </c>
      <c r="C59" s="172">
        <f>('6-6-24 vs Ensworth'!BH11)*100</f>
        <v>75</v>
      </c>
      <c r="D59" s="172">
        <f>('6-6-24 vs Ensworth'!BI11)*100</f>
        <v>75</v>
      </c>
      <c r="E59" s="172">
        <f>('6-6-24 vs Ensworth'!BJ11)*100</f>
        <v>16.168965691475922</v>
      </c>
      <c r="F59" s="172">
        <f>('6-6-24 vs Ensworth'!BK11)*100</f>
        <v>0</v>
      </c>
      <c r="G59" s="172">
        <f>'6-6-24 vs Ensworth'!BL11</f>
        <v>0</v>
      </c>
      <c r="H59" s="172">
        <f>'6-6-24 vs Ensworth'!BM11</f>
        <v>0</v>
      </c>
      <c r="I59" s="172">
        <f>'6-6-24 vs Ensworth'!BN11</f>
        <v>0</v>
      </c>
      <c r="J59" s="172">
        <f>('6-6-24 vs Ensworth'!BO11)*100</f>
        <v>0</v>
      </c>
      <c r="K59" s="172">
        <f>('6-6-24 vs Ensworth'!BP11)*100</f>
        <v>0</v>
      </c>
      <c r="L59" s="172">
        <f>('6-6-24 vs Ensworth'!BQ11)*100</f>
        <v>0</v>
      </c>
      <c r="M59" s="172">
        <f>'6-6-24 vs Ensworth'!BR11</f>
        <v>95.944907815786323</v>
      </c>
      <c r="N59" s="172">
        <f>'6-6-24 vs Ensworth'!BS11</f>
        <v>167.62289168304045</v>
      </c>
      <c r="O59" s="172">
        <f>'6-6-24 vs Ensworth'!BT11</f>
        <v>71.677983867254127</v>
      </c>
      <c r="P59" s="172">
        <f>('6-6-24 vs Ensworth'!BU11)*100</f>
        <v>1.7467248908296942</v>
      </c>
      <c r="Q59" s="172">
        <f>'6-6-24 vs Ensworth'!BV11</f>
        <v>1.3199999999999998</v>
      </c>
      <c r="R59" s="172">
        <f>'6-6-24 vs Ensworth'!BW11</f>
        <v>0</v>
      </c>
      <c r="S59" s="160">
        <v>4.5</v>
      </c>
      <c r="T59" s="160" t="s">
        <v>132</v>
      </c>
    </row>
    <row r="60" spans="1:20" x14ac:dyDescent="0.55000000000000004">
      <c r="A60" s="160">
        <f>'6-6-24 vs Ensworth'!BF12</f>
        <v>24</v>
      </c>
      <c r="B60" s="160" t="str">
        <f>'6-6-24 vs Ensworth'!BG12</f>
        <v>Carney</v>
      </c>
      <c r="C60" s="172">
        <f>('6-6-24 vs Ensworth'!BH12)*100</f>
        <v>150</v>
      </c>
      <c r="D60" s="172">
        <f>('6-6-24 vs Ensworth'!BI12)*100</f>
        <v>150</v>
      </c>
      <c r="E60" s="172">
        <f>('6-6-24 vs Ensworth'!BJ12)*100</f>
        <v>6.8255483688219192</v>
      </c>
      <c r="F60" s="172">
        <f>('6-6-24 vs Ensworth'!BK12)*100</f>
        <v>0</v>
      </c>
      <c r="G60" s="172">
        <f>'6-6-24 vs Ensworth'!BL12</f>
        <v>0</v>
      </c>
      <c r="H60" s="172">
        <f>'6-6-24 vs Ensworth'!BM12</f>
        <v>0</v>
      </c>
      <c r="I60" s="172">
        <f>'6-6-24 vs Ensworth'!BN12</f>
        <v>0</v>
      </c>
      <c r="J60" s="172">
        <f>('6-6-24 vs Ensworth'!BO12)*100</f>
        <v>0</v>
      </c>
      <c r="K60" s="172">
        <f>('6-6-24 vs Ensworth'!BP12)*100</f>
        <v>0</v>
      </c>
      <c r="L60" s="172">
        <f>('6-6-24 vs Ensworth'!BQ12)*100</f>
        <v>0</v>
      </c>
      <c r="M60" s="172">
        <f>'6-6-24 vs Ensworth'!BR12</f>
        <v>95.944907815786323</v>
      </c>
      <c r="N60" s="172">
        <f>'6-6-24 vs Ensworth'!BS12</f>
        <v>300</v>
      </c>
      <c r="O60" s="172">
        <f>'6-6-24 vs Ensworth'!BT12</f>
        <v>204.05509218421366</v>
      </c>
      <c r="P60" s="172">
        <f>('6-6-24 vs Ensworth'!BU12)*100</f>
        <v>2.6200873362445414</v>
      </c>
      <c r="Q60" s="172">
        <f>'6-6-24 vs Ensworth'!BV12</f>
        <v>2.16</v>
      </c>
      <c r="R60" s="172">
        <f>'6-6-24 vs Ensworth'!BW12</f>
        <v>0</v>
      </c>
      <c r="S60" s="160">
        <v>5.33</v>
      </c>
      <c r="T60" s="160" t="s">
        <v>132</v>
      </c>
    </row>
    <row r="61" spans="1:20" x14ac:dyDescent="0.55000000000000004">
      <c r="A61" s="160">
        <f>'6-6-24 vs Ensworth'!BF13</f>
        <v>30</v>
      </c>
      <c r="B61" s="160" t="str">
        <f>'6-6-24 vs Ensworth'!BG13</f>
        <v>Bowman</v>
      </c>
      <c r="C61" s="172">
        <f>('6-6-24 vs Ensworth'!BH13)*100</f>
        <v>50</v>
      </c>
      <c r="D61" s="172">
        <f>('6-6-24 vs Ensworth'!BI13)*100</f>
        <v>46.58385093167702</v>
      </c>
      <c r="E61" s="172">
        <f>('6-6-24 vs Ensworth'!BJ13)*100</f>
        <v>16.916780354706688</v>
      </c>
      <c r="F61" s="172">
        <f>('6-6-24 vs Ensworth'!BK13)*100</f>
        <v>0</v>
      </c>
      <c r="G61" s="172">
        <f>'6-6-24 vs Ensworth'!BL13</f>
        <v>0</v>
      </c>
      <c r="H61" s="172">
        <f>'6-6-24 vs Ensworth'!BM13</f>
        <v>0.13440860215053763</v>
      </c>
      <c r="I61" s="172">
        <f>'6-6-24 vs Ensworth'!BN13</f>
        <v>0</v>
      </c>
      <c r="J61" s="172">
        <f>('6-6-24 vs Ensworth'!BO13)*100</f>
        <v>15.386538461538457</v>
      </c>
      <c r="K61" s="172">
        <f>('6-6-24 vs Ensworth'!BP13)*100</f>
        <v>20.002499999999998</v>
      </c>
      <c r="L61" s="172">
        <f>('6-6-24 vs Ensworth'!BQ13)*100</f>
        <v>17.393478260869561</v>
      </c>
      <c r="M61" s="172">
        <f>'6-6-24 vs Ensworth'!BR13</f>
        <v>69.012182544684023</v>
      </c>
      <c r="N61" s="172">
        <f>'6-6-24 vs Ensworth'!BS13</f>
        <v>97.797297712151192</v>
      </c>
      <c r="O61" s="172">
        <f>'6-6-24 vs Ensworth'!BT13</f>
        <v>28.785115167467168</v>
      </c>
      <c r="P61" s="172">
        <f>('6-6-24 vs Ensworth'!BU13)*100</f>
        <v>7.4235807860262017</v>
      </c>
      <c r="Q61" s="172">
        <f>'6-6-24 vs Ensworth'!BV13</f>
        <v>9.67</v>
      </c>
      <c r="R61" s="172">
        <f>'6-6-24 vs Ensworth'!BW13</f>
        <v>0.16666666666666666</v>
      </c>
      <c r="S61" s="160">
        <v>16</v>
      </c>
      <c r="T61" s="160" t="s">
        <v>132</v>
      </c>
    </row>
    <row r="62" spans="1:20" x14ac:dyDescent="0.55000000000000004">
      <c r="A62" s="160">
        <f>'6-6-24 vs Ensworth'!BF14</f>
        <v>32</v>
      </c>
      <c r="B62" s="160" t="str">
        <f>'6-6-24 vs Ensworth'!BG14</f>
        <v>Turner</v>
      </c>
      <c r="C62" s="172">
        <f>('6-6-24 vs Ensworth'!BH14)*100</f>
        <v>0</v>
      </c>
      <c r="D62" s="172">
        <f>('6-6-24 vs Ensworth'!BI14)*100</f>
        <v>0</v>
      </c>
      <c r="E62" s="172">
        <f>('6-6-24 vs Ensworth'!BJ14)*100</f>
        <v>12.777426546434633</v>
      </c>
      <c r="F62" s="172">
        <f>('6-6-24 vs Ensworth'!BK14)*100</f>
        <v>0</v>
      </c>
      <c r="G62" s="172">
        <f>'6-6-24 vs Ensworth'!BL14</f>
        <v>0</v>
      </c>
      <c r="H62" s="172">
        <f>'6-6-24 vs Ensworth'!BM14</f>
        <v>0</v>
      </c>
      <c r="I62" s="172">
        <f>'6-6-24 vs Ensworth'!BN14</f>
        <v>0</v>
      </c>
      <c r="J62" s="172">
        <f>('6-6-24 vs Ensworth'!BO14)*100</f>
        <v>20.015009380863034</v>
      </c>
      <c r="K62" s="172">
        <f>('6-6-24 vs Ensworth'!BP14)*100</f>
        <v>0</v>
      </c>
      <c r="L62" s="172">
        <f>('6-6-24 vs Ensworth'!BQ14)*100</f>
        <v>11.312831389183456</v>
      </c>
      <c r="M62" s="172">
        <f>'6-6-24 vs Ensworth'!BR14</f>
        <v>70.321488830783437</v>
      </c>
      <c r="N62" s="172">
        <f>'6-6-24 vs Ensworth'!BS14</f>
        <v>32.195281770841795</v>
      </c>
      <c r="O62" s="172">
        <f>'6-6-24 vs Ensworth'!BT14</f>
        <v>-38.126207059941642</v>
      </c>
      <c r="P62" s="172">
        <f>('6-6-24 vs Ensworth'!BU14)*100</f>
        <v>-0.43668122270742354</v>
      </c>
      <c r="Q62" s="172">
        <f>'6-6-24 vs Ensworth'!BV14</f>
        <v>0.50999999999999979</v>
      </c>
      <c r="R62" s="172">
        <f>'6-6-24 vs Ensworth'!BW14</f>
        <v>1</v>
      </c>
      <c r="S62" s="160">
        <v>4.0999999999999996</v>
      </c>
      <c r="T62" s="160" t="s">
        <v>132</v>
      </c>
    </row>
    <row r="63" spans="1:20" x14ac:dyDescent="0.55000000000000004">
      <c r="A63" s="160">
        <f>'6-6-24 vs Ensworth'!BF15</f>
        <v>33</v>
      </c>
      <c r="B63" s="160" t="str">
        <f>'6-6-24 vs Ensworth'!BG15</f>
        <v>Bellomy</v>
      </c>
      <c r="C63" s="172">
        <f>('6-6-24 vs Ensworth'!BH15)*100</f>
        <v>0</v>
      </c>
      <c r="D63" s="172">
        <f>('6-6-24 vs Ensworth'!BI15)*100</f>
        <v>0</v>
      </c>
      <c r="E63" s="172">
        <f>('6-6-24 vs Ensworth'!BJ15)*100</f>
        <v>4.4638248841497949</v>
      </c>
      <c r="F63" s="172">
        <f>('6-6-24 vs Ensworth'!BK15)*100</f>
        <v>0</v>
      </c>
      <c r="G63" s="172">
        <f>'6-6-24 vs Ensworth'!BL15</f>
        <v>0</v>
      </c>
      <c r="H63" s="172">
        <f>'6-6-24 vs Ensworth'!BM15</f>
        <v>0</v>
      </c>
      <c r="I63" s="172">
        <f>'6-6-24 vs Ensworth'!BN15</f>
        <v>0</v>
      </c>
      <c r="J63" s="172">
        <f>('6-6-24 vs Ensworth'!BO15)*100</f>
        <v>10.068900424728644</v>
      </c>
      <c r="K63" s="172">
        <f>('6-6-24 vs Ensworth'!BP15)*100</f>
        <v>0</v>
      </c>
      <c r="L63" s="172">
        <f>('6-6-24 vs Ensworth'!BQ15)*100</f>
        <v>5.6911176313683631</v>
      </c>
      <c r="M63" s="172">
        <f>'6-6-24 vs Ensworth'!BR15</f>
        <v>95.944907815786323</v>
      </c>
      <c r="N63" s="172">
        <f>'6-6-24 vs Ensworth'!BS15</f>
        <v>49.839994964859436</v>
      </c>
      <c r="O63" s="172">
        <f>'6-6-24 vs Ensworth'!BT15</f>
        <v>-46.104912850926887</v>
      </c>
      <c r="P63" s="172">
        <f>('6-6-24 vs Ensworth'!BU15)*100</f>
        <v>-0.43668122270742354</v>
      </c>
      <c r="Q63" s="172">
        <f>'6-6-24 vs Ensworth'!BV15</f>
        <v>0.25</v>
      </c>
      <c r="R63" s="172">
        <f>'6-6-24 vs Ensworth'!BW15</f>
        <v>0</v>
      </c>
      <c r="S63" s="160">
        <v>8.15</v>
      </c>
      <c r="T63" s="160" t="s">
        <v>132</v>
      </c>
    </row>
    <row r="64" spans="1:20" x14ac:dyDescent="0.55000000000000004">
      <c r="A64" s="160">
        <f>'6-6-24 vs Ensworth'!BF16</f>
        <v>34</v>
      </c>
      <c r="B64" s="160" t="str">
        <f>'6-6-24 vs Ensworth'!BG16</f>
        <v>Toms</v>
      </c>
      <c r="C64" s="172">
        <f>('6-6-24 vs Ensworth'!BH16)*100</f>
        <v>33.333333333333329</v>
      </c>
      <c r="D64" s="172">
        <f>('6-6-24 vs Ensworth'!BI16)*100</f>
        <v>31.05590062111801</v>
      </c>
      <c r="E64" s="172">
        <f>('6-6-24 vs Ensworth'!BJ16)*100</f>
        <v>18.044565711687135</v>
      </c>
      <c r="F64" s="172">
        <f>('6-6-24 vs Ensworth'!BK16)*100</f>
        <v>0</v>
      </c>
      <c r="G64" s="172">
        <f>'6-6-24 vs Ensworth'!BL16</f>
        <v>0</v>
      </c>
      <c r="H64" s="172">
        <f>'6-6-24 vs Ensworth'!BM16</f>
        <v>0.13440860215053763</v>
      </c>
      <c r="I64" s="172">
        <f>'6-6-24 vs Ensworth'!BN16</f>
        <v>0</v>
      </c>
      <c r="J64" s="172">
        <f>('6-6-24 vs Ensworth'!BO16)*100</f>
        <v>16.412307692307689</v>
      </c>
      <c r="K64" s="172">
        <f>('6-6-24 vs Ensworth'!BP16)*100</f>
        <v>35.559999999999995</v>
      </c>
      <c r="L64" s="172">
        <f>('6-6-24 vs Ensworth'!BQ16)*100</f>
        <v>24.73739130434782</v>
      </c>
      <c r="M64" s="172">
        <f>'6-6-24 vs Ensworth'!BR16</f>
        <v>61.22008555243751</v>
      </c>
      <c r="N64" s="172">
        <f>'6-6-24 vs Ensworth'!BS16</f>
        <v>76.113261227069771</v>
      </c>
      <c r="O64" s="172">
        <f>'6-6-24 vs Ensworth'!BT16</f>
        <v>14.893175674632261</v>
      </c>
      <c r="P64" s="172">
        <f>('6-6-24 vs Ensworth'!BU16)*100</f>
        <v>6.5502183406113534</v>
      </c>
      <c r="Q64" s="172">
        <f>'6-6-24 vs Ensworth'!BV16</f>
        <v>9.85</v>
      </c>
      <c r="R64" s="172">
        <f>'6-6-24 vs Ensworth'!BW16</f>
        <v>0.16666666666666666</v>
      </c>
      <c r="S64" s="160">
        <v>15</v>
      </c>
      <c r="T64" s="160" t="s">
        <v>132</v>
      </c>
    </row>
    <row r="65" spans="1:20" x14ac:dyDescent="0.55000000000000004">
      <c r="A65" s="160">
        <f>'6-6-24 vs Ensworth'!BF17</f>
        <v>55</v>
      </c>
      <c r="B65" s="160" t="str">
        <f>'6-6-24 vs Ensworth'!BG17</f>
        <v>Baker</v>
      </c>
      <c r="C65" s="172">
        <f>('6-6-24 vs Ensworth'!BH17)*100</f>
        <v>33.333333333333329</v>
      </c>
      <c r="D65" s="172">
        <f>('6-6-24 vs Ensworth'!BI17)*100</f>
        <v>33.333333333333329</v>
      </c>
      <c r="E65" s="172">
        <f>('6-6-24 vs Ensworth'!BJ17)*100</f>
        <v>23.72619965597011</v>
      </c>
      <c r="F65" s="172">
        <f>('6-6-24 vs Ensworth'!BK17)*100</f>
        <v>15.096796105513416</v>
      </c>
      <c r="G65" s="172">
        <f>'6-6-24 vs Ensworth'!BL17</f>
        <v>0.14285714285714285</v>
      </c>
      <c r="H65" s="172">
        <f>'6-6-24 vs Ensworth'!BM17</f>
        <v>0</v>
      </c>
      <c r="I65" s="172">
        <f>'6-6-24 vs Ensworth'!BN17</f>
        <v>0</v>
      </c>
      <c r="J65" s="172">
        <f>('6-6-24 vs Ensworth'!BO17)*100</f>
        <v>0</v>
      </c>
      <c r="K65" s="172">
        <f>('6-6-24 vs Ensworth'!BP17)*100</f>
        <v>11.595652173913043</v>
      </c>
      <c r="L65" s="172">
        <f>('6-6-24 vs Ensworth'!BQ17)*100</f>
        <v>5.0415879017013232</v>
      </c>
      <c r="M65" s="172">
        <f>'6-6-24 vs Ensworth'!BR17</f>
        <v>67.492674391988004</v>
      </c>
      <c r="N65" s="172">
        <f>'6-6-24 vs Ensworth'!BS17</f>
        <v>97.80251189924256</v>
      </c>
      <c r="O65" s="172">
        <f>'6-6-24 vs Ensworth'!BT17</f>
        <v>30.309837507254556</v>
      </c>
      <c r="P65" s="172">
        <f>('6-6-24 vs Ensworth'!BU17)*100</f>
        <v>3.4934497816593884</v>
      </c>
      <c r="Q65" s="172">
        <f>'6-6-24 vs Ensworth'!BV17</f>
        <v>3.41</v>
      </c>
      <c r="R65" s="172">
        <f>'6-6-24 vs Ensworth'!BW17</f>
        <v>0</v>
      </c>
      <c r="S65" s="160">
        <v>9.1999999999999993</v>
      </c>
      <c r="T65" s="160" t="s">
        <v>132</v>
      </c>
    </row>
    <row r="66" spans="1:20" x14ac:dyDescent="0.55000000000000004">
      <c r="A66" s="160">
        <v>99</v>
      </c>
      <c r="B66" s="160" t="str">
        <f>'6-6-24 vs Ensworth'!BG18</f>
        <v>Team</v>
      </c>
      <c r="C66" s="172">
        <f>('6-6-24 vs Ensworth'!BH18)*100</f>
        <v>45.205479452054789</v>
      </c>
      <c r="D66" s="172">
        <f>('6-6-24 vs Ensworth'!BI18)*100</f>
        <v>45.478170478170483</v>
      </c>
      <c r="E66" s="172">
        <f>('6-6-24 vs Ensworth'!BJ18)*100</f>
        <v>0</v>
      </c>
      <c r="F66" s="172">
        <f>('6-6-24 vs Ensworth'!BK18)*100</f>
        <v>46.666666666666664</v>
      </c>
      <c r="G66" s="172">
        <f>'6-6-24 vs Ensworth'!BL18</f>
        <v>0.15916325602546613</v>
      </c>
      <c r="H66" s="172">
        <f>'6-6-24 vs Ensworth'!BM18</f>
        <v>0.12505684402000911</v>
      </c>
      <c r="I66" s="172">
        <f>'6-6-24 vs Ensworth'!BN18</f>
        <v>1.2727272727272727</v>
      </c>
      <c r="J66" s="172">
        <f>('6-6-24 vs Ensworth'!BO18)*100</f>
        <v>41.025641025641022</v>
      </c>
      <c r="K66" s="172">
        <f>('6-6-24 vs Ensworth'!BP18)*100</f>
        <v>63.333333333333329</v>
      </c>
      <c r="L66" s="172">
        <f>('6-6-24 vs Ensworth'!BQ18)*100</f>
        <v>50.724637681159422</v>
      </c>
      <c r="M66" s="172">
        <f>'6-6-24 vs Ensworth'!BR18</f>
        <v>76.428252977517346</v>
      </c>
      <c r="N66" s="172">
        <f>'6-6-24 vs Ensworth'!BS18</f>
        <v>101.32577163472247</v>
      </c>
      <c r="O66" s="172">
        <f>'6-6-24 vs Ensworth'!BT18</f>
        <v>24.897518657205126</v>
      </c>
      <c r="P66" s="172">
        <f>('6-6-24 vs Ensworth'!BU18)*100</f>
        <v>63.755458515283848</v>
      </c>
      <c r="Q66" s="172">
        <f>'6-6-24 vs Ensworth'!BV18</f>
        <v>67.789999999999992</v>
      </c>
      <c r="R66" s="172">
        <f>'6-6-24 vs Ensworth'!BW18</f>
        <v>0.12328767123287671</v>
      </c>
      <c r="S66" s="160">
        <v>160</v>
      </c>
      <c r="T66" s="160" t="s">
        <v>132</v>
      </c>
    </row>
    <row r="67" spans="1:20" x14ac:dyDescent="0.55000000000000004">
      <c r="A67" s="160">
        <f>'6-7-24 vs Sparkman'!BF3</f>
        <v>0</v>
      </c>
      <c r="B67" s="160" t="str">
        <f>'6-7-24 vs Sparkman'!BG3</f>
        <v>Lewis</v>
      </c>
      <c r="C67" s="172">
        <f>('6-7-24 vs Sparkman'!BH3)*100</f>
        <v>0</v>
      </c>
      <c r="D67" s="172">
        <f>('6-7-24 vs Sparkman'!BI3)*100</f>
        <v>0</v>
      </c>
      <c r="E67" s="172">
        <f>('6-7-24 vs Sparkman'!BJ3)*100</f>
        <v>17.492711370262391</v>
      </c>
      <c r="F67" s="172">
        <f>('6-7-24 vs Sparkman'!BK3)*100</f>
        <v>0</v>
      </c>
      <c r="G67" s="172">
        <f>'6-7-24 vs Sparkman'!BL3</f>
        <v>0</v>
      </c>
      <c r="H67" s="172">
        <f>'6-7-24 vs Sparkman'!BM3</f>
        <v>0.33333333333333331</v>
      </c>
      <c r="I67" s="172">
        <f>'6-7-24 vs Sparkman'!BN3</f>
        <v>0</v>
      </c>
      <c r="J67" s="172">
        <f>('6-7-24 vs Sparkman'!BO3)*100</f>
        <v>26.125714285714281</v>
      </c>
      <c r="K67" s="172">
        <f>('6-7-24 vs Sparkman'!BP3)*100</f>
        <v>0</v>
      </c>
      <c r="L67" s="172">
        <f>('6-7-24 vs Sparkman'!BQ3)*100</f>
        <v>11.875324675324672</v>
      </c>
      <c r="M67" s="172">
        <f>'6-7-24 vs Sparkman'!BR3</f>
        <v>72.504950731196388</v>
      </c>
      <c r="N67" s="172">
        <f>'6-7-24 vs Sparkman'!BS3</f>
        <v>23.843272449977306</v>
      </c>
      <c r="O67" s="172">
        <f>'6-7-24 vs Sparkman'!BT3</f>
        <v>-48.661678281219082</v>
      </c>
      <c r="P67" s="172">
        <f>('6-7-24 vs Sparkman'!BU3)*100</f>
        <v>-1.1904761904761905</v>
      </c>
      <c r="Q67" s="172">
        <f>'6-7-24 vs Sparkman'!BV3</f>
        <v>0.5</v>
      </c>
      <c r="R67" s="172">
        <f>'6-7-24 vs Sparkman'!BW3</f>
        <v>0</v>
      </c>
      <c r="S67" s="172">
        <v>7</v>
      </c>
      <c r="T67" s="160" t="s">
        <v>136</v>
      </c>
    </row>
    <row r="68" spans="1:20" x14ac:dyDescent="0.55000000000000004">
      <c r="A68" s="160">
        <f>'6-7-24 vs Sparkman'!BF4</f>
        <v>1</v>
      </c>
      <c r="B68" s="160" t="str">
        <f>'6-7-24 vs Sparkman'!BG4</f>
        <v>Walker</v>
      </c>
      <c r="C68" s="172">
        <f>('6-7-24 vs Sparkman'!BH4)*100</f>
        <v>80</v>
      </c>
      <c r="D68" s="172">
        <f>('6-7-24 vs Sparkman'!BI4)*100</f>
        <v>80</v>
      </c>
      <c r="E68" s="172">
        <f>('6-7-24 vs Sparkman'!BJ4)*100</f>
        <v>20.408163265306118</v>
      </c>
      <c r="F68" s="172">
        <f>('6-7-24 vs Sparkman'!BK4)*100</f>
        <v>11.766868639331722</v>
      </c>
      <c r="G68" s="172">
        <f>'6-7-24 vs Sparkman'!BL4</f>
        <v>0.1111111111111111</v>
      </c>
      <c r="H68" s="172">
        <f>'6-7-24 vs Sparkman'!BM4</f>
        <v>0.33333333333333331</v>
      </c>
      <c r="I68" s="172">
        <f>'6-7-24 vs Sparkman'!BN4</f>
        <v>0.33333333333333331</v>
      </c>
      <c r="J68" s="172">
        <f>('6-7-24 vs Sparkman'!BO4)*100</f>
        <v>0</v>
      </c>
      <c r="K68" s="172">
        <f>('6-7-24 vs Sparkman'!BP4)*100</f>
        <v>33.337499999999991</v>
      </c>
      <c r="L68" s="172">
        <f>('6-7-24 vs Sparkman'!BQ4)*100</f>
        <v>18.184090909090905</v>
      </c>
      <c r="M68" s="172">
        <f>'6-7-24 vs Sparkman'!BR4</f>
        <v>47.458296819253</v>
      </c>
      <c r="N68" s="172">
        <f>'6-7-24 vs Sparkman'!BS4</f>
        <v>97.148940291857556</v>
      </c>
      <c r="O68" s="172">
        <f>'6-7-24 vs Sparkman'!BT4</f>
        <v>49.690643472604556</v>
      </c>
      <c r="P68" s="172">
        <f>('6-7-24 vs Sparkman'!BU4)*100</f>
        <v>15.476190476190476</v>
      </c>
      <c r="Q68" s="172">
        <f>'6-7-24 vs Sparkman'!BV4</f>
        <v>10.16</v>
      </c>
      <c r="R68" s="172">
        <f>'6-7-24 vs Sparkman'!BW4</f>
        <v>0</v>
      </c>
      <c r="S68" s="172">
        <v>16</v>
      </c>
      <c r="T68" s="160" t="s">
        <v>136</v>
      </c>
    </row>
    <row r="69" spans="1:20" x14ac:dyDescent="0.55000000000000004">
      <c r="A69" s="160">
        <f>'6-7-24 vs Sparkman'!BF5</f>
        <v>2</v>
      </c>
      <c r="B69" s="160" t="str">
        <f>'6-7-24 vs Sparkman'!BG5</f>
        <v>Rivers</v>
      </c>
      <c r="C69" s="172">
        <f>('6-7-24 vs Sparkman'!BH5)*100</f>
        <v>62.5</v>
      </c>
      <c r="D69" s="172">
        <f>('6-7-24 vs Sparkman'!BI5)*100</f>
        <v>62.5</v>
      </c>
      <c r="E69" s="172">
        <f>('6-7-24 vs Sparkman'!BJ5)*100</f>
        <v>13.605442176870749</v>
      </c>
      <c r="F69" s="172">
        <f>('6-7-24 vs Sparkman'!BK5)*100</f>
        <v>0</v>
      </c>
      <c r="G69" s="172">
        <f>'6-7-24 vs Sparkman'!BL5</f>
        <v>0</v>
      </c>
      <c r="H69" s="172">
        <f>'6-7-24 vs Sparkman'!BM5</f>
        <v>0.2</v>
      </c>
      <c r="I69" s="172">
        <f>'6-7-24 vs Sparkman'!BN5</f>
        <v>0</v>
      </c>
      <c r="J69" s="172">
        <f>('6-7-24 vs Sparkman'!BO5)*100</f>
        <v>6.0959999999999983</v>
      </c>
      <c r="K69" s="172">
        <f>('6-7-24 vs Sparkman'!BP5)*100</f>
        <v>0</v>
      </c>
      <c r="L69" s="172">
        <f>('6-7-24 vs Sparkman'!BQ5)*100</f>
        <v>2.7709090909090901</v>
      </c>
      <c r="M69" s="172">
        <f>'6-7-24 vs Sparkman'!BR5</f>
        <v>89.910587976985994</v>
      </c>
      <c r="N69" s="172">
        <f>'6-7-24 vs Sparkman'!BS5</f>
        <v>113.52588921111146</v>
      </c>
      <c r="O69" s="172">
        <f>'6-7-24 vs Sparkman'!BT5</f>
        <v>23.615301234125468</v>
      </c>
      <c r="P69" s="172">
        <f>('6-7-24 vs Sparkman'!BU5)*100</f>
        <v>3.5714285714285712</v>
      </c>
      <c r="Q69" s="172">
        <f>'6-7-24 vs Sparkman'!BV5</f>
        <v>2.82</v>
      </c>
      <c r="R69" s="172">
        <f>'6-7-24 vs Sparkman'!BW5</f>
        <v>0</v>
      </c>
      <c r="S69" s="172">
        <v>15</v>
      </c>
      <c r="T69" s="160" t="s">
        <v>136</v>
      </c>
    </row>
    <row r="70" spans="1:20" x14ac:dyDescent="0.55000000000000004">
      <c r="A70" s="160">
        <f>'6-7-24 vs Sparkman'!BF6</f>
        <v>3</v>
      </c>
      <c r="B70" s="160" t="str">
        <f>'6-7-24 vs Sparkman'!BG6</f>
        <v>Gossett</v>
      </c>
      <c r="C70" s="172">
        <f>('6-7-24 vs Sparkman'!BH6)*100</f>
        <v>0</v>
      </c>
      <c r="D70" s="172">
        <f>('6-7-24 vs Sparkman'!BI6)*100</f>
        <v>0</v>
      </c>
      <c r="E70" s="172">
        <f>('6-7-24 vs Sparkman'!BJ6)*100</f>
        <v>7.6578473791017343</v>
      </c>
      <c r="F70" s="172">
        <f>('6-7-24 vs Sparkman'!BK6)*100</f>
        <v>24.018011257035646</v>
      </c>
      <c r="G70" s="172">
        <f>'6-7-24 vs Sparkman'!BL6</f>
        <v>0.5</v>
      </c>
      <c r="H70" s="172">
        <f>'6-7-24 vs Sparkman'!BM6</f>
        <v>0</v>
      </c>
      <c r="I70" s="172">
        <f>'6-7-24 vs Sparkman'!BN6</f>
        <v>0</v>
      </c>
      <c r="J70" s="172">
        <f>('6-7-24 vs Sparkman'!BO6)*100</f>
        <v>0</v>
      </c>
      <c r="K70" s="172">
        <f>('6-7-24 vs Sparkman'!BP6)*100</f>
        <v>14.296435272045024</v>
      </c>
      <c r="L70" s="172">
        <f>('6-7-24 vs Sparkman'!BQ6)*100</f>
        <v>7.7980556029336512</v>
      </c>
      <c r="M70" s="172">
        <f>'6-7-24 vs Sparkman'!BR6</f>
        <v>59.017817900368826</v>
      </c>
      <c r="N70" s="172">
        <f>'6-7-24 vs Sparkman'!BS6</f>
        <v>91.093041822704961</v>
      </c>
      <c r="O70" s="172">
        <f>'6-7-24 vs Sparkman'!BT6</f>
        <v>32.075223922336136</v>
      </c>
      <c r="P70" s="172">
        <f>('6-7-24 vs Sparkman'!BU6)*100</f>
        <v>4.1666666666666661</v>
      </c>
      <c r="Q70" s="172">
        <f>'6-7-24 vs Sparkman'!BV6</f>
        <v>4.32</v>
      </c>
      <c r="R70" s="172">
        <f>'6-7-24 vs Sparkman'!BW6</f>
        <v>0</v>
      </c>
      <c r="S70" s="172">
        <v>10.66</v>
      </c>
      <c r="T70" s="160" t="s">
        <v>136</v>
      </c>
    </row>
    <row r="71" spans="1:20" x14ac:dyDescent="0.55000000000000004">
      <c r="A71" s="160">
        <f>'6-7-24 vs Sparkman'!BF7</f>
        <v>4</v>
      </c>
      <c r="B71" s="160" t="str">
        <f>'6-7-24 vs Sparkman'!BG7</f>
        <v>Stapler</v>
      </c>
      <c r="C71" s="172">
        <f>('6-7-24 vs Sparkman'!BH7)*100</f>
        <v>43.75</v>
      </c>
      <c r="D71" s="172">
        <f>('6-7-24 vs Sparkman'!BI7)*100</f>
        <v>43.75</v>
      </c>
      <c r="E71" s="172">
        <f>('6-7-24 vs Sparkman'!BJ7)*100</f>
        <v>21.60864345738295</v>
      </c>
      <c r="F71" s="172">
        <f>('6-7-24 vs Sparkman'!BK7)*100</f>
        <v>9.7280143956618481</v>
      </c>
      <c r="G71" s="172">
        <f>'6-7-24 vs Sparkman'!BL7</f>
        <v>0.1</v>
      </c>
      <c r="H71" s="172">
        <f>'6-7-24 vs Sparkman'!BM7</f>
        <v>0.1</v>
      </c>
      <c r="I71" s="172">
        <f>'6-7-24 vs Sparkman'!BN7</f>
        <v>1</v>
      </c>
      <c r="J71" s="172">
        <f>('6-7-24 vs Sparkman'!BO7)*100</f>
        <v>10.75764705882353</v>
      </c>
      <c r="K71" s="172">
        <f>('6-7-24 vs Sparkman'!BP7)*100</f>
        <v>4.4823529411764707</v>
      </c>
      <c r="L71" s="172">
        <f>('6-7-24 vs Sparkman'!BQ7)*100</f>
        <v>7.3347593582887702</v>
      </c>
      <c r="M71" s="172">
        <f>'6-7-24 vs Sparkman'!BR7</f>
        <v>86.453925958794414</v>
      </c>
      <c r="N71" s="172">
        <f>'6-7-24 vs Sparkman'!BS7</f>
        <v>111.6184310887574</v>
      </c>
      <c r="O71" s="172">
        <f>'6-7-24 vs Sparkman'!BT7</f>
        <v>25.16450512996299</v>
      </c>
      <c r="P71" s="172">
        <f>('6-7-24 vs Sparkman'!BU7)*100</f>
        <v>4.7619047619047619</v>
      </c>
      <c r="Q71" s="172">
        <f>'6-7-24 vs Sparkman'!BV7</f>
        <v>3.7299999999999995</v>
      </c>
      <c r="R71" s="172">
        <f>'6-7-24 vs Sparkman'!BW7</f>
        <v>0</v>
      </c>
      <c r="S71" s="172">
        <v>17</v>
      </c>
      <c r="T71" s="160" t="s">
        <v>136</v>
      </c>
    </row>
    <row r="72" spans="1:20" x14ac:dyDescent="0.55000000000000004">
      <c r="A72" s="160">
        <f>'6-7-24 vs Sparkman'!BF8</f>
        <v>5</v>
      </c>
      <c r="B72" s="160" t="str">
        <f>'6-7-24 vs Sparkman'!BG8</f>
        <v>JD</v>
      </c>
      <c r="C72" s="172">
        <f>('6-7-24 vs Sparkman'!BH8)*100</f>
        <v>44.444444444444443</v>
      </c>
      <c r="D72" s="172">
        <f>('6-7-24 vs Sparkman'!BI8)*100</f>
        <v>51.115241635687738</v>
      </c>
      <c r="E72" s="172">
        <f>('6-7-24 vs Sparkman'!BJ8)*100</f>
        <v>28.235294117647054</v>
      </c>
      <c r="F72" s="172">
        <f>('6-7-24 vs Sparkman'!BK8)*100</f>
        <v>21.552676238450555</v>
      </c>
      <c r="G72" s="172">
        <f>'6-7-24 vs Sparkman'!BL8</f>
        <v>0.14534883720930233</v>
      </c>
      <c r="H72" s="172">
        <f>'6-7-24 vs Sparkman'!BM8</f>
        <v>7.2674418604651167E-2</v>
      </c>
      <c r="I72" s="172">
        <f>'6-7-24 vs Sparkman'!BN8</f>
        <v>2</v>
      </c>
      <c r="J72" s="172">
        <f>('6-7-24 vs Sparkman'!BO8)*100</f>
        <v>10.75764705882353</v>
      </c>
      <c r="K72" s="172">
        <f>('6-7-24 vs Sparkman'!BP8)*100</f>
        <v>8.9647058823529413</v>
      </c>
      <c r="L72" s="172">
        <f>('6-7-24 vs Sparkman'!BQ8)*100</f>
        <v>9.7796791443850264</v>
      </c>
      <c r="M72" s="172">
        <f>'6-7-24 vs Sparkman'!BR8</f>
        <v>66.609179863350093</v>
      </c>
      <c r="N72" s="172">
        <f>'6-7-24 vs Sparkman'!BS8</f>
        <v>129.53719701843792</v>
      </c>
      <c r="O72" s="172">
        <f>'6-7-24 vs Sparkman'!BT8</f>
        <v>62.928017155087829</v>
      </c>
      <c r="P72" s="172">
        <f>('6-7-24 vs Sparkman'!BU8)*100</f>
        <v>13.095238095238097</v>
      </c>
      <c r="Q72" s="172">
        <f>'6-7-24 vs Sparkman'!BV8</f>
        <v>8.4700000000000006</v>
      </c>
      <c r="R72" s="172">
        <f>'6-7-24 vs Sparkman'!BW8</f>
        <v>0.44444444444444442</v>
      </c>
      <c r="S72" s="172">
        <v>17</v>
      </c>
      <c r="T72" s="160" t="s">
        <v>136</v>
      </c>
    </row>
    <row r="73" spans="1:20" x14ac:dyDescent="0.55000000000000004">
      <c r="A73" s="160">
        <f>'6-7-24 vs Sparkman'!BF9</f>
        <v>10</v>
      </c>
      <c r="B73" s="160" t="str">
        <f>'6-7-24 vs Sparkman'!BG9</f>
        <v>Mason</v>
      </c>
      <c r="C73" s="172">
        <f>('6-7-24 vs Sparkman'!BH9)*100</f>
        <v>0</v>
      </c>
      <c r="D73" s="172">
        <f>('6-7-24 vs Sparkman'!BI9)*100</f>
        <v>0</v>
      </c>
      <c r="E73" s="172">
        <f>('6-7-24 vs Sparkman'!BJ9)*100</f>
        <v>16.326530612244898</v>
      </c>
      <c r="F73" s="172">
        <f>('6-7-24 vs Sparkman'!BK9)*100</f>
        <v>17.0688</v>
      </c>
      <c r="G73" s="172">
        <f>'6-7-24 vs Sparkman'!BL9</f>
        <v>0.25</v>
      </c>
      <c r="H73" s="172">
        <f>'6-7-24 vs Sparkman'!BM9</f>
        <v>0.25</v>
      </c>
      <c r="I73" s="172">
        <f>'6-7-24 vs Sparkman'!BN9</f>
        <v>1</v>
      </c>
      <c r="J73" s="172">
        <f>('6-7-24 vs Sparkman'!BO9)*100</f>
        <v>0</v>
      </c>
      <c r="K73" s="172">
        <f>('6-7-24 vs Sparkman'!BP9)*100</f>
        <v>10.159999999999998</v>
      </c>
      <c r="L73" s="172">
        <f>('6-7-24 vs Sparkman'!BQ9)*100</f>
        <v>5.5418181818181802</v>
      </c>
      <c r="M73" s="172">
        <f>'6-7-24 vs Sparkman'!BR9</f>
        <v>81.691064243328185</v>
      </c>
      <c r="N73" s="172">
        <f>'6-7-24 vs Sparkman'!BS9</f>
        <v>28.973280739198092</v>
      </c>
      <c r="O73" s="172">
        <f>'6-7-24 vs Sparkman'!BT9</f>
        <v>-52.717783504130097</v>
      </c>
      <c r="P73" s="172">
        <f>('6-7-24 vs Sparkman'!BU9)*100</f>
        <v>-1.1904761904761905</v>
      </c>
      <c r="Q73" s="172">
        <f>'6-7-24 vs Sparkman'!BV9</f>
        <v>-0.59000000000000008</v>
      </c>
      <c r="R73" s="172">
        <f>'6-7-24 vs Sparkman'!BW9</f>
        <v>0</v>
      </c>
      <c r="S73" s="172">
        <v>7.5</v>
      </c>
      <c r="T73" s="160" t="s">
        <v>136</v>
      </c>
    </row>
    <row r="74" spans="1:20" x14ac:dyDescent="0.55000000000000004">
      <c r="A74" s="160">
        <f>'6-7-24 vs Sparkman'!BF10</f>
        <v>11</v>
      </c>
      <c r="B74" s="160" t="str">
        <f>'6-7-24 vs Sparkman'!BG10</f>
        <v>Pannell</v>
      </c>
      <c r="C74" s="172">
        <f>('6-7-24 vs Sparkman'!BH10)*100</f>
        <v>66.666666666666657</v>
      </c>
      <c r="D74" s="172">
        <f>('6-7-24 vs Sparkman'!BI10)*100</f>
        <v>64.432989690721655</v>
      </c>
      <c r="E74" s="172">
        <f>('6-7-24 vs Sparkman'!BJ10)*100</f>
        <v>31.084818146812747</v>
      </c>
      <c r="F74" s="172">
        <f>('6-7-24 vs Sparkman'!BK10)*100</f>
        <v>28.136374026339389</v>
      </c>
      <c r="G74" s="172">
        <f>'6-7-24 vs Sparkman'!BL10</f>
        <v>0.18382352941176472</v>
      </c>
      <c r="H74" s="172">
        <f>'6-7-24 vs Sparkman'!BM10</f>
        <v>0.4595588235294118</v>
      </c>
      <c r="I74" s="172">
        <f>'6-7-24 vs Sparkman'!BN10</f>
        <v>0.4</v>
      </c>
      <c r="J74" s="172">
        <f>('6-7-24 vs Sparkman'!BO10)*100</f>
        <v>0</v>
      </c>
      <c r="K74" s="172">
        <f>('6-7-24 vs Sparkman'!BP10)*100</f>
        <v>19.605488850771867</v>
      </c>
      <c r="L74" s="172">
        <f>('6-7-24 vs Sparkman'!BQ10)*100</f>
        <v>10.693903009511928</v>
      </c>
      <c r="M74" s="172">
        <f>'6-7-24 vs Sparkman'!BR10</f>
        <v>71.791085205726404</v>
      </c>
      <c r="N74" s="172">
        <f>'6-7-24 vs Sparkman'!BS10</f>
        <v>65.143838981182626</v>
      </c>
      <c r="O74" s="172">
        <f>'6-7-24 vs Sparkman'!BT10</f>
        <v>-6.6472462245437782</v>
      </c>
      <c r="P74" s="172">
        <f>('6-7-24 vs Sparkman'!BU10)*100</f>
        <v>3.5714285714285712</v>
      </c>
      <c r="Q74" s="172">
        <f>'6-7-24 vs Sparkman'!BV10</f>
        <v>1.4500000000000002</v>
      </c>
      <c r="R74" s="172">
        <f>'6-7-24 vs Sparkman'!BW10</f>
        <v>0.66666666666666663</v>
      </c>
      <c r="S74" s="172">
        <v>11.66</v>
      </c>
      <c r="T74" s="160" t="s">
        <v>136</v>
      </c>
    </row>
    <row r="75" spans="1:20" x14ac:dyDescent="0.55000000000000004">
      <c r="A75" s="160">
        <f>'6-7-24 vs Sparkman'!BF11</f>
        <v>12</v>
      </c>
      <c r="B75" s="160" t="str">
        <f>'6-7-24 vs Sparkman'!BG11</f>
        <v>Chapman</v>
      </c>
      <c r="C75" s="172">
        <f>('6-7-24 vs Sparkman'!BH11)*100</f>
        <v>150</v>
      </c>
      <c r="D75" s="172">
        <f>('6-7-24 vs Sparkman'!BI11)*100</f>
        <v>150</v>
      </c>
      <c r="E75" s="172">
        <f>('6-7-24 vs Sparkman'!BJ11)*100</f>
        <v>8.6843247937472867</v>
      </c>
      <c r="F75" s="172">
        <f>('6-7-24 vs Sparkman'!BK11)*100</f>
        <v>0</v>
      </c>
      <c r="G75" s="172">
        <f>'6-7-24 vs Sparkman'!BL11</f>
        <v>0</v>
      </c>
      <c r="H75" s="172">
        <f>'6-7-24 vs Sparkman'!BM11</f>
        <v>0</v>
      </c>
      <c r="I75" s="172">
        <f>'6-7-24 vs Sparkman'!BN11</f>
        <v>0</v>
      </c>
      <c r="J75" s="172">
        <f>('6-7-24 vs Sparkman'!BO11)*100</f>
        <v>0</v>
      </c>
      <c r="K75" s="172">
        <f>('6-7-24 vs Sparkman'!BP11)*100</f>
        <v>0</v>
      </c>
      <c r="L75" s="172">
        <f>('6-7-24 vs Sparkman'!BQ11)*100</f>
        <v>0</v>
      </c>
      <c r="M75" s="172">
        <f>'6-7-24 vs Sparkman'!BR11</f>
        <v>58.501528791494927</v>
      </c>
      <c r="N75" s="172">
        <f>'6-7-24 vs Sparkman'!BS11</f>
        <v>300</v>
      </c>
      <c r="O75" s="172">
        <f>'6-7-24 vs Sparkman'!BT11</f>
        <v>241.49847120850507</v>
      </c>
      <c r="P75" s="172">
        <f>('6-7-24 vs Sparkman'!BU11)*100</f>
        <v>4.7619047619047619</v>
      </c>
      <c r="Q75" s="172">
        <f>'6-7-24 vs Sparkman'!BV11</f>
        <v>3.16</v>
      </c>
      <c r="R75" s="172">
        <f>'6-7-24 vs Sparkman'!BW11</f>
        <v>0</v>
      </c>
      <c r="S75" s="172">
        <v>4.7</v>
      </c>
      <c r="T75" s="160" t="s">
        <v>136</v>
      </c>
    </row>
    <row r="76" spans="1:20" x14ac:dyDescent="0.55000000000000004">
      <c r="A76" s="160">
        <f>'6-7-24 vs Sparkman'!BF12</f>
        <v>24</v>
      </c>
      <c r="B76" s="160" t="str">
        <f>'6-7-24 vs Sparkman'!BG12</f>
        <v>Carney</v>
      </c>
      <c r="C76" s="172">
        <f>('6-7-24 vs Sparkman'!BH12)*100</f>
        <v>100</v>
      </c>
      <c r="D76" s="172">
        <f>('6-7-24 vs Sparkman'!BI12)*100</f>
        <v>100</v>
      </c>
      <c r="E76" s="172">
        <f>('6-7-24 vs Sparkman'!BJ12)*100</f>
        <v>19.436345966958211</v>
      </c>
      <c r="F76" s="172">
        <f>('6-7-24 vs Sparkman'!BK12)*100</f>
        <v>19.223007063572144</v>
      </c>
      <c r="G76" s="172">
        <f>'6-7-24 vs Sparkman'!BL12</f>
        <v>0.16666666666666666</v>
      </c>
      <c r="H76" s="172">
        <f>'6-7-24 vs Sparkman'!BM12</f>
        <v>0.16666666666666666</v>
      </c>
      <c r="I76" s="172">
        <f>'6-7-24 vs Sparkman'!BN12</f>
        <v>1</v>
      </c>
      <c r="J76" s="172">
        <f>('6-7-24 vs Sparkman'!BO12)*100</f>
        <v>8.7085714285714264</v>
      </c>
      <c r="K76" s="172">
        <f>('6-7-24 vs Sparkman'!BP12)*100</f>
        <v>14.514285714285712</v>
      </c>
      <c r="L76" s="172">
        <f>('6-7-24 vs Sparkman'!BQ12)*100</f>
        <v>11.875324675324674</v>
      </c>
      <c r="M76" s="172">
        <f>'6-7-24 vs Sparkman'!BR12</f>
        <v>46.833832588607791</v>
      </c>
      <c r="N76" s="172">
        <f>'6-7-24 vs Sparkman'!BS12</f>
        <v>162.42356187574885</v>
      </c>
      <c r="O76" s="172">
        <f>'6-7-24 vs Sparkman'!BT12</f>
        <v>115.58972928714105</v>
      </c>
      <c r="P76" s="172">
        <f>('6-7-24 vs Sparkman'!BU12)*100</f>
        <v>13.690476190476192</v>
      </c>
      <c r="Q76" s="172">
        <f>'6-7-24 vs Sparkman'!BV12</f>
        <v>9.82</v>
      </c>
      <c r="R76" s="172">
        <f>'6-7-24 vs Sparkman'!BW12</f>
        <v>0</v>
      </c>
      <c r="S76" s="172">
        <v>10.5</v>
      </c>
      <c r="T76" s="160" t="s">
        <v>136</v>
      </c>
    </row>
    <row r="77" spans="1:20" x14ac:dyDescent="0.55000000000000004">
      <c r="A77" s="160">
        <f>'6-7-24 vs Sparkman'!BF13</f>
        <v>30</v>
      </c>
      <c r="B77" s="160" t="str">
        <f>'6-7-24 vs Sparkman'!BG13</f>
        <v>Bowman</v>
      </c>
      <c r="C77" s="172">
        <f>('6-7-24 vs Sparkman'!BH13)*100</f>
        <v>33.333333333333329</v>
      </c>
      <c r="D77" s="172">
        <f>('6-7-24 vs Sparkman'!BI13)*100</f>
        <v>30.364372469635626</v>
      </c>
      <c r="E77" s="172">
        <f>('6-7-24 vs Sparkman'!BJ13)*100</f>
        <v>26.017116524028967</v>
      </c>
      <c r="F77" s="172">
        <f>('6-7-24 vs Sparkman'!BK13)*100</f>
        <v>21.959051487539792</v>
      </c>
      <c r="G77" s="172">
        <f>'6-7-24 vs Sparkman'!BL13</f>
        <v>0.16835016835016833</v>
      </c>
      <c r="H77" s="172">
        <f>'6-7-24 vs Sparkman'!BM13</f>
        <v>0</v>
      </c>
      <c r="I77" s="172">
        <f>'6-7-24 vs Sparkman'!BN13</f>
        <v>0</v>
      </c>
      <c r="J77" s="172">
        <f>('6-7-24 vs Sparkman'!BO13)*100</f>
        <v>29.496774193548379</v>
      </c>
      <c r="K77" s="172">
        <f>('6-7-24 vs Sparkman'!BP13)*100</f>
        <v>19.664516129032254</v>
      </c>
      <c r="L77" s="172">
        <f>('6-7-24 vs Sparkman'!BQ13)*100</f>
        <v>24.133724340175949</v>
      </c>
      <c r="M77" s="172">
        <f>'6-7-24 vs Sparkman'!BR13</f>
        <v>66.772350562759215</v>
      </c>
      <c r="N77" s="172">
        <f>'6-7-24 vs Sparkman'!BS13</f>
        <v>109.68597334524401</v>
      </c>
      <c r="O77" s="172">
        <f>'6-7-24 vs Sparkman'!BT13</f>
        <v>42.913622782484794</v>
      </c>
      <c r="P77" s="172">
        <f>('6-7-24 vs Sparkman'!BU13)*100</f>
        <v>8.3333333333333321</v>
      </c>
      <c r="Q77" s="172">
        <f>'6-7-24 vs Sparkman'!BV13</f>
        <v>9.77</v>
      </c>
      <c r="R77" s="172">
        <f>'6-7-24 vs Sparkman'!BW13</f>
        <v>0.22222222222222221</v>
      </c>
      <c r="S77" s="172">
        <v>15.5</v>
      </c>
      <c r="T77" s="160" t="s">
        <v>136</v>
      </c>
    </row>
    <row r="78" spans="1:20" x14ac:dyDescent="0.55000000000000004">
      <c r="A78" s="160">
        <f>'6-7-24 vs Sparkman'!BF14</f>
        <v>32</v>
      </c>
      <c r="B78" s="160" t="str">
        <f>'6-7-24 vs Sparkman'!BG14</f>
        <v>Turner</v>
      </c>
      <c r="C78" s="172">
        <f>('6-7-24 vs Sparkman'!BH14)*100</f>
        <v>0</v>
      </c>
      <c r="D78" s="172">
        <f>('6-7-24 vs Sparkman'!BI14)*100</f>
        <v>0</v>
      </c>
      <c r="E78" s="172">
        <f>('6-7-24 vs Sparkman'!BJ14)*100</f>
        <v>16.326530612244898</v>
      </c>
      <c r="F78" s="172">
        <f>('6-7-24 vs Sparkman'!BK14)*100</f>
        <v>0</v>
      </c>
      <c r="G78" s="172">
        <f>'6-7-24 vs Sparkman'!BL14</f>
        <v>0</v>
      </c>
      <c r="H78" s="172">
        <f>'6-7-24 vs Sparkman'!BM14</f>
        <v>0</v>
      </c>
      <c r="I78" s="172">
        <f>'6-7-24 vs Sparkman'!BN14</f>
        <v>0</v>
      </c>
      <c r="J78" s="172">
        <f>('6-7-24 vs Sparkman'!BO14)*100</f>
        <v>0</v>
      </c>
      <c r="K78" s="172">
        <f>('6-7-24 vs Sparkman'!BP14)*100</f>
        <v>0</v>
      </c>
      <c r="L78" s="172">
        <f>('6-7-24 vs Sparkman'!BQ14)*100</f>
        <v>0</v>
      </c>
      <c r="M78" s="172">
        <f>'6-7-24 vs Sparkman'!BR14</f>
        <v>92.339934684143401</v>
      </c>
      <c r="N78" s="172">
        <f>'6-7-24 vs Sparkman'!BS14</f>
        <v>0</v>
      </c>
      <c r="O78" s="172">
        <f>'6-7-24 vs Sparkman'!BT14</f>
        <v>-92.339934684143401</v>
      </c>
      <c r="P78" s="172">
        <f>('6-7-24 vs Sparkman'!BU14)*100</f>
        <v>-1.1904761904761905</v>
      </c>
      <c r="Q78" s="172">
        <f>'6-7-24 vs Sparkman'!BV14</f>
        <v>-0.84000000000000008</v>
      </c>
      <c r="R78" s="172">
        <f>'6-7-24 vs Sparkman'!BW14</f>
        <v>0</v>
      </c>
      <c r="S78" s="172">
        <v>2.5</v>
      </c>
      <c r="T78" s="160" t="s">
        <v>136</v>
      </c>
    </row>
    <row r="79" spans="1:20" x14ac:dyDescent="0.55000000000000004">
      <c r="A79" s="160">
        <f>'6-7-24 vs Sparkman'!BF15</f>
        <v>33</v>
      </c>
      <c r="B79" s="160" t="str">
        <f>'6-7-24 vs Sparkman'!BG15</f>
        <v>Bellomy</v>
      </c>
      <c r="C79" s="172">
        <f>('6-7-24 vs Sparkman'!BH15)*100</f>
        <v>0</v>
      </c>
      <c r="D79" s="172">
        <f>('6-7-24 vs Sparkman'!BI15)*100</f>
        <v>0</v>
      </c>
      <c r="E79" s="172">
        <f>('6-7-24 vs Sparkman'!BJ15)*100</f>
        <v>21.768707482993197</v>
      </c>
      <c r="F79" s="172">
        <f>('6-7-24 vs Sparkman'!BK15)*100</f>
        <v>0</v>
      </c>
      <c r="G79" s="172">
        <f>'6-7-24 vs Sparkman'!BL15</f>
        <v>0</v>
      </c>
      <c r="H79" s="172">
        <f>'6-7-24 vs Sparkman'!BM15</f>
        <v>0</v>
      </c>
      <c r="I79" s="172">
        <f>'6-7-24 vs Sparkman'!BN15</f>
        <v>0</v>
      </c>
      <c r="J79" s="172">
        <f>('6-7-24 vs Sparkman'!BO15)*100</f>
        <v>48.767999999999986</v>
      </c>
      <c r="K79" s="172">
        <f>('6-7-24 vs Sparkman'!BP15)*100</f>
        <v>10.159999999999998</v>
      </c>
      <c r="L79" s="172">
        <f>('6-7-24 vs Sparkman'!BQ15)*100</f>
        <v>27.709090909090904</v>
      </c>
      <c r="M79" s="172">
        <f>'6-7-24 vs Sparkman'!BR15</f>
        <v>60.485663217268474</v>
      </c>
      <c r="N79" s="172">
        <f>'6-7-24 vs Sparkman'!BS15</f>
        <v>44.80448306909561</v>
      </c>
      <c r="O79" s="172">
        <f>'6-7-24 vs Sparkman'!BT15</f>
        <v>-15.681180148172864</v>
      </c>
      <c r="P79" s="172">
        <f>('6-7-24 vs Sparkman'!BU15)*100</f>
        <v>0</v>
      </c>
      <c r="Q79" s="172">
        <f>'6-7-24 vs Sparkman'!BV15</f>
        <v>2.91</v>
      </c>
      <c r="R79" s="172">
        <f>'6-7-24 vs Sparkman'!BW15</f>
        <v>0</v>
      </c>
      <c r="S79" s="172">
        <v>7.5</v>
      </c>
      <c r="T79" s="160" t="s">
        <v>136</v>
      </c>
    </row>
    <row r="80" spans="1:20" x14ac:dyDescent="0.55000000000000004">
      <c r="A80" s="160">
        <f>'6-7-24 vs Sparkman'!BF16</f>
        <v>34</v>
      </c>
      <c r="B80" s="160" t="str">
        <f>'6-7-24 vs Sparkman'!BG16</f>
        <v>Toms</v>
      </c>
      <c r="C80" s="172">
        <f>('6-7-24 vs Sparkman'!BH16)*100</f>
        <v>100</v>
      </c>
      <c r="D80" s="172">
        <f>('6-7-24 vs Sparkman'!BI16)*100</f>
        <v>100</v>
      </c>
      <c r="E80" s="172">
        <f>('6-7-24 vs Sparkman'!BJ16)*100</f>
        <v>17.18582169709989</v>
      </c>
      <c r="F80" s="172">
        <f>('6-7-24 vs Sparkman'!BK16)*100</f>
        <v>22.61958611330996</v>
      </c>
      <c r="G80" s="172">
        <f>'6-7-24 vs Sparkman'!BL16</f>
        <v>0.2</v>
      </c>
      <c r="H80" s="172">
        <f>'6-7-24 vs Sparkman'!BM16</f>
        <v>0.2</v>
      </c>
      <c r="I80" s="172">
        <f>'6-7-24 vs Sparkman'!BN16</f>
        <v>1</v>
      </c>
      <c r="J80" s="172">
        <f>('6-7-24 vs Sparkman'!BO16)*100</f>
        <v>0</v>
      </c>
      <c r="K80" s="172">
        <f>('6-7-24 vs Sparkman'!BP16)*100</f>
        <v>24.063157894736843</v>
      </c>
      <c r="L80" s="172">
        <f>('6-7-24 vs Sparkman'!BQ16)*100</f>
        <v>13.12535885167464</v>
      </c>
      <c r="M80" s="172">
        <f>'6-7-24 vs Sparkman'!BR16</f>
        <v>50.377819672165501</v>
      </c>
      <c r="N80" s="172">
        <f>'6-7-24 vs Sparkman'!BS16</f>
        <v>143.05111132416809</v>
      </c>
      <c r="O80" s="172">
        <f>'6-7-24 vs Sparkman'!BT16</f>
        <v>92.67329165200259</v>
      </c>
      <c r="P80" s="172">
        <f>('6-7-24 vs Sparkman'!BU16)*100</f>
        <v>11.904761904761903</v>
      </c>
      <c r="Q80" s="172">
        <f>'6-7-24 vs Sparkman'!BV16</f>
        <v>7.75</v>
      </c>
      <c r="R80" s="172">
        <f>'6-7-24 vs Sparkman'!BW16</f>
        <v>0</v>
      </c>
      <c r="S80" s="172">
        <v>9.5</v>
      </c>
      <c r="T80" s="160" t="s">
        <v>136</v>
      </c>
    </row>
    <row r="81" spans="1:20" x14ac:dyDescent="0.55000000000000004">
      <c r="A81" s="160">
        <f>'6-7-24 vs Sparkman'!BF17</f>
        <v>55</v>
      </c>
      <c r="B81" s="160" t="str">
        <f>'6-7-24 vs Sparkman'!BG17</f>
        <v>Baker</v>
      </c>
      <c r="C81" s="172">
        <f>('6-7-24 vs Sparkman'!BH17)*100</f>
        <v>0</v>
      </c>
      <c r="D81" s="172">
        <f>('6-7-24 vs Sparkman'!BI17)*100</f>
        <v>0</v>
      </c>
      <c r="E81" s="172">
        <f>('6-7-24 vs Sparkman'!BJ17)*100</f>
        <v>14.693877551020407</v>
      </c>
      <c r="F81" s="172">
        <f>('6-7-24 vs Sparkman'!BK17)*100</f>
        <v>0</v>
      </c>
      <c r="G81" s="172">
        <f>'6-7-24 vs Sparkman'!BL17</f>
        <v>0</v>
      </c>
      <c r="H81" s="172">
        <f>'6-7-24 vs Sparkman'!BM17</f>
        <v>0.34722222222222221</v>
      </c>
      <c r="I81" s="172">
        <f>'6-7-24 vs Sparkman'!BN17</f>
        <v>0</v>
      </c>
      <c r="J81" s="172">
        <f>('6-7-24 vs Sparkman'!BO17)*100</f>
        <v>11.429999999999998</v>
      </c>
      <c r="K81" s="172">
        <f>('6-7-24 vs Sparkman'!BP17)*100</f>
        <v>9.5249999999999986</v>
      </c>
      <c r="L81" s="172">
        <f>('6-7-24 vs Sparkman'!BQ17)*100</f>
        <v>10.390909090909089</v>
      </c>
      <c r="M81" s="172">
        <f>'6-7-24 vs Sparkman'!BR17</f>
        <v>79.832166142776799</v>
      </c>
      <c r="N81" s="172">
        <f>'6-7-24 vs Sparkman'!BS17</f>
        <v>10.757768769323281</v>
      </c>
      <c r="O81" s="172">
        <f>'6-7-24 vs Sparkman'!BT17</f>
        <v>-69.074397373453522</v>
      </c>
      <c r="P81" s="172">
        <f>('6-7-24 vs Sparkman'!BU17)*100</f>
        <v>-2.9761904761904758</v>
      </c>
      <c r="Q81" s="172">
        <f>'6-7-24 vs Sparkman'!BV17</f>
        <v>-1.0499999999999998</v>
      </c>
      <c r="R81" s="172">
        <f>'6-7-24 vs Sparkman'!BW17</f>
        <v>2</v>
      </c>
      <c r="S81" s="172">
        <v>8</v>
      </c>
      <c r="T81" s="160" t="s">
        <v>136</v>
      </c>
    </row>
    <row r="82" spans="1:20" x14ac:dyDescent="0.55000000000000004">
      <c r="A82" s="160">
        <v>99</v>
      </c>
      <c r="B82" s="160" t="str">
        <f>'6-7-24 vs Sparkman'!BG18</f>
        <v>Team</v>
      </c>
      <c r="C82" s="172">
        <f>('6-7-24 vs Sparkman'!BH18)*100</f>
        <v>47.413793103448278</v>
      </c>
      <c r="D82" s="172">
        <f>('6-7-24 vs Sparkman'!BI18)*100</f>
        <v>47.275641025641022</v>
      </c>
      <c r="E82" s="172">
        <f>('6-7-24 vs Sparkman'!BJ18)*100</f>
        <v>0</v>
      </c>
      <c r="F82" s="172">
        <f>('6-7-24 vs Sparkman'!BK18)*100</f>
        <v>52</v>
      </c>
      <c r="G82" s="172">
        <f>'6-7-24 vs Sparkman'!BL18</f>
        <v>0.16581632653061223</v>
      </c>
      <c r="H82" s="172">
        <f>'6-7-24 vs Sparkman'!BM18</f>
        <v>0.2040816326530612</v>
      </c>
      <c r="I82" s="172">
        <f>'6-7-24 vs Sparkman'!BN18</f>
        <v>0.8125</v>
      </c>
      <c r="J82" s="172">
        <f>('6-7-24 vs Sparkman'!BO18)*100</f>
        <v>51.428571428571423</v>
      </c>
      <c r="K82" s="172">
        <f>('6-7-24 vs Sparkman'!BP18)*100</f>
        <v>64.285714285714292</v>
      </c>
      <c r="L82" s="172">
        <f>('6-7-24 vs Sparkman'!BQ18)*100</f>
        <v>58.441558441558442</v>
      </c>
      <c r="M82" s="172">
        <f>'6-7-24 vs Sparkman'!BR18</f>
        <v>69.422443835314539</v>
      </c>
      <c r="N82" s="172">
        <f>'6-7-24 vs Sparkman'!BS18</f>
        <v>97.940638013299065</v>
      </c>
      <c r="O82" s="172">
        <f>'6-7-24 vs Sparkman'!BT18</f>
        <v>28.518194177984526</v>
      </c>
      <c r="P82" s="172">
        <f>('6-7-24 vs Sparkman'!BU18)*100</f>
        <v>76.785714285714278</v>
      </c>
      <c r="Q82" s="172">
        <f>'6-7-24 vs Sparkman'!BV18</f>
        <v>62.379999999999995</v>
      </c>
      <c r="R82" s="172">
        <f>'6-7-24 vs Sparkman'!BW18</f>
        <v>0.17241379310344829</v>
      </c>
      <c r="S82" s="172">
        <v>160</v>
      </c>
      <c r="T82" s="160" t="s">
        <v>136</v>
      </c>
    </row>
    <row r="83" spans="1:20" x14ac:dyDescent="0.55000000000000004">
      <c r="A83" s="160">
        <f>'6-7-24 vs MBA'!BF3</f>
        <v>0</v>
      </c>
      <c r="B83" s="160" t="str">
        <f>'6-7-24 vs MBA'!BG3</f>
        <v>Lewis</v>
      </c>
      <c r="C83" s="172">
        <f>('6-7-24 vs MBA'!BH3)*100</f>
        <v>50</v>
      </c>
      <c r="D83" s="172">
        <f>('6-7-24 vs MBA'!BI3)*100</f>
        <v>50</v>
      </c>
      <c r="E83" s="172">
        <f>('6-7-24 vs MBA'!BJ3)*100</f>
        <v>22.509848058525606</v>
      </c>
      <c r="F83" s="172">
        <f>('6-7-24 vs MBA'!BK3)*100</f>
        <v>31.067961165048541</v>
      </c>
      <c r="G83" s="172">
        <f>'6-7-24 vs MBA'!BL3</f>
        <v>0.2857142857142857</v>
      </c>
      <c r="H83" s="172">
        <f>'6-7-24 vs MBA'!BM3</f>
        <v>0.14285714285714285</v>
      </c>
      <c r="I83" s="172">
        <f>'6-7-24 vs MBA'!BN3</f>
        <v>2</v>
      </c>
      <c r="J83" s="172">
        <f>('6-7-24 vs MBA'!BO3)*100</f>
        <v>0</v>
      </c>
      <c r="K83" s="172">
        <f>('6-7-24 vs MBA'!BP3)*100</f>
        <v>55.172413793103445</v>
      </c>
      <c r="L83" s="172">
        <f>('6-7-24 vs MBA'!BQ3)*100</f>
        <v>26.229508196721312</v>
      </c>
      <c r="M83" s="172">
        <f>'6-7-24 vs MBA'!BR3</f>
        <v>65.638383484616128</v>
      </c>
      <c r="N83" s="172">
        <f>'6-7-24 vs MBA'!BS3</f>
        <v>113.70395739063031</v>
      </c>
      <c r="O83" s="172">
        <f>'6-7-24 vs MBA'!BT3</f>
        <v>48.06557390601418</v>
      </c>
      <c r="P83" s="172">
        <f>('6-7-24 vs MBA'!BU3)*100</f>
        <v>7.9207920792079207</v>
      </c>
      <c r="Q83" s="172">
        <f>'6-7-24 vs MBA'!BV3</f>
        <v>7</v>
      </c>
      <c r="R83" s="172">
        <f>'6-7-24 vs MBA'!BW3</f>
        <v>0</v>
      </c>
      <c r="S83" s="172">
        <v>10</v>
      </c>
      <c r="T83" s="160" t="s">
        <v>137</v>
      </c>
    </row>
    <row r="84" spans="1:20" x14ac:dyDescent="0.55000000000000004">
      <c r="A84" s="160">
        <f>'6-7-24 vs MBA'!BF4</f>
        <v>1</v>
      </c>
      <c r="B84" s="160" t="str">
        <f>'6-7-24 vs MBA'!BG4</f>
        <v>Walker</v>
      </c>
      <c r="C84" s="172">
        <f>('6-7-24 vs MBA'!BH4)*100</f>
        <v>0</v>
      </c>
      <c r="D84" s="172">
        <f>('6-7-24 vs MBA'!BI4)*100</f>
        <v>0</v>
      </c>
      <c r="E84" s="172">
        <f>('6-7-24 vs MBA'!BJ4)*100</f>
        <v>16.213576032551455</v>
      </c>
      <c r="F84" s="172">
        <f>('6-7-24 vs MBA'!BK4)*100</f>
        <v>0</v>
      </c>
      <c r="G84" s="172">
        <f>'6-7-24 vs MBA'!BL4</f>
        <v>0</v>
      </c>
      <c r="H84" s="172">
        <f>'6-7-24 vs MBA'!BM4</f>
        <v>0.33333333333333331</v>
      </c>
      <c r="I84" s="172">
        <f>'6-7-24 vs MBA'!BN4</f>
        <v>0</v>
      </c>
      <c r="J84" s="172">
        <f>('6-7-24 vs MBA'!BO4)*100</f>
        <v>0</v>
      </c>
      <c r="K84" s="172">
        <f>('6-7-24 vs MBA'!BP4)*100</f>
        <v>13.246677981537443</v>
      </c>
      <c r="L84" s="172">
        <f>('6-7-24 vs MBA'!BQ4)*100</f>
        <v>6.2976010076161621</v>
      </c>
      <c r="M84" s="172">
        <f>'6-7-24 vs MBA'!BR4</f>
        <v>72.469274104134612</v>
      </c>
      <c r="N84" s="172">
        <f>'6-7-24 vs MBA'!BS4</f>
        <v>0</v>
      </c>
      <c r="O84" s="172">
        <f>'6-7-24 vs MBA'!BT4</f>
        <v>-72.469274104134612</v>
      </c>
      <c r="P84" s="172">
        <f>('6-7-24 vs MBA'!BU4)*100</f>
        <v>-1.9801980198019802</v>
      </c>
      <c r="Q84" s="172">
        <f>'6-7-24 vs MBA'!BV4</f>
        <v>-1.59</v>
      </c>
      <c r="R84" s="172">
        <f>'6-7-24 vs MBA'!BW4</f>
        <v>0</v>
      </c>
      <c r="S84" s="172">
        <v>8.33</v>
      </c>
      <c r="T84" s="160" t="s">
        <v>137</v>
      </c>
    </row>
    <row r="85" spans="1:20" x14ac:dyDescent="0.55000000000000004">
      <c r="A85" s="160">
        <f>'6-7-24 vs MBA'!BF5</f>
        <v>2</v>
      </c>
      <c r="B85" s="160" t="str">
        <f>'6-7-24 vs MBA'!BG5</f>
        <v>Rivers</v>
      </c>
      <c r="C85" s="172">
        <f>('6-7-24 vs MBA'!BH5)*100</f>
        <v>66.666666666666657</v>
      </c>
      <c r="D85" s="172">
        <f>('6-7-24 vs MBA'!BI5)*100</f>
        <v>51.546391752577328</v>
      </c>
      <c r="E85" s="172">
        <f>('6-7-24 vs MBA'!BJ5)*100</f>
        <v>16.481329111118519</v>
      </c>
      <c r="F85" s="172">
        <f>('6-7-24 vs MBA'!BK5)*100</f>
        <v>0</v>
      </c>
      <c r="G85" s="172">
        <f>'6-7-24 vs MBA'!BL5</f>
        <v>0</v>
      </c>
      <c r="H85" s="172">
        <f>'6-7-24 vs MBA'!BM5</f>
        <v>0.20491803278688525</v>
      </c>
      <c r="I85" s="172">
        <f>'6-7-24 vs MBA'!BN5</f>
        <v>0</v>
      </c>
      <c r="J85" s="172">
        <f>('6-7-24 vs MBA'!BO5)*100</f>
        <v>7.5018754688672153</v>
      </c>
      <c r="K85" s="172">
        <f>('6-7-24 vs MBA'!BP5)*100</f>
        <v>8.2779315518534791</v>
      </c>
      <c r="L85" s="172">
        <f>('6-7-24 vs MBA'!BQ5)*100</f>
        <v>7.8708201640574069</v>
      </c>
      <c r="M85" s="172">
        <f>'6-7-24 vs MBA'!BR5</f>
        <v>73.015263374838995</v>
      </c>
      <c r="N85" s="172">
        <f>'6-7-24 vs MBA'!BS5</f>
        <v>84.381222268605143</v>
      </c>
      <c r="O85" s="172">
        <f>'6-7-24 vs MBA'!BT5</f>
        <v>11.365958893766148</v>
      </c>
      <c r="P85" s="172">
        <f>('6-7-24 vs MBA'!BU5)*100</f>
        <v>1.4851485148514851</v>
      </c>
      <c r="Q85" s="172">
        <f>'6-7-24 vs MBA'!BV5</f>
        <v>1.3599999999999999</v>
      </c>
      <c r="R85" s="172">
        <f>'6-7-24 vs MBA'!BW5</f>
        <v>0.66666666666666663</v>
      </c>
      <c r="S85" s="172">
        <v>13.33</v>
      </c>
      <c r="T85" s="160" t="s">
        <v>137</v>
      </c>
    </row>
    <row r="86" spans="1:20" x14ac:dyDescent="0.55000000000000004">
      <c r="A86" s="160">
        <f>'6-7-24 vs MBA'!BF6</f>
        <v>3</v>
      </c>
      <c r="B86" s="160" t="str">
        <f>'6-7-24 vs MBA'!BG6</f>
        <v>Gossett</v>
      </c>
      <c r="C86" s="172">
        <f>('6-7-24 vs MBA'!BH6)*100</f>
        <v>78.571428571428569</v>
      </c>
      <c r="D86" s="172">
        <f>('6-7-24 vs MBA'!BI6)*100</f>
        <v>78.571428571428569</v>
      </c>
      <c r="E86" s="172">
        <f>('6-7-24 vs MBA'!BJ6)*100</f>
        <v>37.911323045937863</v>
      </c>
      <c r="F86" s="172">
        <f>('6-7-24 vs MBA'!BK6)*100</f>
        <v>24.902723735408561</v>
      </c>
      <c r="G86" s="172">
        <f>'6-7-24 vs MBA'!BL6</f>
        <v>0.1111111111111111</v>
      </c>
      <c r="H86" s="172">
        <f>'6-7-24 vs MBA'!BM6</f>
        <v>0.1111111111111111</v>
      </c>
      <c r="I86" s="172">
        <f>'6-7-24 vs MBA'!BN6</f>
        <v>1</v>
      </c>
      <c r="J86" s="172">
        <f>('6-7-24 vs MBA'!BO6)*100</f>
        <v>0</v>
      </c>
      <c r="K86" s="172">
        <f>('6-7-24 vs MBA'!BP6)*100</f>
        <v>0</v>
      </c>
      <c r="L86" s="172">
        <f>('6-7-24 vs MBA'!BQ6)*100</f>
        <v>0</v>
      </c>
      <c r="M86" s="172">
        <f>'6-7-24 vs MBA'!BR6</f>
        <v>74.257716602671309</v>
      </c>
      <c r="N86" s="172">
        <f>'6-7-24 vs MBA'!BS6</f>
        <v>147.45945882240616</v>
      </c>
      <c r="O86" s="172">
        <f>'6-7-24 vs MBA'!BT6</f>
        <v>73.201742219734854</v>
      </c>
      <c r="P86" s="172">
        <f>('6-7-24 vs MBA'!BU6)*100</f>
        <v>7.9207920792079207</v>
      </c>
      <c r="Q86" s="172">
        <f>'6-7-24 vs MBA'!BV6</f>
        <v>5.2099999999999991</v>
      </c>
      <c r="R86" s="172">
        <f>'6-7-24 vs MBA'!BW6</f>
        <v>0</v>
      </c>
      <c r="S86" s="172">
        <v>9.5</v>
      </c>
      <c r="T86" s="160" t="s">
        <v>137</v>
      </c>
    </row>
    <row r="87" spans="1:20" x14ac:dyDescent="0.55000000000000004">
      <c r="A87" s="160">
        <f>'6-7-24 vs MBA'!BF7</f>
        <v>4</v>
      </c>
      <c r="B87" s="160" t="str">
        <f>'6-7-24 vs MBA'!BG7</f>
        <v>Stapler</v>
      </c>
      <c r="C87" s="172">
        <f>('6-7-24 vs MBA'!BH7)*100</f>
        <v>100</v>
      </c>
      <c r="D87" s="172">
        <f>('6-7-24 vs MBA'!BI7)*100</f>
        <v>100</v>
      </c>
      <c r="E87" s="172">
        <f>('6-7-24 vs MBA'!BJ7)*100</f>
        <v>20.778321284792867</v>
      </c>
      <c r="F87" s="172">
        <f>('6-7-24 vs MBA'!BK7)*100</f>
        <v>28.699551569506728</v>
      </c>
      <c r="G87" s="172">
        <f>'6-7-24 vs MBA'!BL7</f>
        <v>0.25</v>
      </c>
      <c r="H87" s="172">
        <f>'6-7-24 vs MBA'!BM7</f>
        <v>0.125</v>
      </c>
      <c r="I87" s="172">
        <f>'6-7-24 vs MBA'!BN7</f>
        <v>2</v>
      </c>
      <c r="J87" s="172">
        <f>('6-7-24 vs MBA'!BO7)*100</f>
        <v>0</v>
      </c>
      <c r="K87" s="172">
        <f>('6-7-24 vs MBA'!BP7)*100</f>
        <v>25.46419098143236</v>
      </c>
      <c r="L87" s="172">
        <f>('6-7-24 vs MBA'!BQ7)*100</f>
        <v>12.105926860025221</v>
      </c>
      <c r="M87" s="172">
        <f>'6-7-24 vs MBA'!BR7</f>
        <v>50.209890629142912</v>
      </c>
      <c r="N87" s="172">
        <f>'6-7-24 vs MBA'!BS7</f>
        <v>175.91828725917097</v>
      </c>
      <c r="O87" s="172">
        <f>'6-7-24 vs MBA'!BT7</f>
        <v>125.70839663002806</v>
      </c>
      <c r="P87" s="172">
        <f>('6-7-24 vs MBA'!BU7)*100</f>
        <v>14.85148514851485</v>
      </c>
      <c r="Q87" s="172">
        <f>'6-7-24 vs MBA'!BV7</f>
        <v>12.07</v>
      </c>
      <c r="R87" s="172">
        <f>'6-7-24 vs MBA'!BW7</f>
        <v>0</v>
      </c>
      <c r="S87" s="172">
        <v>13</v>
      </c>
      <c r="T87" s="160" t="s">
        <v>137</v>
      </c>
    </row>
    <row r="88" spans="1:20" x14ac:dyDescent="0.55000000000000004">
      <c r="A88" s="160">
        <f>'6-7-24 vs MBA'!BF8</f>
        <v>5</v>
      </c>
      <c r="B88" s="160" t="str">
        <f>'6-7-24 vs MBA'!BG8</f>
        <v>JD</v>
      </c>
      <c r="C88" s="172">
        <f>('6-7-24 vs MBA'!BH8)*100</f>
        <v>75</v>
      </c>
      <c r="D88" s="172">
        <f>('6-7-24 vs MBA'!BI8)*100</f>
        <v>75</v>
      </c>
      <c r="E88" s="172">
        <f>('6-7-24 vs MBA'!BJ8)*100</f>
        <v>24.241374832258344</v>
      </c>
      <c r="F88" s="172">
        <f>('6-7-24 vs MBA'!BK8)*100</f>
        <v>50.196078431372548</v>
      </c>
      <c r="G88" s="172">
        <f>'6-7-24 vs MBA'!BL8</f>
        <v>0.36363636363636365</v>
      </c>
      <c r="H88" s="172">
        <f>'6-7-24 vs MBA'!BM8</f>
        <v>0.27272727272727271</v>
      </c>
      <c r="I88" s="172">
        <f>'6-7-24 vs MBA'!BN8</f>
        <v>1.3333333333333333</v>
      </c>
      <c r="J88" s="172">
        <f>('6-7-24 vs MBA'!BO8)*100</f>
        <v>15.384615384615385</v>
      </c>
      <c r="K88" s="172">
        <f>('6-7-24 vs MBA'!BP8)*100</f>
        <v>42.440318302387269</v>
      </c>
      <c r="L88" s="172">
        <f>('6-7-24 vs MBA'!BQ8)*100</f>
        <v>28.247162673392186</v>
      </c>
      <c r="M88" s="172">
        <f>'6-7-24 vs MBA'!BR8</f>
        <v>47.173747628004222</v>
      </c>
      <c r="N88" s="172">
        <f>'6-7-24 vs MBA'!BS8</f>
        <v>119.68924440065297</v>
      </c>
      <c r="O88" s="172">
        <f>'6-7-24 vs MBA'!BT8</f>
        <v>72.515496772648746</v>
      </c>
      <c r="P88" s="172">
        <f>('6-7-24 vs MBA'!BU8)*100</f>
        <v>13.861386138613863</v>
      </c>
      <c r="Q88" s="172">
        <f>'6-7-24 vs MBA'!BV8</f>
        <v>13</v>
      </c>
      <c r="R88" s="172">
        <f>'6-7-24 vs MBA'!BW8</f>
        <v>0</v>
      </c>
      <c r="S88" s="172">
        <v>13</v>
      </c>
      <c r="T88" s="160" t="s">
        <v>137</v>
      </c>
    </row>
    <row r="89" spans="1:20" x14ac:dyDescent="0.55000000000000004">
      <c r="A89" s="160">
        <f>'6-7-24 vs MBA'!BF9</f>
        <v>10</v>
      </c>
      <c r="B89" s="160" t="str">
        <f>'6-7-24 vs MBA'!BG9</f>
        <v>Mason</v>
      </c>
      <c r="C89" s="172">
        <f>('6-7-24 vs MBA'!BH9)*100</f>
        <v>62.5</v>
      </c>
      <c r="D89" s="172">
        <f>('6-7-24 vs MBA'!BI9)*100</f>
        <v>62.5</v>
      </c>
      <c r="E89" s="172">
        <f>('6-7-24 vs MBA'!BJ9)*100</f>
        <v>17.150360425543319</v>
      </c>
      <c r="F89" s="172">
        <f>('6-7-24 vs MBA'!BK9)*100</f>
        <v>0</v>
      </c>
      <c r="G89" s="172">
        <f>'6-7-24 vs MBA'!BL9</f>
        <v>0</v>
      </c>
      <c r="H89" s="172">
        <f>'6-7-24 vs MBA'!BM9</f>
        <v>0</v>
      </c>
      <c r="I89" s="172">
        <f>'6-7-24 vs MBA'!BN9</f>
        <v>0</v>
      </c>
      <c r="J89" s="172">
        <f>('6-7-24 vs MBA'!BO9)*100</f>
        <v>0</v>
      </c>
      <c r="K89" s="172">
        <f>('6-7-24 vs MBA'!BP9)*100</f>
        <v>0</v>
      </c>
      <c r="L89" s="172">
        <f>('6-7-24 vs MBA'!BQ9)*100</f>
        <v>0</v>
      </c>
      <c r="M89" s="172">
        <f>'6-7-24 vs MBA'!BR9</f>
        <v>74.627533383603321</v>
      </c>
      <c r="N89" s="172">
        <f>'6-7-24 vs MBA'!BS9</f>
        <v>145.30416379063536</v>
      </c>
      <c r="O89" s="172">
        <f>'6-7-24 vs MBA'!BT9</f>
        <v>70.676630407032036</v>
      </c>
      <c r="P89" s="172">
        <f>('6-7-24 vs MBA'!BU9)*100</f>
        <v>2.9702970297029703</v>
      </c>
      <c r="Q89" s="172">
        <f>'6-7-24 vs MBA'!BV9</f>
        <v>1.7299999999999995</v>
      </c>
      <c r="R89" s="172">
        <f>'6-7-24 vs MBA'!BW9</f>
        <v>0</v>
      </c>
      <c r="S89" s="172">
        <v>10.5</v>
      </c>
      <c r="T89" s="160" t="s">
        <v>137</v>
      </c>
    </row>
    <row r="90" spans="1:20" x14ac:dyDescent="0.55000000000000004">
      <c r="A90" s="160">
        <f>'6-7-24 vs MBA'!BF10</f>
        <v>11</v>
      </c>
      <c r="B90" s="160" t="str">
        <f>'6-7-24 vs MBA'!BG10</f>
        <v>Pannell</v>
      </c>
      <c r="C90" s="172">
        <f>('6-7-24 vs MBA'!BH10)*100</f>
        <v>50</v>
      </c>
      <c r="D90" s="172">
        <f>('6-7-24 vs MBA'!BI10)*100</f>
        <v>50</v>
      </c>
      <c r="E90" s="172">
        <f>('6-7-24 vs MBA'!BJ10)*100</f>
        <v>10.592869674600285</v>
      </c>
      <c r="F90" s="172">
        <f>('6-7-24 vs MBA'!BK10)*100</f>
        <v>32.405063291139243</v>
      </c>
      <c r="G90" s="172">
        <f>'6-7-24 vs MBA'!BL10</f>
        <v>0.5</v>
      </c>
      <c r="H90" s="172">
        <f>'6-7-24 vs MBA'!BM10</f>
        <v>0</v>
      </c>
      <c r="I90" s="172">
        <f>'6-7-24 vs MBA'!BN10</f>
        <v>0</v>
      </c>
      <c r="J90" s="172">
        <f>('6-7-24 vs MBA'!BO10)*100</f>
        <v>23.52941176470588</v>
      </c>
      <c r="K90" s="172">
        <f>('6-7-24 vs MBA'!BP10)*100</f>
        <v>38.945233265720077</v>
      </c>
      <c r="L90" s="172">
        <f>('6-7-24 vs MBA'!BQ10)*100</f>
        <v>30.858244937319192</v>
      </c>
      <c r="M90" s="172">
        <f>'6-7-24 vs MBA'!BR10</f>
        <v>68.282251101965301</v>
      </c>
      <c r="N90" s="172">
        <f>'6-7-24 vs MBA'!BS10</f>
        <v>175.99763500716011</v>
      </c>
      <c r="O90" s="172">
        <f>'6-7-24 vs MBA'!BT10</f>
        <v>107.71538390519481</v>
      </c>
      <c r="P90" s="172">
        <f>('6-7-24 vs MBA'!BU10)*100</f>
        <v>6.9306930693069315</v>
      </c>
      <c r="Q90" s="172">
        <f>'6-7-24 vs MBA'!BV10</f>
        <v>7.5</v>
      </c>
      <c r="R90" s="172">
        <f>'6-7-24 vs MBA'!BW10</f>
        <v>0</v>
      </c>
      <c r="S90" s="172">
        <v>8.5</v>
      </c>
      <c r="T90" s="160" t="s">
        <v>137</v>
      </c>
    </row>
    <row r="91" spans="1:20" x14ac:dyDescent="0.55000000000000004">
      <c r="A91" s="160">
        <f>'6-7-24 vs MBA'!BF11</f>
        <v>12</v>
      </c>
      <c r="B91" s="160" t="str">
        <f>'6-7-24 vs MBA'!BG11</f>
        <v>Chapman</v>
      </c>
      <c r="C91" s="172">
        <f>('6-7-24 vs MBA'!BH11)*100</f>
        <v>50</v>
      </c>
      <c r="D91" s="172">
        <f>('6-7-24 vs MBA'!BI11)*100</f>
        <v>50</v>
      </c>
      <c r="E91" s="172">
        <f>('6-7-24 vs MBA'!BJ11)*100</f>
        <v>13.98127208604075</v>
      </c>
      <c r="F91" s="172">
        <f>('6-7-24 vs MBA'!BK11)*100</f>
        <v>0</v>
      </c>
      <c r="G91" s="172">
        <f>'6-7-24 vs MBA'!BL11</f>
        <v>0</v>
      </c>
      <c r="H91" s="172">
        <f>'6-7-24 vs MBA'!BM11</f>
        <v>0</v>
      </c>
      <c r="I91" s="172">
        <f>'6-7-24 vs MBA'!BN11</f>
        <v>0</v>
      </c>
      <c r="J91" s="172">
        <f>('6-7-24 vs MBA'!BO11)*100</f>
        <v>0</v>
      </c>
      <c r="K91" s="172">
        <f>('6-7-24 vs MBA'!BP11)*100</f>
        <v>11.422859998572143</v>
      </c>
      <c r="L91" s="172">
        <f>('6-7-24 vs MBA'!BQ11)*100</f>
        <v>5.4305399993211818</v>
      </c>
      <c r="M91" s="172">
        <f>'6-7-24 vs MBA'!BR11</f>
        <v>72.766425744061465</v>
      </c>
      <c r="N91" s="172">
        <f>'6-7-24 vs MBA'!BS11</f>
        <v>127.21860391518665</v>
      </c>
      <c r="O91" s="172">
        <f>'6-7-24 vs MBA'!BT11</f>
        <v>54.452178171125183</v>
      </c>
      <c r="P91" s="172">
        <f>('6-7-24 vs MBA'!BU11)*100</f>
        <v>1.9801980198019802</v>
      </c>
      <c r="Q91" s="172">
        <f>'6-7-24 vs MBA'!BV11</f>
        <v>1.4799999999999995</v>
      </c>
      <c r="R91" s="172">
        <f>'6-7-24 vs MBA'!BW11</f>
        <v>0</v>
      </c>
      <c r="S91" s="172">
        <v>9.66</v>
      </c>
      <c r="T91" s="160" t="s">
        <v>137</v>
      </c>
    </row>
    <row r="92" spans="1:20" x14ac:dyDescent="0.55000000000000004">
      <c r="A92" s="160">
        <f>'6-7-24 vs MBA'!BF12</f>
        <v>24</v>
      </c>
      <c r="B92" s="160" t="str">
        <f>'6-7-24 vs MBA'!BG12</f>
        <v>Carney</v>
      </c>
      <c r="C92" s="172">
        <f>('6-7-24 vs MBA'!BH12)*100</f>
        <v>0</v>
      </c>
      <c r="D92" s="172">
        <f>('6-7-24 vs MBA'!BI12)*100</f>
        <v>0</v>
      </c>
      <c r="E92" s="172">
        <f>('6-7-24 vs MBA'!BJ12)*100</f>
        <v>16.136091798226239</v>
      </c>
      <c r="F92" s="172">
        <f>('6-7-24 vs MBA'!BK12)*100</f>
        <v>0</v>
      </c>
      <c r="G92" s="172">
        <f>'6-7-24 vs MBA'!BL12</f>
        <v>0</v>
      </c>
      <c r="H92" s="172">
        <f>'6-7-24 vs MBA'!BM12</f>
        <v>0.25</v>
      </c>
      <c r="I92" s="172">
        <f>'6-7-24 vs MBA'!BN12</f>
        <v>0</v>
      </c>
      <c r="J92" s="172">
        <f>('6-7-24 vs MBA'!BO12)*100</f>
        <v>8.9605734767025087</v>
      </c>
      <c r="K92" s="172">
        <f>('6-7-24 vs MBA'!BP12)*100</f>
        <v>9.8875293536027691</v>
      </c>
      <c r="L92" s="172">
        <f>('6-7-24 vs MBA'!BQ12)*100</f>
        <v>9.4012574181796822</v>
      </c>
      <c r="M92" s="172">
        <f>'6-7-24 vs MBA'!BR12</f>
        <v>60.896459241680418</v>
      </c>
      <c r="N92" s="172">
        <f>'6-7-24 vs MBA'!BS12</f>
        <v>15.36663391577294</v>
      </c>
      <c r="O92" s="172">
        <f>'6-7-24 vs MBA'!BT12</f>
        <v>-45.529825325907481</v>
      </c>
      <c r="P92" s="172">
        <f>('6-7-24 vs MBA'!BU12)*100</f>
        <v>-1.4851485148514851</v>
      </c>
      <c r="Q92" s="172">
        <f>'6-7-24 vs MBA'!BV12</f>
        <v>-0.43000000000000016</v>
      </c>
      <c r="R92" s="172">
        <f>'6-7-24 vs MBA'!BW12</f>
        <v>0</v>
      </c>
      <c r="S92" s="172">
        <v>11.16</v>
      </c>
      <c r="T92" s="160" t="s">
        <v>137</v>
      </c>
    </row>
    <row r="93" spans="1:20" x14ac:dyDescent="0.55000000000000004">
      <c r="A93" s="160">
        <f>'6-7-24 vs MBA'!BF13</f>
        <v>30</v>
      </c>
      <c r="B93" s="160" t="str">
        <f>'6-7-24 vs MBA'!BG13</f>
        <v>Bowman</v>
      </c>
      <c r="C93" s="172">
        <f>('6-7-24 vs MBA'!BH13)*100</f>
        <v>50</v>
      </c>
      <c r="D93" s="172">
        <f>('6-7-24 vs MBA'!BI13)*100</f>
        <v>50</v>
      </c>
      <c r="E93" s="172">
        <f>('6-7-24 vs MBA'!BJ13)*100</f>
        <v>17.817821682210241</v>
      </c>
      <c r="F93" s="172">
        <f>('6-7-24 vs MBA'!BK13)*100</f>
        <v>0</v>
      </c>
      <c r="G93" s="172">
        <f>'6-7-24 vs MBA'!BL13</f>
        <v>0</v>
      </c>
      <c r="H93" s="172">
        <f>'6-7-24 vs MBA'!BM13</f>
        <v>0.33333333333333331</v>
      </c>
      <c r="I93" s="172">
        <f>'6-7-24 vs MBA'!BN13</f>
        <v>0</v>
      </c>
      <c r="J93" s="172">
        <f>('6-7-24 vs MBA'!BO13)*100</f>
        <v>13.192612137203167</v>
      </c>
      <c r="K93" s="172">
        <f>('6-7-24 vs MBA'!BP13)*100</f>
        <v>7.2786825584569197</v>
      </c>
      <c r="L93" s="172">
        <f>('6-7-24 vs MBA'!BQ13)*100</f>
        <v>10.381071845668064</v>
      </c>
      <c r="M93" s="172">
        <f>'6-7-24 vs MBA'!BR13</f>
        <v>73.441629702998156</v>
      </c>
      <c r="N93" s="172">
        <f>'6-7-24 vs MBA'!BS13</f>
        <v>79.486234182468849</v>
      </c>
      <c r="O93" s="172">
        <f>'6-7-24 vs MBA'!BT13</f>
        <v>6.0446044794706921</v>
      </c>
      <c r="P93" s="172">
        <f>('6-7-24 vs MBA'!BU13)*100</f>
        <v>1.9801980198019802</v>
      </c>
      <c r="Q93" s="172">
        <f>'6-7-24 vs MBA'!BV13</f>
        <v>1.9100000000000001</v>
      </c>
      <c r="R93" s="172">
        <f>'6-7-24 vs MBA'!BW13</f>
        <v>0</v>
      </c>
      <c r="S93" s="172">
        <v>15.16</v>
      </c>
      <c r="T93" s="160" t="s">
        <v>137</v>
      </c>
    </row>
    <row r="94" spans="1:20" x14ac:dyDescent="0.55000000000000004">
      <c r="A94" s="160">
        <f>'6-7-24 vs MBA'!BF14</f>
        <v>32</v>
      </c>
      <c r="B94" s="160" t="str">
        <f>'6-7-24 vs MBA'!BG14</f>
        <v>Turner</v>
      </c>
      <c r="C94" s="172">
        <f>('6-7-24 vs MBA'!BH14)*100</f>
        <v>83.333333333333343</v>
      </c>
      <c r="D94" s="172">
        <f>('6-7-24 vs MBA'!BI14)*100</f>
        <v>83.333333333333343</v>
      </c>
      <c r="E94" s="172">
        <f>('6-7-24 vs MBA'!BJ14)*100</f>
        <v>20.580432510651985</v>
      </c>
      <c r="F94" s="172">
        <f>('6-7-24 vs MBA'!BK14)*100</f>
        <v>0</v>
      </c>
      <c r="G94" s="172">
        <f>'6-7-24 vs MBA'!BL14</f>
        <v>0</v>
      </c>
      <c r="H94" s="172">
        <f>'6-7-24 vs MBA'!BM14</f>
        <v>0.25</v>
      </c>
      <c r="I94" s="172">
        <f>'6-7-24 vs MBA'!BN14</f>
        <v>0</v>
      </c>
      <c r="J94" s="172">
        <f>('6-7-24 vs MBA'!BO14)*100</f>
        <v>0</v>
      </c>
      <c r="K94" s="172">
        <f>('6-7-24 vs MBA'!BP14)*100</f>
        <v>0</v>
      </c>
      <c r="L94" s="172">
        <f>('6-7-24 vs MBA'!BQ14)*100</f>
        <v>0</v>
      </c>
      <c r="M94" s="172">
        <f>'6-7-24 vs MBA'!BR14</f>
        <v>74.226018021448567</v>
      </c>
      <c r="N94" s="172">
        <f>'6-7-24 vs MBA'!BS14</f>
        <v>116.60576613748771</v>
      </c>
      <c r="O94" s="172">
        <f>'6-7-24 vs MBA'!BT14</f>
        <v>42.379748116039138</v>
      </c>
      <c r="P94" s="172">
        <f>('6-7-24 vs MBA'!BU14)*100</f>
        <v>2.9702970297029703</v>
      </c>
      <c r="Q94" s="172">
        <f>'6-7-24 vs MBA'!BV14</f>
        <v>1.6600000000000001</v>
      </c>
      <c r="R94" s="172">
        <f>'6-7-24 vs MBA'!BW14</f>
        <v>0</v>
      </c>
      <c r="S94" s="172">
        <v>8.75</v>
      </c>
      <c r="T94" s="160" t="s">
        <v>137</v>
      </c>
    </row>
    <row r="95" spans="1:20" x14ac:dyDescent="0.55000000000000004">
      <c r="A95" s="160">
        <f>'6-7-24 vs MBA'!BF15</f>
        <v>33</v>
      </c>
      <c r="B95" s="160" t="str">
        <f>'6-7-24 vs MBA'!BG15</f>
        <v>Bellomy</v>
      </c>
      <c r="C95" s="172">
        <f>('6-7-24 vs MBA'!BH15)*100</f>
        <v>0</v>
      </c>
      <c r="D95" s="172">
        <f>('6-7-24 vs MBA'!BI15)*100</f>
        <v>0</v>
      </c>
      <c r="E95" s="172">
        <f>('6-7-24 vs MBA'!BJ15)*100</f>
        <v>8.5751802127716594</v>
      </c>
      <c r="F95" s="172">
        <f>('6-7-24 vs MBA'!BK15)*100</f>
        <v>11.28747795414462</v>
      </c>
      <c r="G95" s="172">
        <f>'6-7-24 vs MBA'!BL15</f>
        <v>0.33333333333333331</v>
      </c>
      <c r="H95" s="172">
        <f>'6-7-24 vs MBA'!BM15</f>
        <v>0</v>
      </c>
      <c r="I95" s="172">
        <f>'6-7-24 vs MBA'!BN15</f>
        <v>0</v>
      </c>
      <c r="J95" s="172">
        <f>('6-7-24 vs MBA'!BO15)*100</f>
        <v>28.571428571428569</v>
      </c>
      <c r="K95" s="172">
        <f>('6-7-24 vs MBA'!BP15)*100</f>
        <v>10.509031198686371</v>
      </c>
      <c r="L95" s="172">
        <f>('6-7-24 vs MBA'!BQ15)*100</f>
        <v>19.984387197501952</v>
      </c>
      <c r="M95" s="172">
        <f>'6-7-24 vs MBA'!BR15</f>
        <v>72.915314355224808</v>
      </c>
      <c r="N95" s="172">
        <f>'6-7-24 vs MBA'!BS15</f>
        <v>105.45575126642221</v>
      </c>
      <c r="O95" s="172">
        <f>'6-7-24 vs MBA'!BT15</f>
        <v>32.540436911197403</v>
      </c>
      <c r="P95" s="172">
        <f>('6-7-24 vs MBA'!BU15)*100</f>
        <v>1.4851485148514851</v>
      </c>
      <c r="Q95" s="172">
        <f>'6-7-24 vs MBA'!BV15</f>
        <v>3.5</v>
      </c>
      <c r="R95" s="172">
        <f>'6-7-24 vs MBA'!BW15</f>
        <v>0</v>
      </c>
      <c r="S95" s="172">
        <v>10.5</v>
      </c>
      <c r="T95" s="160" t="s">
        <v>137</v>
      </c>
    </row>
    <row r="96" spans="1:20" x14ac:dyDescent="0.55000000000000004">
      <c r="A96" s="160">
        <f>'6-7-24 vs MBA'!BF16</f>
        <v>34</v>
      </c>
      <c r="B96" s="160" t="str">
        <f>'6-7-24 vs MBA'!BG16</f>
        <v>Toms</v>
      </c>
      <c r="C96" s="172">
        <f>('6-7-24 vs MBA'!BH16)*100</f>
        <v>42.857142857142854</v>
      </c>
      <c r="D96" s="172">
        <f>('6-7-24 vs MBA'!BI16)*100</f>
        <v>51.369863013698634</v>
      </c>
      <c r="E96" s="172">
        <f>('6-7-24 vs MBA'!BJ16)*100</f>
        <v>30.738311612265669</v>
      </c>
      <c r="F96" s="172">
        <f>('6-7-24 vs MBA'!BK16)*100</f>
        <v>12.779042370512359</v>
      </c>
      <c r="G96" s="172">
        <f>'6-7-24 vs MBA'!BL16</f>
        <v>0.10245901639344263</v>
      </c>
      <c r="H96" s="172">
        <f>'6-7-24 vs MBA'!BM16</f>
        <v>0</v>
      </c>
      <c r="I96" s="172">
        <f>'6-7-24 vs MBA'!BN16</f>
        <v>0</v>
      </c>
      <c r="J96" s="172">
        <f>('6-7-24 vs MBA'!BO16)*100</f>
        <v>23.382696804364766</v>
      </c>
      <c r="K96" s="172">
        <f>('6-7-24 vs MBA'!BP16)*100</f>
        <v>34.402128631709083</v>
      </c>
      <c r="L96" s="172">
        <f>('6-7-24 vs MBA'!BQ16)*100</f>
        <v>28.621443082938292</v>
      </c>
      <c r="M96" s="172">
        <f>'6-7-24 vs MBA'!BR16</f>
        <v>58.753766633881682</v>
      </c>
      <c r="N96" s="172">
        <f>'6-7-24 vs MBA'!BS16</f>
        <v>141.02947612521163</v>
      </c>
      <c r="O96" s="172">
        <f>'6-7-24 vs MBA'!BT16</f>
        <v>82.275709491329948</v>
      </c>
      <c r="P96" s="172">
        <f>('6-7-24 vs MBA'!BU16)*100</f>
        <v>11.386138613861387</v>
      </c>
      <c r="Q96" s="172">
        <f>'6-7-24 vs MBA'!BV16</f>
        <v>10.15</v>
      </c>
      <c r="R96" s="172">
        <f>'6-7-24 vs MBA'!BW16</f>
        <v>0.5714285714285714</v>
      </c>
      <c r="S96" s="172">
        <v>12.83</v>
      </c>
      <c r="T96" s="160" t="s">
        <v>137</v>
      </c>
    </row>
    <row r="97" spans="1:20" x14ac:dyDescent="0.55000000000000004">
      <c r="A97" s="160">
        <f>'6-7-24 vs MBA'!BF17</f>
        <v>55</v>
      </c>
      <c r="B97" s="160" t="str">
        <f>'6-7-24 vs MBA'!BG17</f>
        <v>Baker</v>
      </c>
      <c r="C97" s="172">
        <f>('6-7-24 vs MBA'!BH17)*100</f>
        <v>33.333333333333329</v>
      </c>
      <c r="D97" s="172">
        <f>('6-7-24 vs MBA'!BI17)*100</f>
        <v>29.069767441860467</v>
      </c>
      <c r="E97" s="172">
        <f>('6-7-24 vs MBA'!BJ17)*100</f>
        <v>28.157773571392031</v>
      </c>
      <c r="F97" s="172">
        <f>('6-7-24 vs MBA'!BK17)*100</f>
        <v>0</v>
      </c>
      <c r="G97" s="172">
        <f>'6-7-24 vs MBA'!BL17</f>
        <v>0</v>
      </c>
      <c r="H97" s="172">
        <f>'6-7-24 vs MBA'!BM17</f>
        <v>0</v>
      </c>
      <c r="I97" s="172">
        <f>'6-7-24 vs MBA'!BN17</f>
        <v>0</v>
      </c>
      <c r="J97" s="172">
        <f>('6-7-24 vs MBA'!BO17)*100</f>
        <v>0</v>
      </c>
      <c r="K97" s="172">
        <f>('6-7-24 vs MBA'!BP17)*100</f>
        <v>20.062695924764888</v>
      </c>
      <c r="L97" s="172">
        <f>('6-7-24 vs MBA'!BQ17)*100</f>
        <v>9.5380029806259312</v>
      </c>
      <c r="M97" s="172">
        <f>'6-7-24 vs MBA'!BR17</f>
        <v>71.358751602153433</v>
      </c>
      <c r="N97" s="172">
        <f>'6-7-24 vs MBA'!BS17</f>
        <v>71.621931746931025</v>
      </c>
      <c r="O97" s="172">
        <f>'6-7-24 vs MBA'!BT17</f>
        <v>0.26318014477759277</v>
      </c>
      <c r="P97" s="172">
        <f>('6-7-24 vs MBA'!BU17)*100</f>
        <v>0</v>
      </c>
      <c r="Q97" s="172">
        <f>'6-7-24 vs MBA'!BV17</f>
        <v>9.9999999999999978E-2</v>
      </c>
      <c r="R97" s="172">
        <f>'6-7-24 vs MBA'!BW17</f>
        <v>0.33333333333333331</v>
      </c>
      <c r="S97" s="172">
        <v>5.5</v>
      </c>
      <c r="T97" s="160" t="s">
        <v>137</v>
      </c>
    </row>
    <row r="98" spans="1:20" x14ac:dyDescent="0.55000000000000004">
      <c r="A98" s="160">
        <v>99</v>
      </c>
      <c r="B98" s="160" t="str">
        <f>'6-7-24 vs MBA'!BG18</f>
        <v>Team</v>
      </c>
      <c r="C98" s="172">
        <f>('6-7-24 vs MBA'!BH18)*100</f>
        <v>55.357142857142861</v>
      </c>
      <c r="D98" s="172">
        <f>('6-7-24 vs MBA'!BI18)*100</f>
        <v>55.010155721056201</v>
      </c>
      <c r="E98" s="172">
        <f>('6-7-24 vs MBA'!BJ18)*100</f>
        <v>0</v>
      </c>
      <c r="F98" s="172">
        <f>('6-7-24 vs MBA'!BK18)*100</f>
        <v>48.148148148148145</v>
      </c>
      <c r="G98" s="172">
        <f>'6-7-24 vs MBA'!BL18</f>
        <v>0.18289251547552055</v>
      </c>
      <c r="H98" s="172">
        <f>'6-7-24 vs MBA'!BM18</f>
        <v>0.16882386043894204</v>
      </c>
      <c r="I98" s="172">
        <f>'6-7-24 vs MBA'!BN18</f>
        <v>1.0833333333333333</v>
      </c>
      <c r="J98" s="172">
        <f>('6-7-24 vs MBA'!BO18)*100</f>
        <v>43.75</v>
      </c>
      <c r="K98" s="172">
        <f>('6-7-24 vs MBA'!BP18)*100</f>
        <v>93.103448275862064</v>
      </c>
      <c r="L98" s="172">
        <f>('6-7-24 vs MBA'!BQ18)*100</f>
        <v>67.213114754098356</v>
      </c>
      <c r="M98" s="172">
        <f>'6-7-24 vs MBA'!BR18</f>
        <v>66.148087495613524</v>
      </c>
      <c r="N98" s="172">
        <f>'6-7-24 vs MBA'!BS18</f>
        <v>113.0348777810384</v>
      </c>
      <c r="O98" s="172">
        <f>'6-7-24 vs MBA'!BT18</f>
        <v>46.88679028542488</v>
      </c>
      <c r="P98" s="172">
        <f>('6-7-24 vs MBA'!BU18)*100</f>
        <v>72.277227722772281</v>
      </c>
      <c r="Q98" s="172">
        <f>'6-7-24 vs MBA'!BV18</f>
        <v>64.650000000000006</v>
      </c>
      <c r="R98" s="172">
        <f>'6-7-24 vs MBA'!BW18</f>
        <v>0.125</v>
      </c>
      <c r="S98" s="172">
        <v>160</v>
      </c>
      <c r="T98" s="160" t="s">
        <v>137</v>
      </c>
    </row>
    <row r="99" spans="1:20" x14ac:dyDescent="0.55000000000000004">
      <c r="A99" s="160">
        <f>'6-11-24 vs Ramsay'!BF3</f>
        <v>0</v>
      </c>
      <c r="B99" s="160" t="str">
        <f>'6-11-24 vs Ramsay'!BG3</f>
        <v>Lewis</v>
      </c>
      <c r="C99" s="172">
        <f>('6-11-24 vs Ramsay'!BH3)*100</f>
        <v>100</v>
      </c>
      <c r="D99" s="172">
        <f>('6-11-24 vs Ramsay'!BI3)*100</f>
        <v>100</v>
      </c>
      <c r="E99" s="172">
        <f>('6-11-24 vs Ramsay'!BJ3)*100</f>
        <v>5.6870690268003123</v>
      </c>
      <c r="F99" s="172">
        <f>('6-11-24 vs Ramsay'!BK3)*100</f>
        <v>0</v>
      </c>
      <c r="G99" s="172">
        <f>'6-11-24 vs Ramsay'!BL3</f>
        <v>0</v>
      </c>
      <c r="H99" s="172">
        <f>'6-11-24 vs Ramsay'!BM3</f>
        <v>0</v>
      </c>
      <c r="I99" s="172">
        <f>'6-11-24 vs Ramsay'!BN3</f>
        <v>0</v>
      </c>
      <c r="J99" s="172">
        <f>('6-11-24 vs Ramsay'!BO3)*100</f>
        <v>0</v>
      </c>
      <c r="K99" s="172">
        <f>('6-11-24 vs Ramsay'!BP3)*100</f>
        <v>0</v>
      </c>
      <c r="L99" s="172">
        <f>('6-11-24 vs Ramsay'!BQ3)*100</f>
        <v>0</v>
      </c>
      <c r="M99" s="172">
        <f>'6-11-24 vs Ramsay'!BR3</f>
        <v>125.6060500911842</v>
      </c>
      <c r="N99" s="172">
        <f>'6-11-24 vs Ramsay'!BS3</f>
        <v>200</v>
      </c>
      <c r="O99" s="172">
        <f>'6-11-24 vs Ramsay'!BT3</f>
        <v>74.393949908815799</v>
      </c>
      <c r="P99" s="172">
        <f>('6-11-24 vs Ramsay'!BU3)*100</f>
        <v>1.7937219730941705</v>
      </c>
      <c r="Q99" s="172">
        <f>'6-11-24 vs Ramsay'!BV3</f>
        <v>1.25</v>
      </c>
      <c r="R99" s="172">
        <f>'6-11-24 vs Ramsay'!BW3</f>
        <v>0</v>
      </c>
      <c r="S99" s="172">
        <v>9</v>
      </c>
      <c r="T99" s="160" t="s">
        <v>156</v>
      </c>
    </row>
    <row r="100" spans="1:20" x14ac:dyDescent="0.55000000000000004">
      <c r="A100" s="160">
        <f>'6-11-24 vs Ramsay'!BF4</f>
        <v>1</v>
      </c>
      <c r="B100" s="160" t="str">
        <f>'6-11-24 vs Ramsay'!BG4</f>
        <v>Walker</v>
      </c>
      <c r="C100" s="172">
        <f>('6-11-24 vs Ramsay'!BH4)*100</f>
        <v>0</v>
      </c>
      <c r="D100" s="172">
        <f>('6-11-24 vs Ramsay'!BI4)*100</f>
        <v>0</v>
      </c>
      <c r="E100" s="172">
        <f>('6-11-24 vs Ramsay'!BJ4)*100</f>
        <v>0</v>
      </c>
      <c r="F100" s="172">
        <f>('6-11-24 vs Ramsay'!BK4)*100</f>
        <v>0</v>
      </c>
      <c r="G100" s="172">
        <f>'6-11-24 vs Ramsay'!BL4</f>
        <v>0</v>
      </c>
      <c r="H100" s="172">
        <f>'6-11-24 vs Ramsay'!BM4</f>
        <v>0</v>
      </c>
      <c r="I100" s="172">
        <f>'6-11-24 vs Ramsay'!BN4</f>
        <v>0</v>
      </c>
      <c r="J100" s="172">
        <f>('6-11-24 vs Ramsay'!BO4)*100</f>
        <v>0</v>
      </c>
      <c r="K100" s="172">
        <f>('6-11-24 vs Ramsay'!BP4)*100</f>
        <v>0</v>
      </c>
      <c r="L100" s="172">
        <f>('6-11-24 vs Ramsay'!BQ4)*100</f>
        <v>0</v>
      </c>
      <c r="M100" s="172">
        <f>'6-11-24 vs Ramsay'!BR4</f>
        <v>0</v>
      </c>
      <c r="N100" s="172">
        <f>'6-11-24 vs Ramsay'!BS4</f>
        <v>0</v>
      </c>
      <c r="O100" s="172">
        <f>'6-11-24 vs Ramsay'!BT4</f>
        <v>0</v>
      </c>
      <c r="P100" s="172">
        <f>('6-11-24 vs Ramsay'!BU4)*100</f>
        <v>0</v>
      </c>
      <c r="Q100" s="172">
        <f>'6-11-24 vs Ramsay'!BV4</f>
        <v>0</v>
      </c>
      <c r="R100" s="172">
        <f>'6-11-24 vs Ramsay'!BW4</f>
        <v>0</v>
      </c>
      <c r="S100" s="172">
        <v>0</v>
      </c>
      <c r="T100" s="160" t="s">
        <v>156</v>
      </c>
    </row>
    <row r="101" spans="1:20" x14ac:dyDescent="0.55000000000000004">
      <c r="A101" s="160">
        <f>'6-11-24 vs Ramsay'!BF5</f>
        <v>2</v>
      </c>
      <c r="B101" s="160" t="str">
        <f>'6-11-24 vs Ramsay'!BG5</f>
        <v>Rivers</v>
      </c>
      <c r="C101" s="172">
        <f>('6-11-24 vs Ramsay'!BH5)*100</f>
        <v>33.333333333333329</v>
      </c>
      <c r="D101" s="172">
        <f>('6-11-24 vs Ramsay'!BI5)*100</f>
        <v>33.333333333333329</v>
      </c>
      <c r="E101" s="172">
        <f>('6-11-24 vs Ramsay'!BJ5)*100</f>
        <v>21.075608746377629</v>
      </c>
      <c r="F101" s="172">
        <f>('6-11-24 vs Ramsay'!BK5)*100</f>
        <v>9.7859327217125376</v>
      </c>
      <c r="G101" s="172">
        <f>'6-11-24 vs Ramsay'!BL5</f>
        <v>0.125</v>
      </c>
      <c r="H101" s="172">
        <f>'6-11-24 vs Ramsay'!BM5</f>
        <v>0.125</v>
      </c>
      <c r="I101" s="172">
        <f>'6-11-24 vs Ramsay'!BN5</f>
        <v>1</v>
      </c>
      <c r="J101" s="172">
        <f>('6-11-24 vs Ramsay'!BO5)*100</f>
        <v>29.721362229102166</v>
      </c>
      <c r="K101" s="172">
        <f>('6-11-24 vs Ramsay'!BP5)*100</f>
        <v>7.8431372549019605</v>
      </c>
      <c r="L101" s="172">
        <f>('6-11-24 vs Ramsay'!BQ5)*100</f>
        <v>17.510259917920656</v>
      </c>
      <c r="M101" s="172">
        <f>'6-11-24 vs Ramsay'!BR5</f>
        <v>121.18407703546205</v>
      </c>
      <c r="N101" s="172">
        <f>'6-11-24 vs Ramsay'!BS5</f>
        <v>103.95227454227394</v>
      </c>
      <c r="O101" s="172">
        <f>'6-11-24 vs Ramsay'!BT5</f>
        <v>-17.231802493188113</v>
      </c>
      <c r="P101" s="172">
        <f>('6-11-24 vs Ramsay'!BU5)*100</f>
        <v>2.2421524663677128</v>
      </c>
      <c r="Q101" s="172">
        <f>'6-11-24 vs Ramsay'!BV5</f>
        <v>3.41</v>
      </c>
      <c r="R101" s="172">
        <f>'6-11-24 vs Ramsay'!BW5</f>
        <v>0</v>
      </c>
      <c r="S101" s="172">
        <v>17</v>
      </c>
      <c r="T101" s="160" t="s">
        <v>156</v>
      </c>
    </row>
    <row r="102" spans="1:20" x14ac:dyDescent="0.55000000000000004">
      <c r="A102" s="160">
        <f>'6-11-24 vs Ramsay'!BF6</f>
        <v>3</v>
      </c>
      <c r="B102" s="160" t="str">
        <f>'6-11-24 vs Ramsay'!BG6</f>
        <v>Gossett</v>
      </c>
      <c r="C102" s="172">
        <f>('6-11-24 vs Ramsay'!BH6)*100</f>
        <v>125</v>
      </c>
      <c r="D102" s="172">
        <f>('6-11-24 vs Ramsay'!BI6)*100</f>
        <v>125</v>
      </c>
      <c r="E102" s="172">
        <f>('6-11-24 vs Ramsay'!BJ6)*100</f>
        <v>28.790786948176581</v>
      </c>
      <c r="F102" s="172">
        <f>('6-11-24 vs Ramsay'!BK6)*100</f>
        <v>46.153846153846153</v>
      </c>
      <c r="G102" s="172">
        <f>'6-11-24 vs Ramsay'!BL6</f>
        <v>0.25</v>
      </c>
      <c r="H102" s="172">
        <f>'6-11-24 vs Ramsay'!BM6</f>
        <v>0.25</v>
      </c>
      <c r="I102" s="172">
        <f>'6-11-24 vs Ramsay'!BN6</f>
        <v>1</v>
      </c>
      <c r="J102" s="172">
        <f>('6-11-24 vs Ramsay'!BO6)*100</f>
        <v>0</v>
      </c>
      <c r="K102" s="172">
        <f>('6-11-24 vs Ramsay'!BP6)*100</f>
        <v>16.666666666666664</v>
      </c>
      <c r="L102" s="172">
        <f>('6-11-24 vs Ramsay'!BQ6)*100</f>
        <v>9.3023255813953494</v>
      </c>
      <c r="M102" s="172">
        <f>'6-11-24 vs Ramsay'!BR6</f>
        <v>106.92404781576326</v>
      </c>
      <c r="N102" s="172">
        <f>'6-11-24 vs Ramsay'!BS6</f>
        <v>163.65550271338759</v>
      </c>
      <c r="O102" s="172">
        <f>'6-11-24 vs Ramsay'!BT6</f>
        <v>56.731454897624332</v>
      </c>
      <c r="P102" s="172">
        <f>('6-11-24 vs Ramsay'!BU6)*100</f>
        <v>15.246636771300448</v>
      </c>
      <c r="Q102" s="172">
        <f>'6-11-24 vs Ramsay'!BV6</f>
        <v>12.959999999999999</v>
      </c>
      <c r="R102" s="172">
        <f>'6-11-24 vs Ramsay'!BW6</f>
        <v>0</v>
      </c>
      <c r="S102" s="172">
        <v>16</v>
      </c>
      <c r="T102" s="160" t="s">
        <v>156</v>
      </c>
    </row>
    <row r="103" spans="1:20" x14ac:dyDescent="0.55000000000000004">
      <c r="A103" s="160">
        <f>'6-11-24 vs Ramsay'!BF7</f>
        <v>4</v>
      </c>
      <c r="B103" s="160" t="str">
        <f>'6-11-24 vs Ramsay'!BG7</f>
        <v>Stapler</v>
      </c>
      <c r="C103" s="172">
        <f>('6-11-24 vs Ramsay'!BH7)*100</f>
        <v>0</v>
      </c>
      <c r="D103" s="172">
        <f>('6-11-24 vs Ramsay'!BI7)*100</f>
        <v>25.773195876288664</v>
      </c>
      <c r="E103" s="172">
        <f>('6-11-24 vs Ramsay'!BJ7)*100</f>
        <v>10.452234232414046</v>
      </c>
      <c r="F103" s="172">
        <f>('6-11-24 vs Ramsay'!BK7)*100</f>
        <v>0</v>
      </c>
      <c r="G103" s="172">
        <f>'6-11-24 vs Ramsay'!BL7</f>
        <v>0</v>
      </c>
      <c r="H103" s="172">
        <f>'6-11-24 vs Ramsay'!BM7</f>
        <v>0</v>
      </c>
      <c r="I103" s="172">
        <f>'6-11-24 vs Ramsay'!BN7</f>
        <v>0</v>
      </c>
      <c r="J103" s="172">
        <f>('6-11-24 vs Ramsay'!BO7)*100</f>
        <v>0</v>
      </c>
      <c r="K103" s="172">
        <f>('6-11-24 vs Ramsay'!BP7)*100</f>
        <v>0</v>
      </c>
      <c r="L103" s="172">
        <f>('6-11-24 vs Ramsay'!BQ7)*100</f>
        <v>0</v>
      </c>
      <c r="M103" s="172">
        <f>'6-11-24 vs Ramsay'!BR7</f>
        <v>125.36729564761299</v>
      </c>
      <c r="N103" s="172">
        <f>'6-11-24 vs Ramsay'!BS7</f>
        <v>90.967468152161942</v>
      </c>
      <c r="O103" s="172">
        <f>'6-11-24 vs Ramsay'!BT7</f>
        <v>-34.399827495451049</v>
      </c>
      <c r="P103" s="172">
        <f>('6-11-24 vs Ramsay'!BU7)*100</f>
        <v>-0.89686098654708524</v>
      </c>
      <c r="Q103" s="172">
        <f>'6-11-24 vs Ramsay'!BV7</f>
        <v>-1.7300000000000002</v>
      </c>
      <c r="R103" s="172">
        <f>'6-11-24 vs Ramsay'!BW7</f>
        <v>0.66666666666666663</v>
      </c>
      <c r="S103" s="172">
        <v>19</v>
      </c>
      <c r="T103" s="160" t="s">
        <v>156</v>
      </c>
    </row>
    <row r="104" spans="1:20" x14ac:dyDescent="0.55000000000000004">
      <c r="A104" s="160">
        <f>'6-11-24 vs Ramsay'!BF8</f>
        <v>5</v>
      </c>
      <c r="B104" s="160" t="str">
        <f>'6-11-24 vs Ramsay'!BG8</f>
        <v>JD</v>
      </c>
      <c r="C104" s="172">
        <f>('6-11-24 vs Ramsay'!BH8)*100</f>
        <v>72.222222222222214</v>
      </c>
      <c r="D104" s="172">
        <f>('6-11-24 vs Ramsay'!BI8)*100</f>
        <v>72.222222222222214</v>
      </c>
      <c r="E104" s="172">
        <f>('6-11-24 vs Ramsay'!BJ8)*100</f>
        <v>36.965948674202032</v>
      </c>
      <c r="F104" s="172">
        <f>('6-11-24 vs Ramsay'!BK8)*100</f>
        <v>28.828828828828829</v>
      </c>
      <c r="G104" s="172">
        <f>'6-11-24 vs Ramsay'!BL8</f>
        <v>0.13333333333333333</v>
      </c>
      <c r="H104" s="172">
        <f>'6-11-24 vs Ramsay'!BM8</f>
        <v>0.26666666666666666</v>
      </c>
      <c r="I104" s="172">
        <f>'6-11-24 vs Ramsay'!BN8</f>
        <v>0.5</v>
      </c>
      <c r="J104" s="172">
        <f>('6-11-24 vs Ramsay'!BO8)*100</f>
        <v>37.42690058479532</v>
      </c>
      <c r="K104" s="172">
        <f>('6-11-24 vs Ramsay'!BP8)*100</f>
        <v>7.4074074074074066</v>
      </c>
      <c r="L104" s="172">
        <f>('6-11-24 vs Ramsay'!BQ8)*100</f>
        <v>20.671834625322997</v>
      </c>
      <c r="M104" s="172">
        <f>'6-11-24 vs Ramsay'!BR8</f>
        <v>95.912861048551903</v>
      </c>
      <c r="N104" s="172">
        <f>'6-11-24 vs Ramsay'!BS8</f>
        <v>119.42118095046854</v>
      </c>
      <c r="O104" s="172">
        <f>'6-11-24 vs Ramsay'!BT8</f>
        <v>23.508319901916636</v>
      </c>
      <c r="P104" s="172">
        <f>('6-11-24 vs Ramsay'!BU8)*100</f>
        <v>12.556053811659194</v>
      </c>
      <c r="Q104" s="172">
        <f>'6-11-24 vs Ramsay'!BV8</f>
        <v>12.16</v>
      </c>
      <c r="R104" s="172">
        <f>'6-11-24 vs Ramsay'!BW8</f>
        <v>0</v>
      </c>
      <c r="S104" s="172">
        <v>18</v>
      </c>
      <c r="T104" s="160" t="s">
        <v>156</v>
      </c>
    </row>
    <row r="105" spans="1:20" x14ac:dyDescent="0.55000000000000004">
      <c r="A105" s="160">
        <f>'6-11-24 vs Ramsay'!BF9</f>
        <v>10</v>
      </c>
      <c r="B105" s="160" t="str">
        <f>'6-11-24 vs Ramsay'!BG9</f>
        <v>Mason</v>
      </c>
      <c r="C105" s="172">
        <f>('6-11-24 vs Ramsay'!BH9)*100</f>
        <v>62.5</v>
      </c>
      <c r="D105" s="172">
        <f>('6-11-24 vs Ramsay'!BI9)*100</f>
        <v>62.5</v>
      </c>
      <c r="E105" s="172">
        <f>('6-11-24 vs Ramsay'!BJ9)*100</f>
        <v>31.989763275751759</v>
      </c>
      <c r="F105" s="172">
        <f>('6-11-24 vs Ramsay'!BK9)*100</f>
        <v>0</v>
      </c>
      <c r="G105" s="172">
        <f>'6-11-24 vs Ramsay'!BL9</f>
        <v>0</v>
      </c>
      <c r="H105" s="172">
        <f>'6-11-24 vs Ramsay'!BM9</f>
        <v>0.2</v>
      </c>
      <c r="I105" s="172">
        <f>'6-11-24 vs Ramsay'!BN9</f>
        <v>0</v>
      </c>
      <c r="J105" s="172">
        <f>('6-11-24 vs Ramsay'!BO9)*100</f>
        <v>0</v>
      </c>
      <c r="K105" s="172">
        <f>('6-11-24 vs Ramsay'!BP9)*100</f>
        <v>0</v>
      </c>
      <c r="L105" s="172">
        <f>('6-11-24 vs Ramsay'!BQ9)*100</f>
        <v>0</v>
      </c>
      <c r="M105" s="172">
        <f>'6-11-24 vs Ramsay'!BR9</f>
        <v>125.32252918944339</v>
      </c>
      <c r="N105" s="172">
        <f>'6-11-24 vs Ramsay'!BS9</f>
        <v>108.45241303805608</v>
      </c>
      <c r="O105" s="172">
        <f>'6-11-24 vs Ramsay'!BT9</f>
        <v>-16.870116151387307</v>
      </c>
      <c r="P105" s="172">
        <f>('6-11-24 vs Ramsay'!BU9)*100</f>
        <v>1.7937219730941705</v>
      </c>
      <c r="Q105" s="172">
        <f>'6-11-24 vs Ramsay'!BV9</f>
        <v>0.72999999999999954</v>
      </c>
      <c r="R105" s="172">
        <f>'6-11-24 vs Ramsay'!BW9</f>
        <v>0</v>
      </c>
      <c r="S105" s="172">
        <v>8</v>
      </c>
      <c r="T105" s="160" t="s">
        <v>156</v>
      </c>
    </row>
    <row r="106" spans="1:20" x14ac:dyDescent="0.55000000000000004">
      <c r="A106" s="160">
        <f>'6-11-24 vs Ramsay'!BF10</f>
        <v>11</v>
      </c>
      <c r="B106" s="160" t="str">
        <f>'6-11-24 vs Ramsay'!BG10</f>
        <v>Pannell</v>
      </c>
      <c r="C106" s="172">
        <f>('6-11-24 vs Ramsay'!BH10)*100</f>
        <v>50</v>
      </c>
      <c r="D106" s="172">
        <f>('6-11-24 vs Ramsay'!BI10)*100</f>
        <v>79.787234042553195</v>
      </c>
      <c r="E106" s="172">
        <f>('6-11-24 vs Ramsay'!BJ10)*100</f>
        <v>24.363403710812538</v>
      </c>
      <c r="F106" s="172">
        <f>('6-11-24 vs Ramsay'!BK10)*100</f>
        <v>16.161616161616163</v>
      </c>
      <c r="G106" s="172">
        <f>'6-11-24 vs Ramsay'!BL10</f>
        <v>0.1736111111111111</v>
      </c>
      <c r="H106" s="172">
        <f>'6-11-24 vs Ramsay'!BM10</f>
        <v>0.1736111111111111</v>
      </c>
      <c r="I106" s="172">
        <f>'6-11-24 vs Ramsay'!BN10</f>
        <v>1</v>
      </c>
      <c r="J106" s="172">
        <f>('6-11-24 vs Ramsay'!BO10)*100</f>
        <v>0</v>
      </c>
      <c r="K106" s="172">
        <f>('6-11-24 vs Ramsay'!BP10)*100</f>
        <v>0</v>
      </c>
      <c r="L106" s="172">
        <f>('6-11-24 vs Ramsay'!BQ10)*100</f>
        <v>0</v>
      </c>
      <c r="M106" s="172">
        <f>'6-11-24 vs Ramsay'!BR10</f>
        <v>94.758975981784559</v>
      </c>
      <c r="N106" s="172">
        <f>'6-11-24 vs Ramsay'!BS10</f>
        <v>153.01362348332395</v>
      </c>
      <c r="O106" s="172">
        <f>'6-11-24 vs Ramsay'!BT10</f>
        <v>58.254647501539395</v>
      </c>
      <c r="P106" s="172">
        <f>('6-11-24 vs Ramsay'!BU10)*100</f>
        <v>6.2780269058295968</v>
      </c>
      <c r="Q106" s="172">
        <f>'6-11-24 vs Ramsay'!BV10</f>
        <v>3.9000000000000004</v>
      </c>
      <c r="R106" s="172">
        <f>'6-11-24 vs Ramsay'!BW10</f>
        <v>2</v>
      </c>
      <c r="S106" s="172">
        <v>10</v>
      </c>
      <c r="T106" s="160" t="s">
        <v>156</v>
      </c>
    </row>
    <row r="107" spans="1:20" x14ac:dyDescent="0.55000000000000004">
      <c r="A107" s="160">
        <f>'6-11-24 vs Ramsay'!BF11</f>
        <v>12</v>
      </c>
      <c r="B107" s="160" t="str">
        <f>'6-11-24 vs Ramsay'!BG11</f>
        <v>Chapman</v>
      </c>
      <c r="C107" s="172">
        <f>('6-11-24 vs Ramsay'!BH11)*100</f>
        <v>0</v>
      </c>
      <c r="D107" s="172">
        <f>('6-11-24 vs Ramsay'!BI11)*100</f>
        <v>0</v>
      </c>
      <c r="E107" s="172">
        <f>('6-11-24 vs Ramsay'!BJ11)*100</f>
        <v>0</v>
      </c>
      <c r="F107" s="172">
        <f>('6-11-24 vs Ramsay'!BK11)*100</f>
        <v>0</v>
      </c>
      <c r="G107" s="172">
        <f>'6-11-24 vs Ramsay'!BL11</f>
        <v>0</v>
      </c>
      <c r="H107" s="172">
        <f>'6-11-24 vs Ramsay'!BM11</f>
        <v>0</v>
      </c>
      <c r="I107" s="172">
        <f>'6-11-24 vs Ramsay'!BN11</f>
        <v>0</v>
      </c>
      <c r="J107" s="172">
        <f>('6-11-24 vs Ramsay'!BO11)*100</f>
        <v>0</v>
      </c>
      <c r="K107" s="172">
        <f>('6-11-24 vs Ramsay'!BP11)*100</f>
        <v>0</v>
      </c>
      <c r="L107" s="172">
        <f>('6-11-24 vs Ramsay'!BQ11)*100</f>
        <v>0</v>
      </c>
      <c r="M107" s="172">
        <f>'6-11-24 vs Ramsay'!BR11</f>
        <v>125.6060500911842</v>
      </c>
      <c r="N107" s="172">
        <f>'6-11-24 vs Ramsay'!BS11</f>
        <v>0</v>
      </c>
      <c r="O107" s="172">
        <f>'6-11-24 vs Ramsay'!BT11</f>
        <v>-125.6060500911842</v>
      </c>
      <c r="P107" s="172">
        <f>('6-11-24 vs Ramsay'!BU11)*100</f>
        <v>0</v>
      </c>
      <c r="Q107" s="172">
        <f>'6-11-24 vs Ramsay'!BV11</f>
        <v>0</v>
      </c>
      <c r="R107" s="172">
        <f>'6-11-24 vs Ramsay'!BW11</f>
        <v>0</v>
      </c>
      <c r="S107" s="172">
        <v>3</v>
      </c>
      <c r="T107" s="160" t="s">
        <v>156</v>
      </c>
    </row>
    <row r="108" spans="1:20" x14ac:dyDescent="0.55000000000000004">
      <c r="A108" s="160">
        <f>'6-11-24 vs Ramsay'!BF12</f>
        <v>24</v>
      </c>
      <c r="B108" s="160" t="str">
        <f>'6-11-24 vs Ramsay'!BG12</f>
        <v>Carney</v>
      </c>
      <c r="C108" s="172">
        <f>('6-11-24 vs Ramsay'!BH12)*100</f>
        <v>116.66666666666667</v>
      </c>
      <c r="D108" s="172">
        <f>('6-11-24 vs Ramsay'!BI12)*100</f>
        <v>116.66666666666667</v>
      </c>
      <c r="E108" s="172">
        <f>('6-11-24 vs Ramsay'!BJ12)*100</f>
        <v>15.748806535754712</v>
      </c>
      <c r="F108" s="172">
        <f>('6-11-24 vs Ramsay'!BK12)*100</f>
        <v>0</v>
      </c>
      <c r="G108" s="172">
        <f>'6-11-24 vs Ramsay'!BL12</f>
        <v>0</v>
      </c>
      <c r="H108" s="172">
        <f>'6-11-24 vs Ramsay'!BM12</f>
        <v>0.25</v>
      </c>
      <c r="I108" s="172">
        <f>'6-11-24 vs Ramsay'!BN12</f>
        <v>0</v>
      </c>
      <c r="J108" s="172">
        <f>('6-11-24 vs Ramsay'!BO12)*100</f>
        <v>0</v>
      </c>
      <c r="K108" s="172">
        <f>('6-11-24 vs Ramsay'!BP12)*100</f>
        <v>51.282051282051277</v>
      </c>
      <c r="L108" s="172">
        <f>('6-11-24 vs Ramsay'!BQ12)*100</f>
        <v>28.622540250447226</v>
      </c>
      <c r="M108" s="172">
        <f>'6-11-24 vs Ramsay'!BR12</f>
        <v>82.195417078216309</v>
      </c>
      <c r="N108" s="172">
        <f>'6-11-24 vs Ramsay'!BS12</f>
        <v>145.83320101764485</v>
      </c>
      <c r="O108" s="172">
        <f>'6-11-24 vs Ramsay'!BT12</f>
        <v>63.637783939428544</v>
      </c>
      <c r="P108" s="172">
        <f>('6-11-24 vs Ramsay'!BU12)*100</f>
        <v>11.210762331838566</v>
      </c>
      <c r="Q108" s="172">
        <f>'6-11-24 vs Ramsay'!BV12</f>
        <v>10.66</v>
      </c>
      <c r="R108" s="172">
        <f>'6-11-24 vs Ramsay'!BW12</f>
        <v>0</v>
      </c>
      <c r="S108" s="172">
        <v>13</v>
      </c>
      <c r="T108" s="160" t="s">
        <v>156</v>
      </c>
    </row>
    <row r="109" spans="1:20" x14ac:dyDescent="0.55000000000000004">
      <c r="A109" s="160">
        <f>'6-11-24 vs Ramsay'!BF13</f>
        <v>30</v>
      </c>
      <c r="B109" s="160" t="str">
        <f>'6-11-24 vs Ramsay'!BG13</f>
        <v>Bowman</v>
      </c>
      <c r="C109" s="172">
        <f>('6-11-24 vs Ramsay'!BH13)*100</f>
        <v>28.571428571428569</v>
      </c>
      <c r="D109" s="172">
        <f>('6-11-24 vs Ramsay'!BI13)*100</f>
        <v>28.571428571428569</v>
      </c>
      <c r="E109" s="172">
        <f>('6-11-24 vs Ramsay'!BJ13)*100</f>
        <v>23.885689912561311</v>
      </c>
      <c r="F109" s="172">
        <f>('6-11-24 vs Ramsay'!BK13)*100</f>
        <v>11.387900355871885</v>
      </c>
      <c r="G109" s="172">
        <f>'6-11-24 vs Ramsay'!BL13</f>
        <v>0.125</v>
      </c>
      <c r="H109" s="172">
        <f>'6-11-24 vs Ramsay'!BM13</f>
        <v>0</v>
      </c>
      <c r="I109" s="172">
        <f>'6-11-24 vs Ramsay'!BN13</f>
        <v>0</v>
      </c>
      <c r="J109" s="172">
        <f>('6-11-24 vs Ramsay'!BO13)*100</f>
        <v>22.456140350877192</v>
      </c>
      <c r="K109" s="172">
        <f>('6-11-24 vs Ramsay'!BP13)*100</f>
        <v>17.777777777777779</v>
      </c>
      <c r="L109" s="172">
        <f>('6-11-24 vs Ramsay'!BQ13)*100</f>
        <v>19.844961240310077</v>
      </c>
      <c r="M109" s="172">
        <f>'6-11-24 vs Ramsay'!BR13</f>
        <v>105.67858099740187</v>
      </c>
      <c r="N109" s="172">
        <f>'6-11-24 vs Ramsay'!BS13</f>
        <v>112.84245261350586</v>
      </c>
      <c r="O109" s="172">
        <f>'6-11-24 vs Ramsay'!BT13</f>
        <v>7.1638716161039895</v>
      </c>
      <c r="P109" s="172">
        <f>('6-11-24 vs Ramsay'!BU13)*100</f>
        <v>3.5874439461883409</v>
      </c>
      <c r="Q109" s="172">
        <f>'6-11-24 vs Ramsay'!BV13</f>
        <v>4.66</v>
      </c>
      <c r="R109" s="172">
        <f>'6-11-24 vs Ramsay'!BW13</f>
        <v>0</v>
      </c>
      <c r="S109" s="172">
        <v>15</v>
      </c>
      <c r="T109" s="160" t="s">
        <v>156</v>
      </c>
    </row>
    <row r="110" spans="1:20" x14ac:dyDescent="0.55000000000000004">
      <c r="A110" s="160">
        <f>'6-11-24 vs Ramsay'!BF14</f>
        <v>32</v>
      </c>
      <c r="B110" s="160" t="str">
        <f>'6-11-24 vs Ramsay'!BG14</f>
        <v>Turner</v>
      </c>
      <c r="C110" s="172">
        <f>('6-11-24 vs Ramsay'!BH14)*100</f>
        <v>0</v>
      </c>
      <c r="D110" s="172">
        <f>('6-11-24 vs Ramsay'!BI14)*100</f>
        <v>0</v>
      </c>
      <c r="E110" s="172">
        <f>('6-11-24 vs Ramsay'!BJ14)*100</f>
        <v>0</v>
      </c>
      <c r="F110" s="172">
        <f>('6-11-24 vs Ramsay'!BK14)*100</f>
        <v>0</v>
      </c>
      <c r="G110" s="172">
        <f>'6-11-24 vs Ramsay'!BL14</f>
        <v>0</v>
      </c>
      <c r="H110" s="172">
        <f>'6-11-24 vs Ramsay'!BM14</f>
        <v>0</v>
      </c>
      <c r="I110" s="172">
        <f>'6-11-24 vs Ramsay'!BN14</f>
        <v>0</v>
      </c>
      <c r="J110" s="172">
        <f>('6-11-24 vs Ramsay'!BO14)*100</f>
        <v>0</v>
      </c>
      <c r="K110" s="172">
        <f>('6-11-24 vs Ramsay'!BP14)*100</f>
        <v>0</v>
      </c>
      <c r="L110" s="172">
        <f>('6-11-24 vs Ramsay'!BQ14)*100</f>
        <v>0</v>
      </c>
      <c r="M110" s="172">
        <f>'6-11-24 vs Ramsay'!BR14</f>
        <v>125.6060500911842</v>
      </c>
      <c r="N110" s="172">
        <f>'6-11-24 vs Ramsay'!BS14</f>
        <v>0</v>
      </c>
      <c r="O110" s="172">
        <f>'6-11-24 vs Ramsay'!BT14</f>
        <v>-125.6060500911842</v>
      </c>
      <c r="P110" s="172">
        <f>('6-11-24 vs Ramsay'!BU14)*100</f>
        <v>0</v>
      </c>
      <c r="Q110" s="172">
        <f>'6-11-24 vs Ramsay'!BV14</f>
        <v>0</v>
      </c>
      <c r="R110" s="172">
        <f>'6-11-24 vs Ramsay'!BW14</f>
        <v>0</v>
      </c>
      <c r="S110" s="172">
        <v>3</v>
      </c>
      <c r="T110" s="160" t="s">
        <v>156</v>
      </c>
    </row>
    <row r="111" spans="1:20" x14ac:dyDescent="0.55000000000000004">
      <c r="A111" s="160">
        <f>'6-11-24 vs Ramsay'!BF15</f>
        <v>33</v>
      </c>
      <c r="B111" s="160" t="str">
        <f>'6-11-24 vs Ramsay'!BG15</f>
        <v>Bellomy</v>
      </c>
      <c r="C111" s="172">
        <f>('6-11-24 vs Ramsay'!BH15)*100</f>
        <v>0</v>
      </c>
      <c r="D111" s="172">
        <f>('6-11-24 vs Ramsay'!BI15)*100</f>
        <v>0</v>
      </c>
      <c r="E111" s="172">
        <f>('6-11-24 vs Ramsay'!BJ15)*100</f>
        <v>0</v>
      </c>
      <c r="F111" s="172">
        <f>('6-11-24 vs Ramsay'!BK15)*100</f>
        <v>0</v>
      </c>
      <c r="G111" s="172">
        <f>'6-11-24 vs Ramsay'!BL15</f>
        <v>0</v>
      </c>
      <c r="H111" s="172">
        <f>'6-11-24 vs Ramsay'!BM15</f>
        <v>0</v>
      </c>
      <c r="I111" s="172">
        <f>'6-11-24 vs Ramsay'!BN15</f>
        <v>0</v>
      </c>
      <c r="J111" s="172">
        <f>('6-11-24 vs Ramsay'!BO15)*100</f>
        <v>0</v>
      </c>
      <c r="K111" s="172">
        <f>('6-11-24 vs Ramsay'!BP15)*100</f>
        <v>0</v>
      </c>
      <c r="L111" s="172">
        <f>('6-11-24 vs Ramsay'!BQ15)*100</f>
        <v>0</v>
      </c>
      <c r="M111" s="172">
        <f>'6-11-24 vs Ramsay'!BR15</f>
        <v>125.03900828770259</v>
      </c>
      <c r="N111" s="172">
        <f>'6-11-24 vs Ramsay'!BS15</f>
        <v>0</v>
      </c>
      <c r="O111" s="172">
        <f>'6-11-24 vs Ramsay'!BT15</f>
        <v>-125.03900828770259</v>
      </c>
      <c r="P111" s="172">
        <f>('6-11-24 vs Ramsay'!BU15)*100</f>
        <v>0</v>
      </c>
      <c r="Q111" s="172">
        <f>'6-11-24 vs Ramsay'!BV15</f>
        <v>0</v>
      </c>
      <c r="R111" s="172">
        <f>'6-11-24 vs Ramsay'!BW15</f>
        <v>0</v>
      </c>
      <c r="S111" s="172">
        <v>4</v>
      </c>
      <c r="T111" s="160" t="s">
        <v>156</v>
      </c>
    </row>
    <row r="112" spans="1:20" x14ac:dyDescent="0.55000000000000004">
      <c r="A112" s="160">
        <f>'6-11-24 vs Ramsay'!BF16</f>
        <v>34</v>
      </c>
      <c r="B112" s="160" t="str">
        <f>'6-11-24 vs Ramsay'!BG16</f>
        <v>Toms</v>
      </c>
      <c r="C112" s="172">
        <f>('6-11-24 vs Ramsay'!BH16)*100</f>
        <v>100</v>
      </c>
      <c r="D112" s="172">
        <f>('6-11-24 vs Ramsay'!BI16)*100</f>
        <v>106.38297872340425</v>
      </c>
      <c r="E112" s="172">
        <f>('6-11-24 vs Ramsay'!BJ16)*100</f>
        <v>10.529202083904577</v>
      </c>
      <c r="F112" s="172">
        <f>('6-11-24 vs Ramsay'!BK16)*100</f>
        <v>22.068965517241381</v>
      </c>
      <c r="G112" s="172">
        <f>'6-11-24 vs Ramsay'!BL16</f>
        <v>0.4098360655737705</v>
      </c>
      <c r="H112" s="172">
        <f>'6-11-24 vs Ramsay'!BM16</f>
        <v>0.20491803278688525</v>
      </c>
      <c r="I112" s="172">
        <f>'6-11-24 vs Ramsay'!BN16</f>
        <v>2</v>
      </c>
      <c r="J112" s="172">
        <f>('6-11-24 vs Ramsay'!BO16)*100</f>
        <v>0</v>
      </c>
      <c r="K112" s="172">
        <f>('6-11-24 vs Ramsay'!BP16)*100</f>
        <v>19.047619047619047</v>
      </c>
      <c r="L112" s="172">
        <f>('6-11-24 vs Ramsay'!BQ16)*100</f>
        <v>10.631229235880399</v>
      </c>
      <c r="M112" s="172">
        <f>'6-11-24 vs Ramsay'!BR16</f>
        <v>115.0289846139966</v>
      </c>
      <c r="N112" s="172">
        <f>'6-11-24 vs Ramsay'!BS16</f>
        <v>161.00784495916869</v>
      </c>
      <c r="O112" s="172">
        <f>'6-11-24 vs Ramsay'!BT16</f>
        <v>45.978860345172095</v>
      </c>
      <c r="P112" s="172">
        <f>('6-11-24 vs Ramsay'!BU16)*100</f>
        <v>6.2780269058295968</v>
      </c>
      <c r="Q112" s="172">
        <f>'6-11-24 vs Ramsay'!BV16</f>
        <v>4.95</v>
      </c>
      <c r="R112" s="172">
        <f>'6-11-24 vs Ramsay'!BW16</f>
        <v>2</v>
      </c>
      <c r="S112" s="172">
        <v>14</v>
      </c>
      <c r="T112" s="160" t="s">
        <v>156</v>
      </c>
    </row>
    <row r="113" spans="1:20" x14ac:dyDescent="0.55000000000000004">
      <c r="A113" s="160">
        <f>'6-11-24 vs Ramsay'!BF17</f>
        <v>55</v>
      </c>
      <c r="B113" s="160" t="str">
        <f>'6-11-24 vs Ramsay'!BG17</f>
        <v>Baker</v>
      </c>
      <c r="C113" s="172">
        <f>('6-11-24 vs Ramsay'!BH17)*100</f>
        <v>0</v>
      </c>
      <c r="D113" s="172">
        <f>('6-11-24 vs Ramsay'!BI17)*100</f>
        <v>0</v>
      </c>
      <c r="E113" s="172">
        <f>('6-11-24 vs Ramsay'!BJ17)*100</f>
        <v>4.6530564764729831</v>
      </c>
      <c r="F113" s="172">
        <f>('6-11-24 vs Ramsay'!BK17)*100</f>
        <v>25.296442687747035</v>
      </c>
      <c r="G113" s="172">
        <f>'6-11-24 vs Ramsay'!BL17</f>
        <v>0.66666666666666663</v>
      </c>
      <c r="H113" s="172">
        <f>'6-11-24 vs Ramsay'!BM17</f>
        <v>0.33333333333333331</v>
      </c>
      <c r="I113" s="172">
        <f>'6-11-24 vs Ramsay'!BN17</f>
        <v>2</v>
      </c>
      <c r="J113" s="172">
        <f>('6-11-24 vs Ramsay'!BO17)*100</f>
        <v>15.311004784688995</v>
      </c>
      <c r="K113" s="172">
        <f>('6-11-24 vs Ramsay'!BP17)*100</f>
        <v>12.121212121212121</v>
      </c>
      <c r="L113" s="172">
        <f>('6-11-24 vs Ramsay'!BQ17)*100</f>
        <v>13.530655391120508</v>
      </c>
      <c r="M113" s="172">
        <f>'6-11-24 vs Ramsay'!BR17</f>
        <v>118.97828875178874</v>
      </c>
      <c r="N113" s="172">
        <f>'6-11-24 vs Ramsay'!BS17</f>
        <v>109.21422639577581</v>
      </c>
      <c r="O113" s="172">
        <f>'6-11-24 vs Ramsay'!BT17</f>
        <v>-9.7640623560129285</v>
      </c>
      <c r="P113" s="172">
        <f>('6-11-24 vs Ramsay'!BU17)*100</f>
        <v>2.2421524663677128</v>
      </c>
      <c r="Q113" s="172">
        <f>'6-11-24 vs Ramsay'!BV17</f>
        <v>3</v>
      </c>
      <c r="R113" s="172">
        <f>'6-11-24 vs Ramsay'!BW17</f>
        <v>0</v>
      </c>
      <c r="S113" s="172">
        <v>11</v>
      </c>
      <c r="T113" s="160" t="s">
        <v>156</v>
      </c>
    </row>
    <row r="114" spans="1:20" x14ac:dyDescent="0.55000000000000004">
      <c r="A114" s="160">
        <v>99</v>
      </c>
      <c r="B114" s="160" t="str">
        <f>'6-11-24 vs Ramsay'!BG18</f>
        <v>Team</v>
      </c>
      <c r="C114" s="172">
        <f>('6-11-24 vs Ramsay'!BH18)*100</f>
        <v>58.695652173913047</v>
      </c>
      <c r="D114" s="172">
        <f>('6-11-24 vs Ramsay'!BI18)*100</f>
        <v>62.600969305331176</v>
      </c>
      <c r="E114" s="172">
        <f>('6-11-24 vs Ramsay'!BJ18)*100</f>
        <v>0</v>
      </c>
      <c r="F114" s="172">
        <f>('6-11-24 vs Ramsay'!BK18)*100</f>
        <v>52.173913043478258</v>
      </c>
      <c r="G114" s="172">
        <f>'6-11-24 vs Ramsay'!BL18</f>
        <v>0.19193857965451055</v>
      </c>
      <c r="H114" s="172">
        <f>'6-11-24 vs Ramsay'!BM18</f>
        <v>0.20793346129238643</v>
      </c>
      <c r="I114" s="172">
        <f>'6-11-24 vs Ramsay'!BN18</f>
        <v>0.92307692307692313</v>
      </c>
      <c r="J114" s="172">
        <f>('6-11-24 vs Ramsay'!BO18)*100</f>
        <v>52.631578947368418</v>
      </c>
      <c r="K114" s="172">
        <f>('6-11-24 vs Ramsay'!BP18)*100</f>
        <v>58.333333333333336</v>
      </c>
      <c r="L114" s="172">
        <f>('6-11-24 vs Ramsay'!BQ18)*100</f>
        <v>55.813953488372093</v>
      </c>
      <c r="M114" s="172">
        <f>'6-11-24 vs Ramsay'!BR18</f>
        <v>110.36051100260853</v>
      </c>
      <c r="N114" s="172">
        <f>'6-11-24 vs Ramsay'!BS18</f>
        <v>125.08229098090848</v>
      </c>
      <c r="O114" s="172">
        <f>'6-11-24 vs Ramsay'!BT18</f>
        <v>14.721779978299949</v>
      </c>
      <c r="P114" s="172">
        <f>('6-11-24 vs Ramsay'!BU18)*100</f>
        <v>62.331838565022416</v>
      </c>
      <c r="Q114" s="172">
        <f>'6-11-24 vs Ramsay'!BV18</f>
        <v>52.86</v>
      </c>
      <c r="R114" s="172">
        <f>'6-11-24 vs Ramsay'!BW18</f>
        <v>0.17391304347826086</v>
      </c>
      <c r="S114" s="172">
        <v>160</v>
      </c>
      <c r="T114" s="160" t="s">
        <v>156</v>
      </c>
    </row>
    <row r="115" spans="1:20" x14ac:dyDescent="0.55000000000000004">
      <c r="A115" s="160">
        <f>'6-13-24 vs Peachtree Ridge'!BF3</f>
        <v>0</v>
      </c>
      <c r="B115" s="160" t="str">
        <f>'6-13-24 vs Peachtree Ridge'!BG3</f>
        <v>Lewis</v>
      </c>
      <c r="C115" s="172">
        <f>('6-13-24 vs Peachtree Ridge'!BH3)*100</f>
        <v>0</v>
      </c>
      <c r="D115" s="172">
        <f>('6-13-24 vs Peachtree Ridge'!BI3)*100</f>
        <v>0</v>
      </c>
      <c r="E115" s="172">
        <f>('6-13-24 vs Peachtree Ridge'!BJ3)*100</f>
        <v>5.1616233305374539</v>
      </c>
      <c r="F115" s="172">
        <f>('6-13-24 vs Peachtree Ridge'!BK3)*100</f>
        <v>19.254545454545454</v>
      </c>
      <c r="G115" s="172">
        <f>'6-13-24 vs Peachtree Ridge'!BL3</f>
        <v>0.5</v>
      </c>
      <c r="H115" s="172">
        <f>'6-13-24 vs Peachtree Ridge'!BM3</f>
        <v>0.5</v>
      </c>
      <c r="I115" s="172">
        <f>'6-13-24 vs Peachtree Ridge'!BN3</f>
        <v>1</v>
      </c>
      <c r="J115" s="172">
        <f>('6-13-24 vs Peachtree Ridge'!BO3)*100</f>
        <v>0</v>
      </c>
      <c r="K115" s="172">
        <f>('6-13-24 vs Peachtree Ridge'!BP3)*100</f>
        <v>0</v>
      </c>
      <c r="L115" s="172">
        <f>('6-13-24 vs Peachtree Ridge'!BQ3)*100</f>
        <v>0</v>
      </c>
      <c r="M115" s="172">
        <f>'6-13-24 vs Peachtree Ridge'!BR3</f>
        <v>122.61946309505947</v>
      </c>
      <c r="N115" s="172">
        <f>'6-13-24 vs Peachtree Ridge'!BS3</f>
        <v>56.595688293095023</v>
      </c>
      <c r="O115" s="172">
        <f>'6-13-24 vs Peachtree Ridge'!BT3</f>
        <v>-66.02377480196445</v>
      </c>
      <c r="P115" s="172">
        <f>('6-13-24 vs Peachtree Ridge'!BU3)*100</f>
        <v>0.82304526748971196</v>
      </c>
      <c r="Q115" s="172">
        <f>'6-13-24 vs Peachtree Ridge'!BV3</f>
        <v>1</v>
      </c>
      <c r="R115" s="172">
        <f>'6-13-24 vs Peachtree Ridge'!BW3</f>
        <v>0</v>
      </c>
      <c r="S115" s="172">
        <f>allstats!Z115</f>
        <v>11</v>
      </c>
      <c r="T115" s="160" t="s">
        <v>159</v>
      </c>
    </row>
    <row r="116" spans="1:20" x14ac:dyDescent="0.55000000000000004">
      <c r="A116" s="160">
        <f>'6-13-24 vs Peachtree Ridge'!BF4</f>
        <v>1</v>
      </c>
      <c r="B116" s="160" t="str">
        <f>'6-13-24 vs Peachtree Ridge'!BG4</f>
        <v>Walker</v>
      </c>
      <c r="C116" s="172">
        <f>('6-13-24 vs Peachtree Ridge'!BH4)*100</f>
        <v>0</v>
      </c>
      <c r="D116" s="172">
        <f>('6-13-24 vs Peachtree Ridge'!BI4)*100</f>
        <v>0</v>
      </c>
      <c r="E116" s="172">
        <f>('6-13-24 vs Peachtree Ridge'!BJ4)*100</f>
        <v>0</v>
      </c>
      <c r="F116" s="172">
        <f>('6-13-24 vs Peachtree Ridge'!BK4)*100</f>
        <v>0</v>
      </c>
      <c r="G116" s="172">
        <f>'6-13-24 vs Peachtree Ridge'!BL4</f>
        <v>0</v>
      </c>
      <c r="H116" s="172">
        <f>'6-13-24 vs Peachtree Ridge'!BM4</f>
        <v>0</v>
      </c>
      <c r="I116" s="172">
        <f>'6-13-24 vs Peachtree Ridge'!BN4</f>
        <v>0</v>
      </c>
      <c r="J116" s="172">
        <f>('6-13-24 vs Peachtree Ridge'!BO4)*100</f>
        <v>0</v>
      </c>
      <c r="K116" s="172">
        <f>('6-13-24 vs Peachtree Ridge'!BP4)*100</f>
        <v>0</v>
      </c>
      <c r="L116" s="172">
        <f>('6-13-24 vs Peachtree Ridge'!BQ4)*100</f>
        <v>0</v>
      </c>
      <c r="M116" s="172">
        <f>'6-13-24 vs Peachtree Ridge'!BR4</f>
        <v>0</v>
      </c>
      <c r="N116" s="172">
        <f>'6-13-24 vs Peachtree Ridge'!BS4</f>
        <v>0</v>
      </c>
      <c r="O116" s="172">
        <f>'6-13-24 vs Peachtree Ridge'!BT4</f>
        <v>0</v>
      </c>
      <c r="P116" s="172">
        <f>('6-13-24 vs Peachtree Ridge'!BU4)*100</f>
        <v>0</v>
      </c>
      <c r="Q116" s="172">
        <f>'6-13-24 vs Peachtree Ridge'!BV4</f>
        <v>0</v>
      </c>
      <c r="R116" s="172">
        <f>'6-13-24 vs Peachtree Ridge'!BW4</f>
        <v>0</v>
      </c>
      <c r="S116" s="172">
        <f>allstats!Z116</f>
        <v>0</v>
      </c>
      <c r="T116" s="160" t="s">
        <v>159</v>
      </c>
    </row>
    <row r="117" spans="1:20" x14ac:dyDescent="0.55000000000000004">
      <c r="A117" s="160">
        <f>'6-13-24 vs Peachtree Ridge'!BF5</f>
        <v>2</v>
      </c>
      <c r="B117" s="160" t="str">
        <f>'6-13-24 vs Peachtree Ridge'!BG5</f>
        <v>Rivers</v>
      </c>
      <c r="C117" s="172">
        <f>('6-13-24 vs Peachtree Ridge'!BH5)*100</f>
        <v>75</v>
      </c>
      <c r="D117" s="172">
        <f>('6-13-24 vs Peachtree Ridge'!BI5)*100</f>
        <v>75</v>
      </c>
      <c r="E117" s="172">
        <f>('6-13-24 vs Peachtree Ridge'!BJ5)*100</f>
        <v>16.03139481484574</v>
      </c>
      <c r="F117" s="172">
        <f>('6-13-24 vs Peachtree Ridge'!BK5)*100</f>
        <v>12.448571764429294</v>
      </c>
      <c r="G117" s="172">
        <f>'6-13-24 vs Peachtree Ridge'!BL5</f>
        <v>0.14285714285714285</v>
      </c>
      <c r="H117" s="172">
        <f>'6-13-24 vs Peachtree Ridge'!BM5</f>
        <v>0.2857142857142857</v>
      </c>
      <c r="I117" s="172">
        <f>'6-13-24 vs Peachtree Ridge'!BN5</f>
        <v>0.5</v>
      </c>
      <c r="J117" s="172">
        <f>('6-13-24 vs Peachtree Ridge'!BO5)*100</f>
        <v>7.0600000000000014</v>
      </c>
      <c r="K117" s="172">
        <f>('6-13-24 vs Peachtree Ridge'!BP5)*100</f>
        <v>24.205714285714286</v>
      </c>
      <c r="L117" s="172">
        <f>('6-13-24 vs Peachtree Ridge'!BQ5)*100</f>
        <v>15.061333333333335</v>
      </c>
      <c r="M117" s="172">
        <f>'6-13-24 vs Peachtree Ridge'!BR5</f>
        <v>133.85152705745512</v>
      </c>
      <c r="N117" s="172">
        <f>'6-13-24 vs Peachtree Ridge'!BS5</f>
        <v>111.45696165925922</v>
      </c>
      <c r="O117" s="172">
        <f>'6-13-24 vs Peachtree Ridge'!BT5</f>
        <v>-22.394565398195894</v>
      </c>
      <c r="P117" s="172">
        <f>('6-13-24 vs Peachtree Ridge'!BU5)*100</f>
        <v>5.3497942386831276</v>
      </c>
      <c r="Q117" s="172">
        <f>'6-13-24 vs Peachtree Ridge'!BV5</f>
        <v>5.7299999999999995</v>
      </c>
      <c r="R117" s="172">
        <f>'6-13-24 vs Peachtree Ridge'!BW5</f>
        <v>0</v>
      </c>
      <c r="S117" s="172">
        <f>allstats!Z117</f>
        <v>21.25</v>
      </c>
      <c r="T117" s="160" t="s">
        <v>159</v>
      </c>
    </row>
    <row r="118" spans="1:20" x14ac:dyDescent="0.55000000000000004">
      <c r="A118" s="160">
        <f>'6-13-24 vs Peachtree Ridge'!BF6</f>
        <v>3</v>
      </c>
      <c r="B118" s="160" t="str">
        <f>'6-13-24 vs Peachtree Ridge'!BG6</f>
        <v>Gossett</v>
      </c>
      <c r="C118" s="172">
        <f>('6-13-24 vs Peachtree Ridge'!BH6)*100</f>
        <v>56.25</v>
      </c>
      <c r="D118" s="172">
        <f>('6-13-24 vs Peachtree Ridge'!BI6)*100</f>
        <v>56.25</v>
      </c>
      <c r="E118" s="172">
        <f>('6-13-24 vs Peachtree Ridge'!BJ6)*100</f>
        <v>22.711142654364796</v>
      </c>
      <c r="F118" s="172">
        <f>('6-13-24 vs Peachtree Ridge'!BK6)*100</f>
        <v>0</v>
      </c>
      <c r="G118" s="172">
        <f>'6-13-24 vs Peachtree Ridge'!BL6</f>
        <v>0</v>
      </c>
      <c r="H118" s="172">
        <f>'6-13-24 vs Peachtree Ridge'!BM6</f>
        <v>0</v>
      </c>
      <c r="I118" s="172">
        <f>'6-13-24 vs Peachtree Ridge'!BN6</f>
        <v>0</v>
      </c>
      <c r="J118" s="172">
        <f>('6-13-24 vs Peachtree Ridge'!BO6)*100</f>
        <v>7.5012499999999998</v>
      </c>
      <c r="K118" s="172">
        <f>('6-13-24 vs Peachtree Ridge'!BP6)*100</f>
        <v>17.145714285714288</v>
      </c>
      <c r="L118" s="172">
        <f>('6-13-24 vs Peachtree Ridge'!BQ6)*100</f>
        <v>12.002000000000001</v>
      </c>
      <c r="M118" s="172">
        <f>'6-13-24 vs Peachtree Ridge'!BR6</f>
        <v>136.05918359706033</v>
      </c>
      <c r="N118" s="172">
        <f>'6-13-24 vs Peachtree Ridge'!BS6</f>
        <v>145.75790838762396</v>
      </c>
      <c r="O118" s="172">
        <f>'6-13-24 vs Peachtree Ridge'!BT6</f>
        <v>9.6987247905636309</v>
      </c>
      <c r="P118" s="172">
        <f>('6-13-24 vs Peachtree Ridge'!BU6)*100</f>
        <v>5.3497942386831276</v>
      </c>
      <c r="Q118" s="172">
        <f>'6-13-24 vs Peachtree Ridge'!BV6</f>
        <v>5.3699999999999992</v>
      </c>
      <c r="R118" s="172">
        <f>'6-13-24 vs Peachtree Ridge'!BW6</f>
        <v>0</v>
      </c>
      <c r="S118" s="172">
        <f>allstats!Z118</f>
        <v>20</v>
      </c>
      <c r="T118" s="160" t="s">
        <v>159</v>
      </c>
    </row>
    <row r="119" spans="1:20" x14ac:dyDescent="0.55000000000000004">
      <c r="A119" s="160">
        <f>'6-13-24 vs Peachtree Ridge'!BF7</f>
        <v>4</v>
      </c>
      <c r="B119" s="160" t="str">
        <f>'6-13-24 vs Peachtree Ridge'!BG7</f>
        <v>Stapler</v>
      </c>
      <c r="C119" s="172">
        <f>('6-13-24 vs Peachtree Ridge'!BH7)*100</f>
        <v>150</v>
      </c>
      <c r="D119" s="172">
        <f>('6-13-24 vs Peachtree Ridge'!BI7)*100</f>
        <v>150</v>
      </c>
      <c r="E119" s="172">
        <f>('6-13-24 vs Peachtree Ridge'!BJ7)*100</f>
        <v>13.265854354185045</v>
      </c>
      <c r="F119" s="172">
        <f>('6-13-24 vs Peachtree Ridge'!BK7)*100</f>
        <v>0</v>
      </c>
      <c r="G119" s="172">
        <f>'6-13-24 vs Peachtree Ridge'!BL7</f>
        <v>0</v>
      </c>
      <c r="H119" s="172">
        <f>'6-13-24 vs Peachtree Ridge'!BM7</f>
        <v>0</v>
      </c>
      <c r="I119" s="172">
        <f>'6-13-24 vs Peachtree Ridge'!BN7</f>
        <v>0</v>
      </c>
      <c r="J119" s="172">
        <f>('6-13-24 vs Peachtree Ridge'!BO7)*100</f>
        <v>0</v>
      </c>
      <c r="K119" s="172">
        <f>('6-13-24 vs Peachtree Ridge'!BP7)*100</f>
        <v>0</v>
      </c>
      <c r="L119" s="172">
        <f>('6-13-24 vs Peachtree Ridge'!BQ7)*100</f>
        <v>0</v>
      </c>
      <c r="M119" s="172">
        <f>'6-13-24 vs Peachtree Ridge'!BR7</f>
        <v>142.24295285956663</v>
      </c>
      <c r="N119" s="172">
        <f>'6-13-24 vs Peachtree Ridge'!BS7</f>
        <v>300.00000000000006</v>
      </c>
      <c r="O119" s="172">
        <f>'6-13-24 vs Peachtree Ridge'!BT7</f>
        <v>157.75704714043343</v>
      </c>
      <c r="P119" s="172">
        <f>('6-13-24 vs Peachtree Ridge'!BU7)*100</f>
        <v>2.4691358024691357</v>
      </c>
      <c r="Q119" s="172">
        <f>'6-13-24 vs Peachtree Ridge'!BV7</f>
        <v>2.16</v>
      </c>
      <c r="R119" s="172">
        <f>'6-13-24 vs Peachtree Ridge'!BW7</f>
        <v>0</v>
      </c>
      <c r="S119" s="172">
        <f>allstats!Z119</f>
        <v>4.28</v>
      </c>
      <c r="T119" s="160" t="s">
        <v>159</v>
      </c>
    </row>
    <row r="120" spans="1:20" x14ac:dyDescent="0.55000000000000004">
      <c r="A120" s="160">
        <f>'6-13-24 vs Peachtree Ridge'!BF8</f>
        <v>5</v>
      </c>
      <c r="B120" s="160" t="str">
        <f>'6-13-24 vs Peachtree Ridge'!BG8</f>
        <v>JD</v>
      </c>
      <c r="C120" s="172">
        <f>('6-13-24 vs Peachtree Ridge'!BH8)*100</f>
        <v>44.444444444444443</v>
      </c>
      <c r="D120" s="172">
        <f>('6-13-24 vs Peachtree Ridge'!BI8)*100</f>
        <v>59.701492537313428</v>
      </c>
      <c r="E120" s="172">
        <f>('6-13-24 vs Peachtree Ridge'!BJ8)*100</f>
        <v>30.131615006781022</v>
      </c>
      <c r="F120" s="172">
        <f>('6-13-24 vs Peachtree Ridge'!BK8)*100</f>
        <v>63.118369293121944</v>
      </c>
      <c r="G120" s="172">
        <f>'6-13-24 vs Peachtree Ridge'!BL8</f>
        <v>0.27173913043478265</v>
      </c>
      <c r="H120" s="172">
        <f>'6-13-24 vs Peachtree Ridge'!BM8</f>
        <v>0</v>
      </c>
      <c r="I120" s="172">
        <f>'6-13-24 vs Peachtree Ridge'!BN8</f>
        <v>0</v>
      </c>
      <c r="J120" s="172">
        <f>('6-13-24 vs Peachtree Ridge'!BO8)*100</f>
        <v>23.766336633663371</v>
      </c>
      <c r="K120" s="172">
        <f>('6-13-24 vs Peachtree Ridge'!BP8)*100</f>
        <v>20.37114568599717</v>
      </c>
      <c r="L120" s="172">
        <f>('6-13-24 vs Peachtree Ridge'!BQ8)*100</f>
        <v>22.181914191419143</v>
      </c>
      <c r="M120" s="172">
        <f>'6-13-24 vs Peachtree Ridge'!BR8</f>
        <v>126.63201481186572</v>
      </c>
      <c r="N120" s="172">
        <f>'6-13-24 vs Peachtree Ridge'!BS8</f>
        <v>181.50870576255852</v>
      </c>
      <c r="O120" s="172">
        <f>'6-13-24 vs Peachtree Ridge'!BT8</f>
        <v>54.876690950692804</v>
      </c>
      <c r="P120" s="172">
        <f>('6-13-24 vs Peachtree Ridge'!BU8)*100</f>
        <v>16.460905349794238</v>
      </c>
      <c r="Q120" s="172">
        <f>'6-13-24 vs Peachtree Ridge'!BV8</f>
        <v>15.66</v>
      </c>
      <c r="R120" s="172">
        <f>'6-13-24 vs Peachtree Ridge'!BW8</f>
        <v>1.1111111111111112</v>
      </c>
      <c r="S120" s="172">
        <f>allstats!Z120</f>
        <v>25.25</v>
      </c>
      <c r="T120" s="160" t="s">
        <v>159</v>
      </c>
    </row>
    <row r="121" spans="1:20" x14ac:dyDescent="0.55000000000000004">
      <c r="A121" s="160">
        <f>'6-13-24 vs Peachtree Ridge'!BF9</f>
        <v>10</v>
      </c>
      <c r="B121" s="160" t="str">
        <f>'6-13-24 vs Peachtree Ridge'!BG9</f>
        <v>Mason</v>
      </c>
      <c r="C121" s="172">
        <f>('6-13-24 vs Peachtree Ridge'!BH9)*100</f>
        <v>50</v>
      </c>
      <c r="D121" s="172">
        <f>('6-13-24 vs Peachtree Ridge'!BI9)*100</f>
        <v>61.475409836065573</v>
      </c>
      <c r="E121" s="172">
        <f>('6-13-24 vs Peachtree Ridge'!BJ9)*100</f>
        <v>19.531582682753726</v>
      </c>
      <c r="F121" s="172">
        <f>('6-13-24 vs Peachtree Ridge'!BK9)*100</f>
        <v>26.871352448617099</v>
      </c>
      <c r="G121" s="172">
        <f>'6-13-24 vs Peachtree Ridge'!BL9</f>
        <v>0.22522522522522526</v>
      </c>
      <c r="H121" s="172">
        <f>'6-13-24 vs Peachtree Ridge'!BM9</f>
        <v>0.22522522522522526</v>
      </c>
      <c r="I121" s="172">
        <f>'6-13-24 vs Peachtree Ridge'!BN9</f>
        <v>1</v>
      </c>
      <c r="J121" s="172">
        <f>('6-13-24 vs Peachtree Ridge'!BO9)*100</f>
        <v>0</v>
      </c>
      <c r="K121" s="172">
        <f>('6-13-24 vs Peachtree Ridge'!BP9)*100</f>
        <v>0</v>
      </c>
      <c r="L121" s="172">
        <f>('6-13-24 vs Peachtree Ridge'!BQ9)*100</f>
        <v>0</v>
      </c>
      <c r="M121" s="172">
        <f>'6-13-24 vs Peachtree Ridge'!BR9</f>
        <v>142.24295285956663</v>
      </c>
      <c r="N121" s="172">
        <f>'6-13-24 vs Peachtree Ridge'!BS9</f>
        <v>112.81545095493821</v>
      </c>
      <c r="O121" s="172">
        <f>'6-13-24 vs Peachtree Ridge'!BT9</f>
        <v>-29.427501904628414</v>
      </c>
      <c r="P121" s="172">
        <f>('6-13-24 vs Peachtree Ridge'!BU9)*100</f>
        <v>1.6460905349794239</v>
      </c>
      <c r="Q121" s="172">
        <f>'6-13-24 vs Peachtree Ridge'!BV9</f>
        <v>0.75999999999999979</v>
      </c>
      <c r="R121" s="172">
        <f>'6-13-24 vs Peachtree Ridge'!BW9</f>
        <v>0.5</v>
      </c>
      <c r="S121" s="172">
        <f>allstats!Z121</f>
        <v>10</v>
      </c>
      <c r="T121" s="160" t="s">
        <v>159</v>
      </c>
    </row>
    <row r="122" spans="1:20" x14ac:dyDescent="0.55000000000000004">
      <c r="A122" s="160">
        <f>'6-13-24 vs Peachtree Ridge'!BF10</f>
        <v>11</v>
      </c>
      <c r="B122" s="160" t="str">
        <f>'6-13-24 vs Peachtree Ridge'!BG10</f>
        <v>Pannell</v>
      </c>
      <c r="C122" s="172">
        <f>('6-13-24 vs Peachtree Ridge'!BH10)*100</f>
        <v>33.333333333333329</v>
      </c>
      <c r="D122" s="172">
        <f>('6-13-24 vs Peachtree Ridge'!BI10)*100</f>
        <v>43.604651162790695</v>
      </c>
      <c r="E122" s="172">
        <f>('6-13-24 vs Peachtree Ridge'!BJ10)*100</f>
        <v>28.079230918123741</v>
      </c>
      <c r="F122" s="172">
        <f>('6-13-24 vs Peachtree Ridge'!BK10)*100</f>
        <v>23.84598063499212</v>
      </c>
      <c r="G122" s="172">
        <f>'6-13-24 vs Peachtree Ridge'!BL10</f>
        <v>0.15527950310559008</v>
      </c>
      <c r="H122" s="172">
        <f>'6-13-24 vs Peachtree Ridge'!BM10</f>
        <v>0.31055900621118016</v>
      </c>
      <c r="I122" s="172">
        <f>'6-13-24 vs Peachtree Ridge'!BN10</f>
        <v>0.5</v>
      </c>
      <c r="J122" s="172">
        <f>('6-13-24 vs Peachtree Ridge'!BO10)*100</f>
        <v>27.277272727272727</v>
      </c>
      <c r="K122" s="172">
        <f>('6-13-24 vs Peachtree Ridge'!BP10)*100</f>
        <v>46.761038961038956</v>
      </c>
      <c r="L122" s="172">
        <f>('6-13-24 vs Peachtree Ridge'!BQ10)*100</f>
        <v>36.369696969696967</v>
      </c>
      <c r="M122" s="172">
        <f>'6-13-24 vs Peachtree Ridge'!BR10</f>
        <v>125.88688474022862</v>
      </c>
      <c r="N122" s="172">
        <f>'6-13-24 vs Peachtree Ridge'!BS10</f>
        <v>88.823942165411125</v>
      </c>
      <c r="O122" s="172">
        <f>'6-13-24 vs Peachtree Ridge'!BT10</f>
        <v>-37.062942574817498</v>
      </c>
      <c r="P122" s="172">
        <f>('6-13-24 vs Peachtree Ridge'!BU10)*100</f>
        <v>3.2921810699588478</v>
      </c>
      <c r="Q122" s="172">
        <f>'6-13-24 vs Peachtree Ridge'!BV10</f>
        <v>4.01</v>
      </c>
      <c r="R122" s="172">
        <f>'6-13-24 vs Peachtree Ridge'!BW10</f>
        <v>0.33333333333333331</v>
      </c>
      <c r="S122" s="172">
        <f>allstats!Z122</f>
        <v>11</v>
      </c>
      <c r="T122" s="160" t="s">
        <v>159</v>
      </c>
    </row>
    <row r="123" spans="1:20" x14ac:dyDescent="0.55000000000000004">
      <c r="A123" s="160">
        <f>'6-13-24 vs Peachtree Ridge'!BF11</f>
        <v>12</v>
      </c>
      <c r="B123" s="160" t="str">
        <f>'6-13-24 vs Peachtree Ridge'!BG11</f>
        <v>Chapman</v>
      </c>
      <c r="C123" s="172">
        <f>('6-13-24 vs Peachtree Ridge'!BH11)*100</f>
        <v>0</v>
      </c>
      <c r="D123" s="172">
        <f>('6-13-24 vs Peachtree Ridge'!BI11)*100</f>
        <v>0</v>
      </c>
      <c r="E123" s="172">
        <f>('6-13-24 vs Peachtree Ridge'!BJ11)*100</f>
        <v>0</v>
      </c>
      <c r="F123" s="172">
        <f>('6-13-24 vs Peachtree Ridge'!BK11)*100</f>
        <v>0</v>
      </c>
      <c r="G123" s="172">
        <f>'6-13-24 vs Peachtree Ridge'!BL11</f>
        <v>0</v>
      </c>
      <c r="H123" s="172">
        <f>'6-13-24 vs Peachtree Ridge'!BM11</f>
        <v>0</v>
      </c>
      <c r="I123" s="172">
        <f>'6-13-24 vs Peachtree Ridge'!BN11</f>
        <v>0</v>
      </c>
      <c r="J123" s="172">
        <f>('6-13-24 vs Peachtree Ridge'!BO11)*100</f>
        <v>0</v>
      </c>
      <c r="K123" s="172">
        <f>('6-13-24 vs Peachtree Ridge'!BP11)*100</f>
        <v>0</v>
      </c>
      <c r="L123" s="172">
        <f>('6-13-24 vs Peachtree Ridge'!BQ11)*100</f>
        <v>0</v>
      </c>
      <c r="M123" s="172">
        <f>'6-13-24 vs Peachtree Ridge'!BR11</f>
        <v>142.24295285956663</v>
      </c>
      <c r="N123" s="172">
        <f>'6-13-24 vs Peachtree Ridge'!BS11</f>
        <v>0</v>
      </c>
      <c r="O123" s="172">
        <f>'6-13-24 vs Peachtree Ridge'!BT11</f>
        <v>-142.24295285956663</v>
      </c>
      <c r="P123" s="172">
        <f>('6-13-24 vs Peachtree Ridge'!BU11)*100</f>
        <v>0</v>
      </c>
      <c r="Q123" s="172">
        <f>'6-13-24 vs Peachtree Ridge'!BV11</f>
        <v>0</v>
      </c>
      <c r="R123" s="172">
        <f>'6-13-24 vs Peachtree Ridge'!BW11</f>
        <v>0</v>
      </c>
      <c r="S123" s="172">
        <f>allstats!Z123</f>
        <v>2</v>
      </c>
      <c r="T123" s="160" t="s">
        <v>159</v>
      </c>
    </row>
    <row r="124" spans="1:20" x14ac:dyDescent="0.55000000000000004">
      <c r="A124" s="160">
        <f>'6-13-24 vs Peachtree Ridge'!BF12</f>
        <v>24</v>
      </c>
      <c r="B124" s="160" t="str">
        <f>'6-13-24 vs Peachtree Ridge'!BG12</f>
        <v>Carney</v>
      </c>
      <c r="C124" s="172">
        <f>('6-13-24 vs Peachtree Ridge'!BH12)*100</f>
        <v>50</v>
      </c>
      <c r="D124" s="172">
        <f>('6-13-24 vs Peachtree Ridge'!BI12)*100</f>
        <v>50</v>
      </c>
      <c r="E124" s="172">
        <f>('6-13-24 vs Peachtree Ridge'!BJ12)*100</f>
        <v>5.677785663591199</v>
      </c>
      <c r="F124" s="172">
        <f>('6-13-24 vs Peachtree Ridge'!BK12)*100</f>
        <v>0</v>
      </c>
      <c r="G124" s="172">
        <f>'6-13-24 vs Peachtree Ridge'!BL12</f>
        <v>0</v>
      </c>
      <c r="H124" s="172">
        <f>'6-13-24 vs Peachtree Ridge'!BM12</f>
        <v>0</v>
      </c>
      <c r="I124" s="172">
        <f>'6-13-24 vs Peachtree Ridge'!BN12</f>
        <v>0</v>
      </c>
      <c r="J124" s="172">
        <f>('6-13-24 vs Peachtree Ridge'!BO12)*100</f>
        <v>0</v>
      </c>
      <c r="K124" s="172">
        <f>('6-13-24 vs Peachtree Ridge'!BP12)*100</f>
        <v>0</v>
      </c>
      <c r="L124" s="172">
        <f>('6-13-24 vs Peachtree Ridge'!BQ12)*100</f>
        <v>0</v>
      </c>
      <c r="M124" s="172">
        <f>'6-13-24 vs Peachtree Ridge'!BR12</f>
        <v>142.00311020688932</v>
      </c>
      <c r="N124" s="172">
        <f>'6-13-24 vs Peachtree Ridge'!BS12</f>
        <v>122.91487589992576</v>
      </c>
      <c r="O124" s="172">
        <f>'6-13-24 vs Peachtree Ridge'!BT12</f>
        <v>-19.088234306963557</v>
      </c>
      <c r="P124" s="172">
        <f>('6-13-24 vs Peachtree Ridge'!BU12)*100</f>
        <v>0.82304526748971196</v>
      </c>
      <c r="Q124" s="172">
        <f>'6-13-24 vs Peachtree Ridge'!BV12</f>
        <v>0.40999999999999992</v>
      </c>
      <c r="R124" s="172">
        <f>'6-13-24 vs Peachtree Ridge'!BW12</f>
        <v>0</v>
      </c>
      <c r="S124" s="172">
        <f>allstats!Z124</f>
        <v>20</v>
      </c>
      <c r="T124" s="160" t="s">
        <v>159</v>
      </c>
    </row>
    <row r="125" spans="1:20" x14ac:dyDescent="0.55000000000000004">
      <c r="A125" s="160">
        <f>'6-13-24 vs Peachtree Ridge'!BF13</f>
        <v>30</v>
      </c>
      <c r="B125" s="160" t="str">
        <f>'6-13-24 vs Peachtree Ridge'!BG13</f>
        <v>Bowman</v>
      </c>
      <c r="C125" s="172">
        <f>('6-13-24 vs Peachtree Ridge'!BH13)*100</f>
        <v>38.888888888888893</v>
      </c>
      <c r="D125" s="172">
        <f>('6-13-24 vs Peachtree Ridge'!BI13)*100</f>
        <v>42.372881355932208</v>
      </c>
      <c r="E125" s="172">
        <f>('6-13-24 vs Peachtree Ridge'!BJ13)*100</f>
        <v>31.684813654382111</v>
      </c>
      <c r="F125" s="172">
        <f>('6-13-24 vs Peachtree Ridge'!BK13)*100</f>
        <v>29.94486073801782</v>
      </c>
      <c r="G125" s="172">
        <f>'6-13-24 vs Peachtree Ridge'!BL13</f>
        <v>0.14880952380952381</v>
      </c>
      <c r="H125" s="172">
        <f>'6-13-24 vs Peachtree Ridge'!BM13</f>
        <v>0.14880952380952381</v>
      </c>
      <c r="I125" s="172">
        <f>'6-13-24 vs Peachtree Ridge'!BN13</f>
        <v>1</v>
      </c>
      <c r="J125" s="172">
        <f>('6-13-24 vs Peachtree Ridge'!BO13)*100</f>
        <v>14.63658536585366</v>
      </c>
      <c r="K125" s="172">
        <f>('6-13-24 vs Peachtree Ridge'!BP13)*100</f>
        <v>25.091289198606276</v>
      </c>
      <c r="L125" s="172">
        <f>('6-13-24 vs Peachtree Ridge'!BQ13)*100</f>
        <v>19.515447154471545</v>
      </c>
      <c r="M125" s="172">
        <f>'6-13-24 vs Peachtree Ridge'!BR13</f>
        <v>122.87144690601434</v>
      </c>
      <c r="N125" s="172">
        <f>'6-13-24 vs Peachtree Ridge'!BS13</f>
        <v>108.83068422195615</v>
      </c>
      <c r="O125" s="172">
        <f>'6-13-24 vs Peachtree Ridge'!BT13</f>
        <v>-14.040762684058194</v>
      </c>
      <c r="P125" s="172">
        <f>('6-13-24 vs Peachtree Ridge'!BU13)*100</f>
        <v>5.761316872427984</v>
      </c>
      <c r="Q125" s="172">
        <f>'6-13-24 vs Peachtree Ridge'!BV13</f>
        <v>7.42</v>
      </c>
      <c r="R125" s="172">
        <f>'6-13-24 vs Peachtree Ridge'!BW13</f>
        <v>0.1111111111111111</v>
      </c>
      <c r="S125" s="172">
        <f>allstats!Z125</f>
        <v>20.5</v>
      </c>
      <c r="T125" s="160" t="s">
        <v>159</v>
      </c>
    </row>
    <row r="126" spans="1:20" x14ac:dyDescent="0.55000000000000004">
      <c r="A126" s="160">
        <f>'6-13-24 vs Peachtree Ridge'!BF14</f>
        <v>32</v>
      </c>
      <c r="B126" s="160" t="str">
        <f>'6-13-24 vs Peachtree Ridge'!BG14</f>
        <v>Turner</v>
      </c>
      <c r="C126" s="172">
        <f>('6-13-24 vs Peachtree Ridge'!BH14)*100</f>
        <v>0</v>
      </c>
      <c r="D126" s="172">
        <f>('6-13-24 vs Peachtree Ridge'!BI14)*100</f>
        <v>0</v>
      </c>
      <c r="E126" s="172">
        <f>('6-13-24 vs Peachtree Ridge'!BJ14)*100</f>
        <v>0</v>
      </c>
      <c r="F126" s="172">
        <f>('6-13-24 vs Peachtree Ridge'!BK14)*100</f>
        <v>0</v>
      </c>
      <c r="G126" s="172">
        <f>'6-13-24 vs Peachtree Ridge'!BL14</f>
        <v>0</v>
      </c>
      <c r="H126" s="172">
        <f>'6-13-24 vs Peachtree Ridge'!BM14</f>
        <v>0</v>
      </c>
      <c r="I126" s="172">
        <f>'6-13-24 vs Peachtree Ridge'!BN14</f>
        <v>0</v>
      </c>
      <c r="J126" s="172">
        <f>('6-13-24 vs Peachtree Ridge'!BO14)*100</f>
        <v>0</v>
      </c>
      <c r="K126" s="172">
        <f>('6-13-24 vs Peachtree Ridge'!BP14)*100</f>
        <v>0</v>
      </c>
      <c r="L126" s="172">
        <f>('6-13-24 vs Peachtree Ridge'!BQ14)*100</f>
        <v>0</v>
      </c>
      <c r="M126" s="172">
        <f>'6-13-24 vs Peachtree Ridge'!BR14</f>
        <v>0</v>
      </c>
      <c r="N126" s="172">
        <f>'6-13-24 vs Peachtree Ridge'!BS14</f>
        <v>0</v>
      </c>
      <c r="O126" s="172">
        <f>'6-13-24 vs Peachtree Ridge'!BT14</f>
        <v>0</v>
      </c>
      <c r="P126" s="172">
        <f>('6-13-24 vs Peachtree Ridge'!BU14)*100</f>
        <v>0</v>
      </c>
      <c r="Q126" s="172">
        <f>'6-13-24 vs Peachtree Ridge'!BV14</f>
        <v>0</v>
      </c>
      <c r="R126" s="172">
        <f>'6-13-24 vs Peachtree Ridge'!BW14</f>
        <v>0</v>
      </c>
      <c r="S126" s="172">
        <f>allstats!Z126</f>
        <v>0</v>
      </c>
      <c r="T126" s="160" t="s">
        <v>159</v>
      </c>
    </row>
    <row r="127" spans="1:20" x14ac:dyDescent="0.55000000000000004">
      <c r="A127" s="160">
        <f>'6-13-24 vs Peachtree Ridge'!BF15</f>
        <v>33</v>
      </c>
      <c r="B127" s="160" t="str">
        <f>'6-13-24 vs Peachtree Ridge'!BG15</f>
        <v>Bellomy</v>
      </c>
      <c r="C127" s="172">
        <f>('6-13-24 vs Peachtree Ridge'!BH15)*100</f>
        <v>0</v>
      </c>
      <c r="D127" s="172">
        <f>('6-13-24 vs Peachtree Ridge'!BI15)*100</f>
        <v>0</v>
      </c>
      <c r="E127" s="172">
        <f>('6-13-24 vs Peachtree Ridge'!BJ15)*100</f>
        <v>0</v>
      </c>
      <c r="F127" s="172">
        <f>('6-13-24 vs Peachtree Ridge'!BK15)*100</f>
        <v>0</v>
      </c>
      <c r="G127" s="172">
        <f>'6-13-24 vs Peachtree Ridge'!BL15</f>
        <v>0</v>
      </c>
      <c r="H127" s="172">
        <f>'6-13-24 vs Peachtree Ridge'!BM15</f>
        <v>0</v>
      </c>
      <c r="I127" s="172">
        <f>'6-13-24 vs Peachtree Ridge'!BN15</f>
        <v>0</v>
      </c>
      <c r="J127" s="172">
        <f>('6-13-24 vs Peachtree Ridge'!BO15)*100</f>
        <v>0</v>
      </c>
      <c r="K127" s="172">
        <f>('6-13-24 vs Peachtree Ridge'!BP15)*100</f>
        <v>57.152380952380952</v>
      </c>
      <c r="L127" s="172">
        <f>('6-13-24 vs Peachtree Ridge'!BQ15)*100</f>
        <v>26.671111111111113</v>
      </c>
      <c r="M127" s="172">
        <f>'6-13-24 vs Peachtree Ridge'!BR15</f>
        <v>122.4298641601367</v>
      </c>
      <c r="N127" s="172">
        <f>'6-13-24 vs Peachtree Ridge'!BS15</f>
        <v>0</v>
      </c>
      <c r="O127" s="172">
        <f>'6-13-24 vs Peachtree Ridge'!BT15</f>
        <v>-122.4298641601367</v>
      </c>
      <c r="P127" s="172">
        <f>('6-13-24 vs Peachtree Ridge'!BU15)*100</f>
        <v>0.82304526748971196</v>
      </c>
      <c r="Q127" s="172">
        <f>'6-13-24 vs Peachtree Ridge'!BV15</f>
        <v>1</v>
      </c>
      <c r="R127" s="172">
        <f>'6-13-24 vs Peachtree Ridge'!BW15</f>
        <v>0</v>
      </c>
      <c r="S127" s="172">
        <f>allstats!Z127</f>
        <v>3</v>
      </c>
      <c r="T127" s="160" t="s">
        <v>159</v>
      </c>
    </row>
    <row r="128" spans="1:20" x14ac:dyDescent="0.55000000000000004">
      <c r="A128" s="160">
        <f>'6-13-24 vs Peachtree Ridge'!BF16</f>
        <v>34</v>
      </c>
      <c r="B128" s="160" t="str">
        <f>'6-13-24 vs Peachtree Ridge'!BG16</f>
        <v>Toms</v>
      </c>
      <c r="C128" s="172">
        <f>('6-13-24 vs Peachtree Ridge'!BH16)*100</f>
        <v>50</v>
      </c>
      <c r="D128" s="172">
        <f>('6-13-24 vs Peachtree Ridge'!BI16)*100</f>
        <v>50</v>
      </c>
      <c r="E128" s="172">
        <f>('6-13-24 vs Peachtree Ridge'!BJ16)*100</f>
        <v>7.3261750497950962</v>
      </c>
      <c r="F128" s="172">
        <f>('6-13-24 vs Peachtree Ridge'!BK16)*100</f>
        <v>0</v>
      </c>
      <c r="G128" s="172">
        <f>'6-13-24 vs Peachtree Ridge'!BL16</f>
        <v>0</v>
      </c>
      <c r="H128" s="172">
        <f>'6-13-24 vs Peachtree Ridge'!BM16</f>
        <v>0</v>
      </c>
      <c r="I128" s="172">
        <f>'6-13-24 vs Peachtree Ridge'!BN16</f>
        <v>0</v>
      </c>
      <c r="J128" s="172">
        <f>('6-13-24 vs Peachtree Ridge'!BO16)*100</f>
        <v>9.6790322580645149</v>
      </c>
      <c r="K128" s="172">
        <f>('6-13-24 vs Peachtree Ridge'!BP16)*100</f>
        <v>0</v>
      </c>
      <c r="L128" s="172">
        <f>('6-13-24 vs Peachtree Ridge'!BQ16)*100</f>
        <v>5.1621505376344086</v>
      </c>
      <c r="M128" s="172">
        <f>'6-13-24 vs Peachtree Ridge'!BR16</f>
        <v>142.13979472938283</v>
      </c>
      <c r="N128" s="172">
        <f>'6-13-24 vs Peachtree Ridge'!BS16</f>
        <v>138.19493995009057</v>
      </c>
      <c r="O128" s="172">
        <f>'6-13-24 vs Peachtree Ridge'!BT16</f>
        <v>-3.9448547792922568</v>
      </c>
      <c r="P128" s="172">
        <f>('6-13-24 vs Peachtree Ridge'!BU16)*100</f>
        <v>1.2345679012345678</v>
      </c>
      <c r="Q128" s="172">
        <f>'6-13-24 vs Peachtree Ridge'!BV16</f>
        <v>1.5</v>
      </c>
      <c r="R128" s="172">
        <f>'6-13-24 vs Peachtree Ridge'!BW16</f>
        <v>0</v>
      </c>
      <c r="S128" s="172">
        <f>allstats!Z128</f>
        <v>15.5</v>
      </c>
      <c r="T128" s="160" t="s">
        <v>159</v>
      </c>
    </row>
    <row r="129" spans="1:20" x14ac:dyDescent="0.55000000000000004">
      <c r="A129" s="160">
        <f>'6-13-24 vs Peachtree Ridge'!BF17</f>
        <v>55</v>
      </c>
      <c r="B129" s="160" t="str">
        <f>'6-13-24 vs Peachtree Ridge'!BG17</f>
        <v>Baker</v>
      </c>
      <c r="C129" s="172">
        <f>('6-13-24 vs Peachtree Ridge'!BH17)*100</f>
        <v>0</v>
      </c>
      <c r="D129" s="172">
        <f>('6-13-24 vs Peachtree Ridge'!BI17)*100</f>
        <v>0</v>
      </c>
      <c r="E129" s="172">
        <f>('6-13-24 vs Peachtree Ridge'!BJ17)*100</f>
        <v>0</v>
      </c>
      <c r="F129" s="172">
        <f>('6-13-24 vs Peachtree Ridge'!BK17)*100</f>
        <v>0</v>
      </c>
      <c r="G129" s="172">
        <f>'6-13-24 vs Peachtree Ridge'!BL17</f>
        <v>0</v>
      </c>
      <c r="H129" s="172">
        <f>'6-13-24 vs Peachtree Ridge'!BM17</f>
        <v>0</v>
      </c>
      <c r="I129" s="172">
        <f>'6-13-24 vs Peachtree Ridge'!BN17</f>
        <v>0</v>
      </c>
      <c r="J129" s="172">
        <f>('6-13-24 vs Peachtree Ridge'!BO17)*100</f>
        <v>9.2323076923076925</v>
      </c>
      <c r="K129" s="172">
        <f>('6-13-24 vs Peachtree Ridge'!BP17)*100</f>
        <v>0</v>
      </c>
      <c r="L129" s="172">
        <f>('6-13-24 vs Peachtree Ridge'!BQ17)*100</f>
        <v>4.9238974358974366</v>
      </c>
      <c r="M129" s="172">
        <f>'6-13-24 vs Peachtree Ridge'!BR17</f>
        <v>142.24295285956663</v>
      </c>
      <c r="N129" s="172">
        <f>'6-13-24 vs Peachtree Ridge'!BS17</f>
        <v>236.58222413052812</v>
      </c>
      <c r="O129" s="172">
        <f>'6-13-24 vs Peachtree Ridge'!BT17</f>
        <v>94.33927127096149</v>
      </c>
      <c r="P129" s="172">
        <f>('6-13-24 vs Peachtree Ridge'!BU17)*100</f>
        <v>0.41152263374485598</v>
      </c>
      <c r="Q129" s="172">
        <f>'6-13-24 vs Peachtree Ridge'!BV17</f>
        <v>1</v>
      </c>
      <c r="R129" s="172">
        <f>'6-13-24 vs Peachtree Ridge'!BW17</f>
        <v>0</v>
      </c>
      <c r="S129" s="172">
        <f>allstats!Z129</f>
        <v>16.25</v>
      </c>
      <c r="T129" s="160" t="s">
        <v>159</v>
      </c>
    </row>
    <row r="130" spans="1:20" x14ac:dyDescent="0.55000000000000004">
      <c r="A130" s="160">
        <v>99</v>
      </c>
      <c r="B130" s="160" t="str">
        <f>'6-13-24 vs Peachtree Ridge'!BG18</f>
        <v>Team</v>
      </c>
      <c r="C130" s="172">
        <f>('6-13-24 vs Peachtree Ridge'!BH18)*100</f>
        <v>51.249999999999993</v>
      </c>
      <c r="D130" s="172">
        <f>('6-13-24 vs Peachtree Ridge'!BI18)*100</f>
        <v>59.966914805624484</v>
      </c>
      <c r="E130" s="172">
        <f>('6-13-24 vs Peachtree Ridge'!BJ18)*100</f>
        <v>0</v>
      </c>
      <c r="F130" s="172">
        <f>('6-13-24 vs Peachtree Ridge'!BK18)*100</f>
        <v>64.705882352941174</v>
      </c>
      <c r="G130" s="172">
        <f>'6-13-24 vs Peachtree Ridge'!BL18</f>
        <v>0.19517388218594747</v>
      </c>
      <c r="H130" s="172">
        <f>'6-13-24 vs Peachtree Ridge'!BM18</f>
        <v>0.14194464158977999</v>
      </c>
      <c r="I130" s="172">
        <f>'6-13-24 vs Peachtree Ridge'!BN18</f>
        <v>1.375</v>
      </c>
      <c r="J130" s="172">
        <f>('6-13-24 vs Peachtree Ridge'!BO18)*100</f>
        <v>50</v>
      </c>
      <c r="K130" s="172">
        <f>('6-13-24 vs Peachtree Ridge'!BP18)*100</f>
        <v>71.428571428571431</v>
      </c>
      <c r="L130" s="172">
        <f>('6-13-24 vs Peachtree Ridge'!BQ18)*100</f>
        <v>60</v>
      </c>
      <c r="M130" s="172">
        <f>'6-13-24 vs Peachtree Ridge'!BR18</f>
        <v>133.91214774483115</v>
      </c>
      <c r="N130" s="172">
        <f>'6-13-24 vs Peachtree Ridge'!BS18</f>
        <v>131.6536147996822</v>
      </c>
      <c r="O130" s="172">
        <f>'6-13-24 vs Peachtree Ridge'!BT18</f>
        <v>-2.2585329451489429</v>
      </c>
      <c r="P130" s="172">
        <f>('6-13-24 vs Peachtree Ridge'!BU18)*100</f>
        <v>44.44444444444445</v>
      </c>
      <c r="Q130" s="172">
        <f>'6-13-24 vs Peachtree Ridge'!BV18</f>
        <v>48.12</v>
      </c>
      <c r="R130" s="172">
        <f>'6-13-24 vs Peachtree Ridge'!BW18</f>
        <v>0.47499999999999998</v>
      </c>
      <c r="S130" s="172">
        <f>allstats!Z130</f>
        <v>180</v>
      </c>
      <c r="T130" s="160" t="s">
        <v>159</v>
      </c>
    </row>
    <row r="131" spans="1:20" x14ac:dyDescent="0.55000000000000004">
      <c r="A131" s="160">
        <f>'6-13-24 vs Webb City'!BF3</f>
        <v>0</v>
      </c>
      <c r="B131" s="160" t="str">
        <f>'6-13-24 vs Webb City'!BG3</f>
        <v>Lewis</v>
      </c>
      <c r="C131" s="172">
        <f>'6-13-24 vs Webb City'!BH3*100</f>
        <v>0</v>
      </c>
      <c r="D131" s="172">
        <f>'6-13-24 vs Webb City'!BI3*100</f>
        <v>0</v>
      </c>
      <c r="E131" s="172">
        <f>'6-13-24 vs Webb City'!BJ3*100</f>
        <v>22.139200221391999</v>
      </c>
      <c r="F131" s="172">
        <f>'6-13-24 vs Webb City'!BK3*100</f>
        <v>0</v>
      </c>
      <c r="G131" s="172">
        <f>'6-13-24 vs Webb City'!BL3</f>
        <v>0</v>
      </c>
      <c r="H131" s="172">
        <f>'6-13-24 vs Webb City'!BM3</f>
        <v>0.5</v>
      </c>
      <c r="I131" s="172">
        <f>'6-13-24 vs Webb City'!BN3</f>
        <v>0</v>
      </c>
      <c r="J131" s="172">
        <f>'6-13-24 vs Webb City'!BO3*100</f>
        <v>0</v>
      </c>
      <c r="K131" s="172">
        <f>'6-13-24 vs Webb City'!BP3*100</f>
        <v>34.449760765550238</v>
      </c>
      <c r="L131" s="172">
        <f>'6-13-24 vs Webb City'!BQ3*100</f>
        <v>16.363636363636363</v>
      </c>
      <c r="M131" s="172">
        <f>'6-13-24 vs Webb City'!BR3</f>
        <v>90.973028461620757</v>
      </c>
      <c r="N131" s="172">
        <f>'6-13-24 vs Webb City'!BS3</f>
        <v>0</v>
      </c>
      <c r="O131" s="172">
        <f>'6-13-24 vs Webb City'!BT3</f>
        <v>-90.973028461620757</v>
      </c>
      <c r="P131" s="172">
        <f>'6-13-24 vs Webb City'!BU3*100</f>
        <v>-1.4598540145985401</v>
      </c>
      <c r="Q131" s="172">
        <f>'6-13-24 vs Webb City'!BV3</f>
        <v>-0.75</v>
      </c>
      <c r="R131" s="172">
        <f>'6-13-24 vs Webb City'!BW3</f>
        <v>0</v>
      </c>
      <c r="S131" s="172">
        <v>5.5</v>
      </c>
      <c r="T131" s="160" t="s">
        <v>160</v>
      </c>
    </row>
    <row r="132" spans="1:20" x14ac:dyDescent="0.55000000000000004">
      <c r="A132" s="160">
        <f>'6-13-24 vs Webb City'!BF4</f>
        <v>1</v>
      </c>
      <c r="B132" s="160" t="str">
        <f>'6-13-24 vs Webb City'!BG4</f>
        <v>Walker</v>
      </c>
      <c r="C132" s="172">
        <f>'6-13-24 vs Webb City'!BH4*100</f>
        <v>0</v>
      </c>
      <c r="D132" s="172">
        <f>'6-13-24 vs Webb City'!BI4*100</f>
        <v>0</v>
      </c>
      <c r="E132" s="172">
        <f>'6-13-24 vs Webb City'!BJ4*100</f>
        <v>0</v>
      </c>
      <c r="F132" s="172">
        <f>'6-13-24 vs Webb City'!BK4*100</f>
        <v>0</v>
      </c>
      <c r="G132" s="172">
        <f>'6-13-24 vs Webb City'!BL4</f>
        <v>0</v>
      </c>
      <c r="H132" s="172">
        <f>'6-13-24 vs Webb City'!BM4</f>
        <v>0</v>
      </c>
      <c r="I132" s="172">
        <f>'6-13-24 vs Webb City'!BN4</f>
        <v>0</v>
      </c>
      <c r="J132" s="172">
        <f>'6-13-24 vs Webb City'!BO4*100</f>
        <v>0</v>
      </c>
      <c r="K132" s="172">
        <f>'6-13-24 vs Webb City'!BP4*100</f>
        <v>0</v>
      </c>
      <c r="L132" s="172">
        <f>'6-13-24 vs Webb City'!BQ4*100</f>
        <v>0</v>
      </c>
      <c r="M132" s="172">
        <f>'6-13-24 vs Webb City'!BR4</f>
        <v>0</v>
      </c>
      <c r="N132" s="172">
        <f>'6-13-24 vs Webb City'!BS4</f>
        <v>0</v>
      </c>
      <c r="O132" s="172">
        <f>'6-13-24 vs Webb City'!BT4</f>
        <v>0</v>
      </c>
      <c r="P132" s="172">
        <f>'6-13-24 vs Webb City'!BU4*100</f>
        <v>0</v>
      </c>
      <c r="Q132" s="172">
        <f>'6-13-24 vs Webb City'!BV4</f>
        <v>0</v>
      </c>
      <c r="R132" s="172">
        <f>'6-13-24 vs Webb City'!BW4</f>
        <v>0</v>
      </c>
      <c r="S132" s="172">
        <v>0</v>
      </c>
      <c r="T132" s="160" t="s">
        <v>160</v>
      </c>
    </row>
    <row r="133" spans="1:20" x14ac:dyDescent="0.55000000000000004">
      <c r="A133" s="160">
        <f>'6-13-24 vs Webb City'!BF5</f>
        <v>2</v>
      </c>
      <c r="B133" s="160" t="str">
        <f>'6-13-24 vs Webb City'!BG5</f>
        <v>Rivers</v>
      </c>
      <c r="C133" s="172">
        <f>'6-13-24 vs Webb City'!BH5*100</f>
        <v>0</v>
      </c>
      <c r="D133" s="172">
        <f>'6-13-24 vs Webb City'!BI5*100</f>
        <v>0</v>
      </c>
      <c r="E133" s="172">
        <f>'6-13-24 vs Webb City'!BJ5*100</f>
        <v>20.294266869609334</v>
      </c>
      <c r="F133" s="172">
        <f>'6-13-24 vs Webb City'!BK5*100</f>
        <v>46.753246753246749</v>
      </c>
      <c r="G133" s="172">
        <f>'6-13-24 vs Webb City'!BL5</f>
        <v>0.3</v>
      </c>
      <c r="H133" s="172">
        <f>'6-13-24 vs Webb City'!BM5</f>
        <v>0.2</v>
      </c>
      <c r="I133" s="172">
        <f>'6-13-24 vs Webb City'!BN5</f>
        <v>1.5</v>
      </c>
      <c r="J133" s="172">
        <f>'6-13-24 vs Webb City'!BO5*100</f>
        <v>24.489795918367346</v>
      </c>
      <c r="K133" s="172">
        <f>'6-13-24 vs Webb City'!BP5*100</f>
        <v>18.045112781954884</v>
      </c>
      <c r="L133" s="172">
        <f>'6-13-24 vs Webb City'!BQ5*100</f>
        <v>21.428571428571427</v>
      </c>
      <c r="M133" s="172">
        <f>'6-13-24 vs Webb City'!BR5</f>
        <v>96.447840577920317</v>
      </c>
      <c r="N133" s="172">
        <f>'6-13-24 vs Webb City'!BS5</f>
        <v>60.139140642197241</v>
      </c>
      <c r="O133" s="172">
        <f>'6-13-24 vs Webb City'!BT5</f>
        <v>-36.308699935723077</v>
      </c>
      <c r="P133" s="172">
        <f>'6-13-24 vs Webb City'!BU5*100</f>
        <v>-0.72992700729927007</v>
      </c>
      <c r="Q133" s="172">
        <f>'6-13-24 vs Webb City'!BV5</f>
        <v>1.8899999999999997</v>
      </c>
      <c r="R133" s="172">
        <f>'6-13-24 vs Webb City'!BW5</f>
        <v>0</v>
      </c>
      <c r="S133" s="172">
        <v>21</v>
      </c>
      <c r="T133" s="160" t="s">
        <v>160</v>
      </c>
    </row>
    <row r="134" spans="1:20" x14ac:dyDescent="0.55000000000000004">
      <c r="A134" s="160">
        <f>'6-13-24 vs Webb City'!BF6</f>
        <v>3</v>
      </c>
      <c r="B134" s="160" t="str">
        <f>'6-13-24 vs Webb City'!BG6</f>
        <v>Gossett</v>
      </c>
      <c r="C134" s="172">
        <f>'6-13-24 vs Webb City'!BH6*100</f>
        <v>75</v>
      </c>
      <c r="D134" s="172">
        <f>'6-13-24 vs Webb City'!BI6*100</f>
        <v>75</v>
      </c>
      <c r="E134" s="172">
        <f>'6-13-24 vs Webb City'!BJ6*100</f>
        <v>18.625713379373767</v>
      </c>
      <c r="F134" s="172">
        <f>'6-13-24 vs Webb City'!BK6*100</f>
        <v>16.693716670530957</v>
      </c>
      <c r="G134" s="172">
        <f>'6-13-24 vs Webb City'!BL6</f>
        <v>0.1111111111111111</v>
      </c>
      <c r="H134" s="172">
        <f>'6-13-24 vs Webb City'!BM6</f>
        <v>0.44444444444444442</v>
      </c>
      <c r="I134" s="172">
        <f>'6-13-24 vs Webb City'!BN6</f>
        <v>0.25</v>
      </c>
      <c r="J134" s="172">
        <f>'6-13-24 vs Webb City'!BO6*100</f>
        <v>0</v>
      </c>
      <c r="K134" s="172">
        <f>'6-13-24 vs Webb City'!BP6*100</f>
        <v>14.49129515950488</v>
      </c>
      <c r="L134" s="172">
        <f>'6-13-24 vs Webb City'!BQ6*100</f>
        <v>6.8833652007648185</v>
      </c>
      <c r="M134" s="172">
        <f>'6-13-24 vs Webb City'!BR6</f>
        <v>97.708280560865532</v>
      </c>
      <c r="N134" s="172">
        <f>'6-13-24 vs Webb City'!BS6</f>
        <v>80.436181917938796</v>
      </c>
      <c r="O134" s="172">
        <f>'6-13-24 vs Webb City'!BT6</f>
        <v>-17.272098642926736</v>
      </c>
      <c r="P134" s="172">
        <f>'6-13-24 vs Webb City'!BU6*100</f>
        <v>4.3795620437956204</v>
      </c>
      <c r="Q134" s="172">
        <f>'6-13-24 vs Webb City'!BV6</f>
        <v>1.7299999999999995</v>
      </c>
      <c r="R134" s="172">
        <f>'6-13-24 vs Webb City'!BW6</f>
        <v>0</v>
      </c>
      <c r="S134" s="172">
        <v>26.15</v>
      </c>
      <c r="T134" s="160" t="s">
        <v>160</v>
      </c>
    </row>
    <row r="135" spans="1:20" x14ac:dyDescent="0.55000000000000004">
      <c r="A135" s="160">
        <f>'6-13-24 vs Webb City'!BF7</f>
        <v>4</v>
      </c>
      <c r="B135" s="160" t="str">
        <f>'6-13-24 vs Webb City'!BG7</f>
        <v>Stapler</v>
      </c>
      <c r="C135" s="172">
        <f>'6-13-24 vs Webb City'!BH7*100</f>
        <v>0</v>
      </c>
      <c r="D135" s="172">
        <f>'6-13-24 vs Webb City'!BI7*100</f>
        <v>0</v>
      </c>
      <c r="E135" s="172">
        <f>'6-13-24 vs Webb City'!BJ7*100</f>
        <v>0</v>
      </c>
      <c r="F135" s="172">
        <f>'6-13-24 vs Webb City'!BK7*100</f>
        <v>0</v>
      </c>
      <c r="G135" s="172">
        <f>'6-13-24 vs Webb City'!BL7</f>
        <v>0</v>
      </c>
      <c r="H135" s="172">
        <f>'6-13-24 vs Webb City'!BM7</f>
        <v>0</v>
      </c>
      <c r="I135" s="172">
        <f>'6-13-24 vs Webb City'!BN7</f>
        <v>0</v>
      </c>
      <c r="J135" s="172">
        <f>'6-13-24 vs Webb City'!BO7*100</f>
        <v>0</v>
      </c>
      <c r="K135" s="172">
        <f>'6-13-24 vs Webb City'!BP7*100</f>
        <v>0</v>
      </c>
      <c r="L135" s="172">
        <f>'6-13-24 vs Webb City'!BQ7*100</f>
        <v>0</v>
      </c>
      <c r="M135" s="172">
        <f>'6-13-24 vs Webb City'!BR7</f>
        <v>0</v>
      </c>
      <c r="N135" s="172">
        <f>'6-13-24 vs Webb City'!BS7</f>
        <v>0</v>
      </c>
      <c r="O135" s="172">
        <f>'6-13-24 vs Webb City'!BT7</f>
        <v>0</v>
      </c>
      <c r="P135" s="172">
        <f>'6-13-24 vs Webb City'!BU7*100</f>
        <v>0</v>
      </c>
      <c r="Q135" s="172">
        <f>'6-13-24 vs Webb City'!BV7</f>
        <v>0</v>
      </c>
      <c r="R135" s="172">
        <f>'6-13-24 vs Webb City'!BW7</f>
        <v>0</v>
      </c>
      <c r="S135" s="172">
        <v>0</v>
      </c>
      <c r="T135" s="160" t="s">
        <v>160</v>
      </c>
    </row>
    <row r="136" spans="1:20" x14ac:dyDescent="0.55000000000000004">
      <c r="A136" s="160">
        <f>'6-13-24 vs Webb City'!BF8</f>
        <v>5</v>
      </c>
      <c r="B136" s="160" t="str">
        <f>'6-13-24 vs Webb City'!BG8</f>
        <v>JD</v>
      </c>
      <c r="C136" s="172">
        <f>'6-13-24 vs Webb City'!BH8*100</f>
        <v>50</v>
      </c>
      <c r="D136" s="172">
        <f>'6-13-24 vs Webb City'!BI8*100</f>
        <v>62.814070351758801</v>
      </c>
      <c r="E136" s="172">
        <f>'6-13-24 vs Webb City'!BJ8*100</f>
        <v>26.36489974190987</v>
      </c>
      <c r="F136" s="172">
        <f>'6-13-24 vs Webb City'!BK8*100</f>
        <v>0</v>
      </c>
      <c r="G136" s="172">
        <f>'6-13-24 vs Webb City'!BL8</f>
        <v>0</v>
      </c>
      <c r="H136" s="172">
        <f>'6-13-24 vs Webb City'!BM8</f>
        <v>0.20080321285140559</v>
      </c>
      <c r="I136" s="172">
        <f>'6-13-24 vs Webb City'!BN8</f>
        <v>0</v>
      </c>
      <c r="J136" s="172">
        <f>'6-13-24 vs Webb City'!BO8*100</f>
        <v>22.36024844720497</v>
      </c>
      <c r="K136" s="172">
        <f>'6-13-24 vs Webb City'!BP8*100</f>
        <v>8.2379862700228852</v>
      </c>
      <c r="L136" s="172">
        <f>'6-13-24 vs Webb City'!BQ8*100</f>
        <v>15.65217391304348</v>
      </c>
      <c r="M136" s="172">
        <f>'6-13-24 vs Webb City'!BR8</f>
        <v>96.29536596744137</v>
      </c>
      <c r="N136" s="172">
        <f>'6-13-24 vs Webb City'!BS8</f>
        <v>116.65466189996174</v>
      </c>
      <c r="O136" s="172">
        <f>'6-13-24 vs Webb City'!BT8</f>
        <v>20.359295932520368</v>
      </c>
      <c r="P136" s="172">
        <f>'6-13-24 vs Webb City'!BU8*100</f>
        <v>8.7591240875912408</v>
      </c>
      <c r="Q136" s="172">
        <f>'6-13-24 vs Webb City'!BV8</f>
        <v>4.1499999999999995</v>
      </c>
      <c r="R136" s="172">
        <f>'6-13-24 vs Webb City'!BW8</f>
        <v>2.25</v>
      </c>
      <c r="S136" s="172">
        <v>23</v>
      </c>
      <c r="T136" s="160" t="s">
        <v>160</v>
      </c>
    </row>
    <row r="137" spans="1:20" x14ac:dyDescent="0.55000000000000004">
      <c r="A137" s="160">
        <f>'6-13-24 vs Webb City'!BF9</f>
        <v>10</v>
      </c>
      <c r="B137" s="160" t="str">
        <f>'6-13-24 vs Webb City'!BG9</f>
        <v>Mason</v>
      </c>
      <c r="C137" s="172">
        <f>'6-13-24 vs Webb City'!BH9*100</f>
        <v>75</v>
      </c>
      <c r="D137" s="172">
        <f>'6-13-24 vs Webb City'!BI9*100</f>
        <v>75</v>
      </c>
      <c r="E137" s="172">
        <f>'6-13-24 vs Webb City'!BJ9*100</f>
        <v>30.441400304414003</v>
      </c>
      <c r="F137" s="172">
        <f>'6-13-24 vs Webb City'!BK9*100</f>
        <v>0</v>
      </c>
      <c r="G137" s="172">
        <f>'6-13-24 vs Webb City'!BL9</f>
        <v>0</v>
      </c>
      <c r="H137" s="172">
        <f>'6-13-24 vs Webb City'!BM9</f>
        <v>0.5</v>
      </c>
      <c r="I137" s="172">
        <f>'6-13-24 vs Webb City'!BN9</f>
        <v>0</v>
      </c>
      <c r="J137" s="172">
        <f>'6-13-24 vs Webb City'!BO9*100</f>
        <v>0</v>
      </c>
      <c r="K137" s="172">
        <f>'6-13-24 vs Webb City'!BP9*100</f>
        <v>0</v>
      </c>
      <c r="L137" s="172">
        <f>'6-13-24 vs Webb City'!BQ9*100</f>
        <v>0</v>
      </c>
      <c r="M137" s="172">
        <f>'6-13-24 vs Webb City'!BR9</f>
        <v>102.61181072006198</v>
      </c>
      <c r="N137" s="172">
        <f>'6-13-24 vs Webb City'!BS9</f>
        <v>65.208798842381881</v>
      </c>
      <c r="O137" s="172">
        <f>'6-13-24 vs Webb City'!BT9</f>
        <v>-37.4030118776801</v>
      </c>
      <c r="P137" s="172">
        <f>'6-13-24 vs Webb City'!BU9*100</f>
        <v>0</v>
      </c>
      <c r="Q137" s="172">
        <f>'6-13-24 vs Webb City'!BV9</f>
        <v>-0.68000000000000016</v>
      </c>
      <c r="R137" s="172">
        <f>'6-13-24 vs Webb City'!BW9</f>
        <v>0</v>
      </c>
      <c r="S137" s="172">
        <v>8</v>
      </c>
      <c r="T137" s="160" t="s">
        <v>160</v>
      </c>
    </row>
    <row r="138" spans="1:20" x14ac:dyDescent="0.55000000000000004">
      <c r="A138" s="160">
        <f>'6-13-24 vs Webb City'!BF10</f>
        <v>11</v>
      </c>
      <c r="B138" s="160" t="str">
        <f>'6-13-24 vs Webb City'!BG10</f>
        <v>Pannell</v>
      </c>
      <c r="C138" s="172">
        <f>'6-13-24 vs Webb City'!BH10*100</f>
        <v>100</v>
      </c>
      <c r="D138" s="172">
        <f>'6-13-24 vs Webb City'!BI10*100</f>
        <v>100</v>
      </c>
      <c r="E138" s="172">
        <f>'6-13-24 vs Webb City'!BJ10*100</f>
        <v>7.1626824245680005</v>
      </c>
      <c r="F138" s="172">
        <f>'6-13-24 vs Webb City'!BK10*100</f>
        <v>0</v>
      </c>
      <c r="G138" s="172">
        <f>'6-13-24 vs Webb City'!BL10</f>
        <v>0</v>
      </c>
      <c r="H138" s="172">
        <f>'6-13-24 vs Webb City'!BM10</f>
        <v>0.5</v>
      </c>
      <c r="I138" s="172">
        <f>'6-13-24 vs Webb City'!BN10</f>
        <v>0</v>
      </c>
      <c r="J138" s="172">
        <f>'6-13-24 vs Webb City'!BO10*100</f>
        <v>10.084033613445378</v>
      </c>
      <c r="K138" s="172">
        <f>'6-13-24 vs Webb City'!BP10*100</f>
        <v>33.43653250773994</v>
      </c>
      <c r="L138" s="172">
        <f>'6-13-24 vs Webb City'!BQ10*100</f>
        <v>21.176470588235293</v>
      </c>
      <c r="M138" s="172">
        <f>'6-13-24 vs Webb City'!BR10</f>
        <v>91.211171458771858</v>
      </c>
      <c r="N138" s="172">
        <f>'6-13-24 vs Webb City'!BS10</f>
        <v>90.679559481870513</v>
      </c>
      <c r="O138" s="172">
        <f>'6-13-24 vs Webb City'!BT10</f>
        <v>-0.53161197690134543</v>
      </c>
      <c r="P138" s="172">
        <f>'6-13-24 vs Webb City'!BU10*100</f>
        <v>6.5693430656934311</v>
      </c>
      <c r="Q138" s="172">
        <f>'6-13-24 vs Webb City'!BV10</f>
        <v>4.25</v>
      </c>
      <c r="R138" s="172">
        <f>'6-13-24 vs Webb City'!BW10</f>
        <v>0</v>
      </c>
      <c r="S138" s="172">
        <v>17</v>
      </c>
      <c r="T138" s="160" t="s">
        <v>160</v>
      </c>
    </row>
    <row r="139" spans="1:20" x14ac:dyDescent="0.55000000000000004">
      <c r="A139" s="160">
        <f>'6-13-24 vs Webb City'!BF11</f>
        <v>12</v>
      </c>
      <c r="B139" s="160" t="str">
        <f>'6-13-24 vs Webb City'!BG11</f>
        <v>Chapman</v>
      </c>
      <c r="C139" s="172">
        <f>'6-13-24 vs Webb City'!BH11*100</f>
        <v>0</v>
      </c>
      <c r="D139" s="172">
        <f>'6-13-24 vs Webb City'!BI11*100</f>
        <v>0</v>
      </c>
      <c r="E139" s="172">
        <f>'6-13-24 vs Webb City'!BJ11*100</f>
        <v>14.060692981253581</v>
      </c>
      <c r="F139" s="172">
        <f>'6-13-24 vs Webb City'!BK11*100</f>
        <v>0</v>
      </c>
      <c r="G139" s="172">
        <f>'6-13-24 vs Webb City'!BL11</f>
        <v>0</v>
      </c>
      <c r="H139" s="172">
        <f>'6-13-24 vs Webb City'!BM11</f>
        <v>0</v>
      </c>
      <c r="I139" s="172">
        <f>'6-13-24 vs Webb City'!BN11</f>
        <v>0</v>
      </c>
      <c r="J139" s="172">
        <f>'6-13-24 vs Webb City'!BO11*100</f>
        <v>0</v>
      </c>
      <c r="K139" s="172">
        <f>'6-13-24 vs Webb City'!BP11*100</f>
        <v>0</v>
      </c>
      <c r="L139" s="172">
        <f>'6-13-24 vs Webb City'!BQ11*100</f>
        <v>0</v>
      </c>
      <c r="M139" s="172">
        <f>'6-13-24 vs Webb City'!BR11</f>
        <v>102.84793874374891</v>
      </c>
      <c r="N139" s="172">
        <f>'6-13-24 vs Webb City'!BS11</f>
        <v>0</v>
      </c>
      <c r="O139" s="172">
        <f>'6-13-24 vs Webb City'!BT11</f>
        <v>-102.84793874374891</v>
      </c>
      <c r="P139" s="172">
        <f>'6-13-24 vs Webb City'!BU11*100</f>
        <v>-1.4598540145985401</v>
      </c>
      <c r="Q139" s="172">
        <f>'6-13-24 vs Webb City'!BV11</f>
        <v>-0.84000000000000008</v>
      </c>
      <c r="R139" s="172">
        <f>'6-13-24 vs Webb City'!BW11</f>
        <v>0</v>
      </c>
      <c r="S139" s="172">
        <v>4.33</v>
      </c>
      <c r="T139" s="160" t="s">
        <v>160</v>
      </c>
    </row>
    <row r="140" spans="1:20" x14ac:dyDescent="0.55000000000000004">
      <c r="A140" s="160">
        <f>'6-13-24 vs Webb City'!BF12</f>
        <v>24</v>
      </c>
      <c r="B140" s="160" t="str">
        <f>'6-13-24 vs Webb City'!BG12</f>
        <v>Carney</v>
      </c>
      <c r="C140" s="172">
        <f>'6-13-24 vs Webb City'!BH12*100</f>
        <v>0</v>
      </c>
      <c r="D140" s="172">
        <f>'6-13-24 vs Webb City'!BI12*100</f>
        <v>0</v>
      </c>
      <c r="E140" s="172">
        <f>'6-13-24 vs Webb City'!BJ12*100</f>
        <v>0</v>
      </c>
      <c r="F140" s="172">
        <f>'6-13-24 vs Webb City'!BK12*100</f>
        <v>18.181818181818183</v>
      </c>
      <c r="G140" s="172">
        <f>'6-13-24 vs Webb City'!BL12</f>
        <v>1</v>
      </c>
      <c r="H140" s="172">
        <f>'6-13-24 vs Webb City'!BM12</f>
        <v>0</v>
      </c>
      <c r="I140" s="172">
        <f>'6-13-24 vs Webb City'!BN12</f>
        <v>0</v>
      </c>
      <c r="J140" s="172">
        <f>'6-13-24 vs Webb City'!BO12*100</f>
        <v>0</v>
      </c>
      <c r="K140" s="172">
        <f>'6-13-24 vs Webb City'!BP12*100</f>
        <v>0</v>
      </c>
      <c r="L140" s="172">
        <f>'6-13-24 vs Webb City'!BQ12*100</f>
        <v>0</v>
      </c>
      <c r="M140" s="172">
        <f>'6-13-24 vs Webb City'!BR12</f>
        <v>102.74299295544361</v>
      </c>
      <c r="N140" s="172">
        <f>'6-13-24 vs Webb City'!BS12</f>
        <v>300</v>
      </c>
      <c r="O140" s="172">
        <f>'6-13-24 vs Webb City'!BT12</f>
        <v>197.25700704455639</v>
      </c>
      <c r="P140" s="172">
        <f>'6-13-24 vs Webb City'!BU12*100</f>
        <v>1.4598540145985401</v>
      </c>
      <c r="Q140" s="172">
        <f>'6-13-24 vs Webb City'!BV12</f>
        <v>1</v>
      </c>
      <c r="R140" s="172">
        <f>'6-13-24 vs Webb City'!BW12</f>
        <v>0</v>
      </c>
      <c r="S140" s="172">
        <v>18</v>
      </c>
      <c r="T140" s="160" t="s">
        <v>160</v>
      </c>
    </row>
    <row r="141" spans="1:20" x14ac:dyDescent="0.55000000000000004">
      <c r="A141" s="160">
        <f>'6-13-24 vs Webb City'!BF13</f>
        <v>30</v>
      </c>
      <c r="B141" s="160" t="str">
        <f>'6-13-24 vs Webb City'!BG13</f>
        <v>Bowman</v>
      </c>
      <c r="C141" s="172">
        <f>'6-13-24 vs Webb City'!BH13*100</f>
        <v>60</v>
      </c>
      <c r="D141" s="172">
        <f>'6-13-24 vs Webb City'!BI13*100</f>
        <v>78.124999999999986</v>
      </c>
      <c r="E141" s="172">
        <f>'6-13-24 vs Webb City'!BJ13*100</f>
        <v>28.875842574472717</v>
      </c>
      <c r="F141" s="172">
        <f>'6-13-24 vs Webb City'!BK13*100</f>
        <v>0</v>
      </c>
      <c r="G141" s="172">
        <f>'6-13-24 vs Webb City'!BL13</f>
        <v>0</v>
      </c>
      <c r="H141" s="172">
        <f>'6-13-24 vs Webb City'!BM13</f>
        <v>0.1004016064257028</v>
      </c>
      <c r="I141" s="172">
        <f>'6-13-24 vs Webb City'!BN13</f>
        <v>0</v>
      </c>
      <c r="J141" s="172">
        <f>'6-13-24 vs Webb City'!BO13*100</f>
        <v>8.1632653061224492</v>
      </c>
      <c r="K141" s="172">
        <f>'6-13-24 vs Webb City'!BP13*100</f>
        <v>18.045112781954884</v>
      </c>
      <c r="L141" s="172">
        <f>'6-13-24 vs Webb City'!BQ13*100</f>
        <v>12.857142857142856</v>
      </c>
      <c r="M141" s="172">
        <f>'6-13-24 vs Webb City'!BR13</f>
        <v>70.773838122760651</v>
      </c>
      <c r="N141" s="172">
        <f>'6-13-24 vs Webb City'!BS13</f>
        <v>160.34462933101418</v>
      </c>
      <c r="O141" s="172">
        <f>'6-13-24 vs Webb City'!BT13</f>
        <v>89.570791208253524</v>
      </c>
      <c r="P141" s="172">
        <f>'6-13-24 vs Webb City'!BU13*100</f>
        <v>22.627737226277372</v>
      </c>
      <c r="Q141" s="172">
        <f>'6-13-24 vs Webb City'!BV13</f>
        <v>10.309999999999999</v>
      </c>
      <c r="R141" s="172">
        <f>'6-13-24 vs Webb City'!BW13</f>
        <v>1.8</v>
      </c>
      <c r="S141" s="172">
        <v>21</v>
      </c>
      <c r="T141" s="160" t="s">
        <v>160</v>
      </c>
    </row>
    <row r="142" spans="1:20" x14ac:dyDescent="0.55000000000000004">
      <c r="A142" s="160">
        <f>'6-13-24 vs Webb City'!BF14</f>
        <v>32</v>
      </c>
      <c r="B142" s="160" t="str">
        <f>'6-13-24 vs Webb City'!BG14</f>
        <v>Turner</v>
      </c>
      <c r="C142" s="172">
        <f>'6-13-24 vs Webb City'!BH14*100</f>
        <v>0</v>
      </c>
      <c r="D142" s="172">
        <f>'6-13-24 vs Webb City'!BI14*100</f>
        <v>0</v>
      </c>
      <c r="E142" s="172">
        <f>'6-13-24 vs Webb City'!BJ14*100</f>
        <v>0</v>
      </c>
      <c r="F142" s="172">
        <f>'6-13-24 vs Webb City'!BK14*100</f>
        <v>0</v>
      </c>
      <c r="G142" s="172">
        <f>'6-13-24 vs Webb City'!BL14</f>
        <v>0</v>
      </c>
      <c r="H142" s="172">
        <f>'6-13-24 vs Webb City'!BM14</f>
        <v>0</v>
      </c>
      <c r="I142" s="172">
        <f>'6-13-24 vs Webb City'!BN14</f>
        <v>0</v>
      </c>
      <c r="J142" s="172">
        <f>'6-13-24 vs Webb City'!BO14*100</f>
        <v>0</v>
      </c>
      <c r="K142" s="172">
        <f>'6-13-24 vs Webb City'!BP14*100</f>
        <v>0</v>
      </c>
      <c r="L142" s="172">
        <f>'6-13-24 vs Webb City'!BQ14*100</f>
        <v>0</v>
      </c>
      <c r="M142" s="172">
        <f>'6-13-24 vs Webb City'!BR14</f>
        <v>102.84793874374891</v>
      </c>
      <c r="N142" s="172">
        <f>'6-13-24 vs Webb City'!BS14</f>
        <v>0</v>
      </c>
      <c r="O142" s="172">
        <f>'6-13-24 vs Webb City'!BT14</f>
        <v>-102.84793874374891</v>
      </c>
      <c r="P142" s="172">
        <f>'6-13-24 vs Webb City'!BU14*100</f>
        <v>0</v>
      </c>
      <c r="Q142" s="172">
        <f>'6-13-24 vs Webb City'!BV14</f>
        <v>0</v>
      </c>
      <c r="R142" s="172">
        <f>'6-13-24 vs Webb City'!BW14</f>
        <v>0</v>
      </c>
      <c r="S142" s="172">
        <v>3</v>
      </c>
      <c r="T142" s="160" t="s">
        <v>160</v>
      </c>
    </row>
    <row r="143" spans="1:20" x14ac:dyDescent="0.55000000000000004">
      <c r="A143" s="160">
        <f>'6-13-24 vs Webb City'!BF15</f>
        <v>33</v>
      </c>
      <c r="B143" s="160" t="str">
        <f>'6-13-24 vs Webb City'!BG15</f>
        <v>Bellomy</v>
      </c>
      <c r="C143" s="172">
        <f>'6-13-24 vs Webb City'!BH15*100</f>
        <v>0</v>
      </c>
      <c r="D143" s="172">
        <f>'6-13-24 vs Webb City'!BI15*100</f>
        <v>0</v>
      </c>
      <c r="E143" s="172">
        <f>'6-13-24 vs Webb City'!BJ15*100</f>
        <v>0</v>
      </c>
      <c r="F143" s="172">
        <f>'6-13-24 vs Webb City'!BK15*100</f>
        <v>0</v>
      </c>
      <c r="G143" s="172">
        <f>'6-13-24 vs Webb City'!BL15</f>
        <v>0</v>
      </c>
      <c r="H143" s="172">
        <f>'6-13-24 vs Webb City'!BM15</f>
        <v>0</v>
      </c>
      <c r="I143" s="172">
        <f>'6-13-24 vs Webb City'!BN15</f>
        <v>0</v>
      </c>
      <c r="J143" s="172">
        <f>'6-13-24 vs Webb City'!BO15*100</f>
        <v>0</v>
      </c>
      <c r="K143" s="172">
        <f>'6-13-24 vs Webb City'!BP15*100</f>
        <v>252.63157894736844</v>
      </c>
      <c r="L143" s="172">
        <f>'6-13-24 vs Webb City'!BQ15*100</f>
        <v>120.00000000000001</v>
      </c>
      <c r="M143" s="172">
        <f>'6-13-24 vs Webb City'!BR15</f>
        <v>15.765263341475716</v>
      </c>
      <c r="N143" s="172">
        <f>'6-13-24 vs Webb City'!BS15</f>
        <v>0</v>
      </c>
      <c r="O143" s="172">
        <f>'6-13-24 vs Webb City'!BT15</f>
        <v>-15.765263341475716</v>
      </c>
      <c r="P143" s="172">
        <f>'6-13-24 vs Webb City'!BU15*100</f>
        <v>1.4598540145985401</v>
      </c>
      <c r="Q143" s="172">
        <f>'6-13-24 vs Webb City'!BV15</f>
        <v>1</v>
      </c>
      <c r="R143" s="172">
        <f>'6-13-24 vs Webb City'!BW15</f>
        <v>0</v>
      </c>
      <c r="S143" s="172">
        <v>0.75</v>
      </c>
      <c r="T143" s="160" t="s">
        <v>160</v>
      </c>
    </row>
    <row r="144" spans="1:20" x14ac:dyDescent="0.55000000000000004">
      <c r="A144" s="160">
        <f>'6-13-24 vs Webb City'!BF16</f>
        <v>34</v>
      </c>
      <c r="B144" s="160" t="str">
        <f>'6-13-24 vs Webb City'!BG16</f>
        <v>Toms</v>
      </c>
      <c r="C144" s="172">
        <f>'6-13-24 vs Webb City'!BH16*100</f>
        <v>50</v>
      </c>
      <c r="D144" s="172">
        <f>'6-13-24 vs Webb City'!BI16*100</f>
        <v>60.240963855421683</v>
      </c>
      <c r="E144" s="172">
        <f>'6-13-24 vs Webb City'!BJ16*100</f>
        <v>32.301708100794862</v>
      </c>
      <c r="F144" s="172">
        <f>'6-13-24 vs Webb City'!BK16*100</f>
        <v>0</v>
      </c>
      <c r="G144" s="172">
        <f>'6-13-24 vs Webb City'!BL16</f>
        <v>0</v>
      </c>
      <c r="H144" s="172">
        <f>'6-13-24 vs Webb City'!BM16</f>
        <v>0.13089005235602094</v>
      </c>
      <c r="I144" s="172">
        <f>'6-13-24 vs Webb City'!BN16</f>
        <v>0</v>
      </c>
      <c r="J144" s="172">
        <f>'6-13-24 vs Webb City'!BO16*100</f>
        <v>23.809523809523807</v>
      </c>
      <c r="K144" s="172">
        <f>'6-13-24 vs Webb City'!BP16*100</f>
        <v>0</v>
      </c>
      <c r="L144" s="172">
        <f>'6-13-24 vs Webb City'!BQ16*100</f>
        <v>12.5</v>
      </c>
      <c r="M144" s="172">
        <f>'6-13-24 vs Webb City'!BR16</f>
        <v>102.58557427298567</v>
      </c>
      <c r="N144" s="172">
        <f>'6-13-24 vs Webb City'!BS16</f>
        <v>123.96534060609838</v>
      </c>
      <c r="O144" s="172">
        <f>'6-13-24 vs Webb City'!BT16</f>
        <v>21.379766333112713</v>
      </c>
      <c r="P144" s="172">
        <f>'6-13-24 vs Webb City'!BU16*100</f>
        <v>5.8394160583941606</v>
      </c>
      <c r="Q144" s="172">
        <f>'6-13-24 vs Webb City'!BV16</f>
        <v>2.0999999999999996</v>
      </c>
      <c r="R144" s="172">
        <f>'6-13-24 vs Webb City'!BW16</f>
        <v>1.5</v>
      </c>
      <c r="S144" s="172">
        <v>14.4</v>
      </c>
      <c r="T144" s="160" t="s">
        <v>160</v>
      </c>
    </row>
    <row r="145" spans="1:20" x14ac:dyDescent="0.55000000000000004">
      <c r="A145" s="160">
        <f>'6-13-24 vs Webb City'!BF17</f>
        <v>55</v>
      </c>
      <c r="B145" s="160" t="str">
        <f>'6-13-24 vs Webb City'!BG17</f>
        <v>Baker</v>
      </c>
      <c r="C145" s="172">
        <f>'6-13-24 vs Webb City'!BH17*100</f>
        <v>0</v>
      </c>
      <c r="D145" s="172">
        <f>'6-13-24 vs Webb City'!BI17*100</f>
        <v>0</v>
      </c>
      <c r="E145" s="172">
        <f>'6-13-24 vs Webb City'!BJ17*100</f>
        <v>3.4203820566757304</v>
      </c>
      <c r="F145" s="172">
        <f>'6-13-24 vs Webb City'!BK17*100</f>
        <v>0</v>
      </c>
      <c r="G145" s="172">
        <f>'6-13-24 vs Webb City'!BL17</f>
        <v>0</v>
      </c>
      <c r="H145" s="172">
        <f>'6-13-24 vs Webb City'!BM17</f>
        <v>1</v>
      </c>
      <c r="I145" s="172">
        <f>'6-13-24 vs Webb City'!BN17</f>
        <v>0</v>
      </c>
      <c r="J145" s="172">
        <f>'6-13-24 vs Webb City'!BO17*100</f>
        <v>9.6308186195826657</v>
      </c>
      <c r="K145" s="172">
        <f>'6-13-24 vs Webb City'!BP17*100</f>
        <v>21.28917800118273</v>
      </c>
      <c r="L145" s="172">
        <f>'6-13-24 vs Webb City'!BQ17*100</f>
        <v>15.168539325842694</v>
      </c>
      <c r="M145" s="172">
        <f>'6-13-24 vs Webb City'!BR17</f>
        <v>85.056203026405484</v>
      </c>
      <c r="N145" s="172">
        <f>'6-13-24 vs Webb City'!BS17</f>
        <v>25.797247743232766</v>
      </c>
      <c r="O145" s="172">
        <f>'6-13-24 vs Webb City'!BT17</f>
        <v>-59.258955283172718</v>
      </c>
      <c r="P145" s="172">
        <f>'6-13-24 vs Webb City'!BU17*100</f>
        <v>3.6496350364963499</v>
      </c>
      <c r="Q145" s="172">
        <f>'6-13-24 vs Webb City'!BV17</f>
        <v>3</v>
      </c>
      <c r="R145" s="172">
        <f>'6-13-24 vs Webb City'!BW17</f>
        <v>0</v>
      </c>
      <c r="S145" s="172">
        <v>17.8</v>
      </c>
      <c r="T145" s="160" t="s">
        <v>160</v>
      </c>
    </row>
    <row r="146" spans="1:20" x14ac:dyDescent="0.55000000000000004">
      <c r="A146" s="160">
        <v>99</v>
      </c>
      <c r="B146" s="160" t="str">
        <f>'6-13-24 vs Webb City'!BG18</f>
        <v>Team</v>
      </c>
      <c r="C146" s="172">
        <f>'6-13-24 vs Webb City'!BH18*100</f>
        <v>46.296296296296298</v>
      </c>
      <c r="D146" s="172">
        <f>'6-13-24 vs Webb City'!BI18*100</f>
        <v>57.241746538871141</v>
      </c>
      <c r="E146" s="172">
        <f>'6-13-24 vs Webb City'!BJ18*100</f>
        <v>0</v>
      </c>
      <c r="F146" s="172">
        <f>'6-13-24 vs Webb City'!BK18*100</f>
        <v>45.454545454545453</v>
      </c>
      <c r="G146" s="172">
        <f>'6-13-24 vs Webb City'!BL18</f>
        <v>9.5129375951293754E-2</v>
      </c>
      <c r="H146" s="172">
        <f>'6-13-24 vs Webb City'!BM18</f>
        <v>0.28538812785388129</v>
      </c>
      <c r="I146" s="172">
        <f>'6-13-24 vs Webb City'!BN18</f>
        <v>0.33333333333333331</v>
      </c>
      <c r="J146" s="172">
        <f>'6-13-24 vs Webb City'!BO18*100</f>
        <v>52.380952380952387</v>
      </c>
      <c r="K146" s="172">
        <f>'6-13-24 vs Webb City'!BP18*100</f>
        <v>73.68421052631578</v>
      </c>
      <c r="L146" s="172">
        <f>'6-13-24 vs Webb City'!BQ18*100</f>
        <v>62.5</v>
      </c>
      <c r="M146" s="172">
        <f>'6-13-24 vs Webb City'!BR18</f>
        <v>92.483475944048791</v>
      </c>
      <c r="N146" s="172">
        <f>'6-13-24 vs Webb City'!BS18</f>
        <v>98.64109062308836</v>
      </c>
      <c r="O146" s="172">
        <f>'6-13-24 vs Webb City'!BT18</f>
        <v>6.1576146790395683</v>
      </c>
      <c r="P146" s="172">
        <f>'6-13-24 vs Webb City'!BU18*100</f>
        <v>51.0948905109489</v>
      </c>
      <c r="Q146" s="172">
        <f>'6-13-24 vs Webb City'!BV18</f>
        <v>27.159999999999997</v>
      </c>
      <c r="R146" s="172">
        <f>'6-13-24 vs Webb City'!BW18</f>
        <v>0.88888888888888884</v>
      </c>
      <c r="S146" s="172">
        <v>180</v>
      </c>
      <c r="T146" s="160" t="s">
        <v>160</v>
      </c>
    </row>
    <row r="147" spans="1:20" x14ac:dyDescent="0.55000000000000004">
      <c r="A147" s="160">
        <f>'6-13-24 vs Fairhope'!BF3</f>
        <v>0</v>
      </c>
      <c r="B147" s="160" t="str">
        <f>'6-13-24 vs Fairhope'!BG3</f>
        <v>Lewis</v>
      </c>
      <c r="C147" s="172">
        <f>'6-13-24 vs Fairhope'!BH3*100</f>
        <v>0</v>
      </c>
      <c r="D147" s="172">
        <f>'6-13-24 vs Fairhope'!BI3*100</f>
        <v>0</v>
      </c>
      <c r="E147" s="172">
        <f>'6-13-24 vs Fairhope'!BJ3*100</f>
        <v>0</v>
      </c>
      <c r="F147" s="172">
        <f>'6-13-24 vs Fairhope'!BK3*100</f>
        <v>0</v>
      </c>
      <c r="G147" s="172">
        <f>'6-13-24 vs Fairhope'!BL3</f>
        <v>0</v>
      </c>
      <c r="H147" s="172">
        <f>'6-13-24 vs Fairhope'!BM3</f>
        <v>0</v>
      </c>
      <c r="I147" s="172">
        <f>'6-13-24 vs Fairhope'!BN3</f>
        <v>0</v>
      </c>
      <c r="J147" s="172">
        <f>'6-13-24 vs Fairhope'!BO3*100</f>
        <v>0</v>
      </c>
      <c r="K147" s="172">
        <f>'6-13-24 vs Fairhope'!BP3*100</f>
        <v>0</v>
      </c>
      <c r="L147" s="172">
        <f>'6-13-24 vs Fairhope'!BQ3*100</f>
        <v>0</v>
      </c>
      <c r="M147" s="172">
        <f>'6-13-24 vs Fairhope'!BR3</f>
        <v>90.964882098631023</v>
      </c>
      <c r="N147" s="172">
        <f>'6-13-24 vs Fairhope'!BS3</f>
        <v>0</v>
      </c>
      <c r="O147" s="172">
        <f>'6-13-24 vs Fairhope'!BT3</f>
        <v>-90.964882098631023</v>
      </c>
      <c r="P147" s="172">
        <f>'6-13-24 vs Fairhope'!BU3*100</f>
        <v>1.2048192771084338</v>
      </c>
      <c r="Q147" s="172">
        <f>'6-13-24 vs Fairhope'!BV3</f>
        <v>1</v>
      </c>
      <c r="R147" s="172">
        <f>'6-13-24 vs Fairhope'!BW3</f>
        <v>0</v>
      </c>
      <c r="S147" s="172">
        <f>allstats!Z147</f>
        <v>8</v>
      </c>
      <c r="T147" s="160" t="str">
        <f>allstats!AA147</f>
        <v>Fairhope</v>
      </c>
    </row>
    <row r="148" spans="1:20" x14ac:dyDescent="0.55000000000000004">
      <c r="A148" s="160">
        <f>'6-13-24 vs Fairhope'!BF4</f>
        <v>1</v>
      </c>
      <c r="B148" s="160" t="str">
        <f>'6-13-24 vs Fairhope'!BG4</f>
        <v>Walker</v>
      </c>
      <c r="C148" s="172">
        <f>'6-13-24 vs Fairhope'!BH4*100</f>
        <v>0</v>
      </c>
      <c r="D148" s="172">
        <f>'6-13-24 vs Fairhope'!BI4*100</f>
        <v>0</v>
      </c>
      <c r="E148" s="172">
        <f>'6-13-24 vs Fairhope'!BJ4*100</f>
        <v>0</v>
      </c>
      <c r="F148" s="172">
        <f>'6-13-24 vs Fairhope'!BK4*100</f>
        <v>0</v>
      </c>
      <c r="G148" s="172">
        <f>'6-13-24 vs Fairhope'!BL4</f>
        <v>0</v>
      </c>
      <c r="H148" s="172">
        <f>'6-13-24 vs Fairhope'!BM4</f>
        <v>0</v>
      </c>
      <c r="I148" s="172">
        <f>'6-13-24 vs Fairhope'!BN4</f>
        <v>0</v>
      </c>
      <c r="J148" s="172">
        <f>'6-13-24 vs Fairhope'!BO4*100</f>
        <v>0</v>
      </c>
      <c r="K148" s="172">
        <f>'6-13-24 vs Fairhope'!BP4*100</f>
        <v>0</v>
      </c>
      <c r="L148" s="172">
        <f>'6-13-24 vs Fairhope'!BQ4*100</f>
        <v>0</v>
      </c>
      <c r="M148" s="172">
        <f>'6-13-24 vs Fairhope'!BR4</f>
        <v>0</v>
      </c>
      <c r="N148" s="172">
        <f>'6-13-24 vs Fairhope'!BS4</f>
        <v>0</v>
      </c>
      <c r="O148" s="172">
        <f>'6-13-24 vs Fairhope'!BT4</f>
        <v>0</v>
      </c>
      <c r="P148" s="172">
        <f>'6-13-24 vs Fairhope'!BU4*100</f>
        <v>0</v>
      </c>
      <c r="Q148" s="172">
        <f>'6-13-24 vs Fairhope'!BV4</f>
        <v>0</v>
      </c>
      <c r="R148" s="172">
        <f>'6-13-24 vs Fairhope'!BW4</f>
        <v>0</v>
      </c>
      <c r="S148" s="172">
        <f>allstats!Z148</f>
        <v>0</v>
      </c>
      <c r="T148" s="160" t="str">
        <f>allstats!AA148</f>
        <v>Fairhope</v>
      </c>
    </row>
    <row r="149" spans="1:20" x14ac:dyDescent="0.55000000000000004">
      <c r="A149" s="160">
        <f>'6-13-24 vs Fairhope'!BF5</f>
        <v>2</v>
      </c>
      <c r="B149" s="160" t="str">
        <f>'6-13-24 vs Fairhope'!BG5</f>
        <v>Rivers</v>
      </c>
      <c r="C149" s="172">
        <f>'6-13-24 vs Fairhope'!BH5*100</f>
        <v>16.666666666666664</v>
      </c>
      <c r="D149" s="172">
        <f>'6-13-24 vs Fairhope'!BI5*100</f>
        <v>15.527950310559005</v>
      </c>
      <c r="E149" s="172">
        <f>'6-13-24 vs Fairhope'!BJ5*100</f>
        <v>21.002425551864008</v>
      </c>
      <c r="F149" s="172">
        <f>'6-13-24 vs Fairhope'!BK5*100</f>
        <v>29.030411045072213</v>
      </c>
      <c r="G149" s="172">
        <f>'6-13-24 vs Fairhope'!BL5</f>
        <v>0.23696682464454974</v>
      </c>
      <c r="H149" s="172">
        <f>'6-13-24 vs Fairhope'!BM5</f>
        <v>0</v>
      </c>
      <c r="I149" s="172">
        <f>'6-13-24 vs Fairhope'!BN5</f>
        <v>0</v>
      </c>
      <c r="J149" s="172">
        <f>'6-13-24 vs Fairhope'!BO5*100</f>
        <v>23.40065005417118</v>
      </c>
      <c r="K149" s="172">
        <f>'6-13-24 vs Fairhope'!BP5*100</f>
        <v>8.1122253521126755</v>
      </c>
      <c r="L149" s="172">
        <f>'6-13-24 vs Fairhope'!BQ5*100</f>
        <v>15.906324219828774</v>
      </c>
      <c r="M149" s="172">
        <f>'6-13-24 vs Fairhope'!BR5</f>
        <v>110.44060400671157</v>
      </c>
      <c r="N149" s="172">
        <f>'6-13-24 vs Fairhope'!BS5</f>
        <v>89.562255597809497</v>
      </c>
      <c r="O149" s="172">
        <f>'6-13-24 vs Fairhope'!BT5</f>
        <v>-20.87834840890207</v>
      </c>
      <c r="P149" s="172">
        <f>'6-13-24 vs Fairhope'!BU5*100</f>
        <v>0.60240963855421692</v>
      </c>
      <c r="Q149" s="172">
        <f>'6-13-24 vs Fairhope'!BV5</f>
        <v>2.67</v>
      </c>
      <c r="R149" s="172">
        <f>'6-13-24 vs Fairhope'!BW5</f>
        <v>0.16666666666666666</v>
      </c>
      <c r="S149" s="172">
        <f>allstats!Z149</f>
        <v>17.75</v>
      </c>
      <c r="T149" s="160" t="str">
        <f>allstats!AA149</f>
        <v>Fairhope</v>
      </c>
    </row>
    <row r="150" spans="1:20" x14ac:dyDescent="0.55000000000000004">
      <c r="A150" s="160">
        <f>'6-13-24 vs Fairhope'!BF6</f>
        <v>3</v>
      </c>
      <c r="B150" s="160" t="str">
        <f>'6-13-24 vs Fairhope'!BG6</f>
        <v>Gossett</v>
      </c>
      <c r="C150" s="172">
        <f>'6-13-24 vs Fairhope'!BH6*100</f>
        <v>50</v>
      </c>
      <c r="D150" s="172">
        <f>'6-13-24 vs Fairhope'!BI6*100</f>
        <v>58.139534883720934</v>
      </c>
      <c r="E150" s="172">
        <f>'6-13-24 vs Fairhope'!BJ6*100</f>
        <v>18.523878437047756</v>
      </c>
      <c r="F150" s="172">
        <f>'6-13-24 vs Fairhope'!BK6*100</f>
        <v>26.468728401052921</v>
      </c>
      <c r="G150" s="172">
        <f>'6-13-24 vs Fairhope'!BL6</f>
        <v>0.22522522522522526</v>
      </c>
      <c r="H150" s="172">
        <f>'6-13-24 vs Fairhope'!BM6</f>
        <v>0</v>
      </c>
      <c r="I150" s="172">
        <f>'6-13-24 vs Fairhope'!BN6</f>
        <v>0</v>
      </c>
      <c r="J150" s="172">
        <f>'6-13-24 vs Fairhope'!BO6*100</f>
        <v>0</v>
      </c>
      <c r="K150" s="172">
        <f>'6-13-24 vs Fairhope'!BP6*100</f>
        <v>6.6973023255813944</v>
      </c>
      <c r="L150" s="172">
        <f>'6-13-24 vs Fairhope'!BQ6*100</f>
        <v>3.282991336069311</v>
      </c>
      <c r="M150" s="172">
        <f>'6-13-24 vs Fairhope'!BR6</f>
        <v>111.30484016665598</v>
      </c>
      <c r="N150" s="172">
        <f>'6-13-24 vs Fairhope'!BS6</f>
        <v>173.97771614254478</v>
      </c>
      <c r="O150" s="172">
        <f>'6-13-24 vs Fairhope'!BT6</f>
        <v>62.6728759758888</v>
      </c>
      <c r="P150" s="172">
        <f>'6-13-24 vs Fairhope'!BU6*100</f>
        <v>8.4337349397590362</v>
      </c>
      <c r="Q150" s="172">
        <f>'6-13-24 vs Fairhope'!BV6</f>
        <v>4.6599999999999993</v>
      </c>
      <c r="R150" s="172">
        <f>'6-13-24 vs Fairhope'!BW6</f>
        <v>0.33333333333333331</v>
      </c>
      <c r="S150" s="172">
        <f>allstats!Z150</f>
        <v>21.5</v>
      </c>
      <c r="T150" s="160" t="str">
        <f>allstats!AA150</f>
        <v>Fairhope</v>
      </c>
    </row>
    <row r="151" spans="1:20" x14ac:dyDescent="0.55000000000000004">
      <c r="A151" s="160">
        <f>'6-13-24 vs Fairhope'!BF7</f>
        <v>4</v>
      </c>
      <c r="B151" s="160" t="str">
        <f>'6-13-24 vs Fairhope'!BG7</f>
        <v>Stapler</v>
      </c>
      <c r="C151" s="172">
        <f>'6-13-24 vs Fairhope'!BH7*100</f>
        <v>0</v>
      </c>
      <c r="D151" s="172">
        <f>'6-13-24 vs Fairhope'!BI7*100</f>
        <v>0</v>
      </c>
      <c r="E151" s="172">
        <f>'6-13-24 vs Fairhope'!BJ7*100</f>
        <v>0</v>
      </c>
      <c r="F151" s="172">
        <f>'6-13-24 vs Fairhope'!BK7*100</f>
        <v>0</v>
      </c>
      <c r="G151" s="172">
        <f>'6-13-24 vs Fairhope'!BL7</f>
        <v>0</v>
      </c>
      <c r="H151" s="172">
        <f>'6-13-24 vs Fairhope'!BM7</f>
        <v>0</v>
      </c>
      <c r="I151" s="172">
        <f>'6-13-24 vs Fairhope'!BN7</f>
        <v>0</v>
      </c>
      <c r="J151" s="172">
        <f>'6-13-24 vs Fairhope'!BO7*100</f>
        <v>0</v>
      </c>
      <c r="K151" s="172">
        <f>'6-13-24 vs Fairhope'!BP7*100</f>
        <v>0</v>
      </c>
      <c r="L151" s="172">
        <f>'6-13-24 vs Fairhope'!BQ7*100</f>
        <v>0</v>
      </c>
      <c r="M151" s="172">
        <f>'6-13-24 vs Fairhope'!BR7</f>
        <v>0</v>
      </c>
      <c r="N151" s="172">
        <f>'6-13-24 vs Fairhope'!BS7</f>
        <v>0</v>
      </c>
      <c r="O151" s="172">
        <f>'6-13-24 vs Fairhope'!BT7</f>
        <v>0</v>
      </c>
      <c r="P151" s="172">
        <f>'6-13-24 vs Fairhope'!BU7*100</f>
        <v>0</v>
      </c>
      <c r="Q151" s="172">
        <f>'6-13-24 vs Fairhope'!BV7</f>
        <v>0</v>
      </c>
      <c r="R151" s="172">
        <f>'6-13-24 vs Fairhope'!BW7</f>
        <v>0</v>
      </c>
      <c r="S151" s="172">
        <f>allstats!Z151</f>
        <v>0</v>
      </c>
      <c r="T151" s="160" t="str">
        <f>allstats!AA151</f>
        <v>Fairhope</v>
      </c>
    </row>
    <row r="152" spans="1:20" x14ac:dyDescent="0.55000000000000004">
      <c r="A152" s="160">
        <f>'6-13-24 vs Fairhope'!BF8</f>
        <v>5</v>
      </c>
      <c r="B152" s="160" t="str">
        <f>'6-13-24 vs Fairhope'!BG8</f>
        <v>JD</v>
      </c>
      <c r="C152" s="172">
        <f>'6-13-24 vs Fairhope'!BH8*100</f>
        <v>50</v>
      </c>
      <c r="D152" s="172">
        <f>'6-13-24 vs Fairhope'!BI8*100</f>
        <v>53.648068669527895</v>
      </c>
      <c r="E152" s="172">
        <f>'6-13-24 vs Fairhope'!BJ8*100</f>
        <v>25.093393464140277</v>
      </c>
      <c r="F152" s="172">
        <f>'6-13-24 vs Fairhope'!BK8*100</f>
        <v>0</v>
      </c>
      <c r="G152" s="172">
        <f>'6-13-24 vs Fairhope'!BL8</f>
        <v>0</v>
      </c>
      <c r="H152" s="172">
        <f>'6-13-24 vs Fairhope'!BM8</f>
        <v>0</v>
      </c>
      <c r="I152" s="172">
        <f>'6-13-24 vs Fairhope'!BN8</f>
        <v>0</v>
      </c>
      <c r="J152" s="172">
        <f>'6-13-24 vs Fairhope'!BO8*100</f>
        <v>19.319141323792486</v>
      </c>
      <c r="K152" s="172">
        <f>'6-13-24 vs Fairhope'!BP8*100</f>
        <v>6.6973023255813944</v>
      </c>
      <c r="L152" s="172">
        <f>'6-13-24 vs Fairhope'!BQ8*100</f>
        <v>13.131965344277244</v>
      </c>
      <c r="M152" s="172">
        <f>'6-13-24 vs Fairhope'!BR8</f>
        <v>84.626245664024253</v>
      </c>
      <c r="N152" s="172">
        <f>'6-13-24 vs Fairhope'!BS8</f>
        <v>138.85486244929464</v>
      </c>
      <c r="O152" s="172">
        <f>'6-13-24 vs Fairhope'!BT8</f>
        <v>54.22861678527039</v>
      </c>
      <c r="P152" s="172">
        <f>'6-13-24 vs Fairhope'!BU8*100</f>
        <v>12.650602409638553</v>
      </c>
      <c r="Q152" s="172">
        <f>'6-13-24 vs Fairhope'!BV8</f>
        <v>9.0500000000000007</v>
      </c>
      <c r="R152" s="172">
        <f>'6-13-24 vs Fairhope'!BW8</f>
        <v>0.375</v>
      </c>
      <c r="S152" s="172">
        <f>allstats!Z152</f>
        <v>21.5</v>
      </c>
      <c r="T152" s="160" t="str">
        <f>allstats!AA152</f>
        <v>Fairhope</v>
      </c>
    </row>
    <row r="153" spans="1:20" x14ac:dyDescent="0.55000000000000004">
      <c r="A153" s="160">
        <f>'6-13-24 vs Fairhope'!BF9</f>
        <v>10</v>
      </c>
      <c r="B153" s="160" t="str">
        <f>'6-13-24 vs Fairhope'!BG9</f>
        <v>Mason</v>
      </c>
      <c r="C153" s="172">
        <f>'6-13-24 vs Fairhope'!BH9*100</f>
        <v>37.5</v>
      </c>
      <c r="D153" s="172">
        <f>'6-13-24 vs Fairhope'!BI9*100</f>
        <v>37.5</v>
      </c>
      <c r="E153" s="172">
        <f>'6-13-24 vs Fairhope'!BJ9*100</f>
        <v>18.523878437047756</v>
      </c>
      <c r="F153" s="172">
        <f>'6-13-24 vs Fairhope'!BK9*100</f>
        <v>0</v>
      </c>
      <c r="G153" s="172">
        <f>'6-13-24 vs Fairhope'!BL9</f>
        <v>0</v>
      </c>
      <c r="H153" s="172">
        <f>'6-13-24 vs Fairhope'!BM9</f>
        <v>0</v>
      </c>
      <c r="I153" s="172">
        <f>'6-13-24 vs Fairhope'!BN9</f>
        <v>0</v>
      </c>
      <c r="J153" s="172">
        <f>'6-13-24 vs Fairhope'!BO9*100</f>
        <v>0</v>
      </c>
      <c r="K153" s="172">
        <f>'6-13-24 vs Fairhope'!BP9*100</f>
        <v>34.558079999999997</v>
      </c>
      <c r="L153" s="172">
        <f>'6-13-24 vs Fairhope'!BQ9*100</f>
        <v>16.940235294117645</v>
      </c>
      <c r="M153" s="172">
        <f>'6-13-24 vs Fairhope'!BR9</f>
        <v>93.947548964025231</v>
      </c>
      <c r="N153" s="172">
        <f>'6-13-24 vs Fairhope'!BS9</f>
        <v>112.38610636456943</v>
      </c>
      <c r="O153" s="172">
        <f>'6-13-24 vs Fairhope'!BT9</f>
        <v>18.438557400544198</v>
      </c>
      <c r="P153" s="172">
        <f>'6-13-24 vs Fairhope'!BU9*100</f>
        <v>3.6144578313253009</v>
      </c>
      <c r="Q153" s="172">
        <f>'6-13-24 vs Fairhope'!BV9</f>
        <v>2.7299999999999995</v>
      </c>
      <c r="R153" s="172">
        <f>'6-13-24 vs Fairhope'!BW9</f>
        <v>0</v>
      </c>
      <c r="S153" s="172">
        <f>allstats!Z153</f>
        <v>12.5</v>
      </c>
      <c r="T153" s="160" t="str">
        <f>allstats!AA153</f>
        <v>Fairhope</v>
      </c>
    </row>
    <row r="154" spans="1:20" x14ac:dyDescent="0.55000000000000004">
      <c r="A154" s="160">
        <f>'6-13-24 vs Fairhope'!BF10</f>
        <v>11</v>
      </c>
      <c r="B154" s="160" t="str">
        <f>'6-13-24 vs Fairhope'!BG10</f>
        <v>Pannell</v>
      </c>
      <c r="C154" s="172">
        <f>'6-13-24 vs Fairhope'!BH10*100</f>
        <v>0</v>
      </c>
      <c r="D154" s="172">
        <f>'6-13-24 vs Fairhope'!BI10*100</f>
        <v>34.722222222222221</v>
      </c>
      <c r="E154" s="172">
        <f>'6-13-24 vs Fairhope'!BJ10*100</f>
        <v>4.9033795862773477</v>
      </c>
      <c r="F154" s="172">
        <f>'6-13-24 vs Fairhope'!BK10*100</f>
        <v>0</v>
      </c>
      <c r="G154" s="172">
        <f>'6-13-24 vs Fairhope'!BL10</f>
        <v>0</v>
      </c>
      <c r="H154" s="172">
        <f>'6-13-24 vs Fairhope'!BM10</f>
        <v>0</v>
      </c>
      <c r="I154" s="172">
        <f>'6-13-24 vs Fairhope'!BN10</f>
        <v>0</v>
      </c>
      <c r="J154" s="172">
        <f>'6-13-24 vs Fairhope'!BO10*100</f>
        <v>8.1443438914027144</v>
      </c>
      <c r="K154" s="172">
        <f>'6-13-24 vs Fairhope'!BP10*100</f>
        <v>25.410352941176466</v>
      </c>
      <c r="L154" s="172">
        <f>'6-13-24 vs Fairhope'!BQ10*100</f>
        <v>16.608073817762399</v>
      </c>
      <c r="M154" s="172">
        <f>'6-13-24 vs Fairhope'!BR10</f>
        <v>88.128174463116977</v>
      </c>
      <c r="N154" s="172">
        <f>'6-13-24 vs Fairhope'!BS10</f>
        <v>126.15270210967731</v>
      </c>
      <c r="O154" s="172">
        <f>'6-13-24 vs Fairhope'!BT10</f>
        <v>38.02452764656033</v>
      </c>
      <c r="P154" s="172">
        <f>'6-13-24 vs Fairhope'!BU10*100</f>
        <v>5.4216867469879517</v>
      </c>
      <c r="Q154" s="172">
        <f>'6-13-24 vs Fairhope'!BV10</f>
        <v>4.5999999999999996</v>
      </c>
      <c r="R154" s="172">
        <f>'6-13-24 vs Fairhope'!BW10</f>
        <v>1</v>
      </c>
      <c r="S154" s="172">
        <f>allstats!Z154</f>
        <v>17</v>
      </c>
      <c r="T154" s="160" t="str">
        <f>allstats!AA154</f>
        <v>Fairhope</v>
      </c>
    </row>
    <row r="155" spans="1:20" x14ac:dyDescent="0.55000000000000004">
      <c r="A155" s="160">
        <f>'6-13-24 vs Fairhope'!BF11</f>
        <v>12</v>
      </c>
      <c r="B155" s="160" t="str">
        <f>'6-13-24 vs Fairhope'!BG11</f>
        <v>Chapman</v>
      </c>
      <c r="C155" s="172">
        <f>'6-13-24 vs Fairhope'!BH11*100</f>
        <v>0</v>
      </c>
      <c r="D155" s="172">
        <f>'6-13-24 vs Fairhope'!BI11*100</f>
        <v>0</v>
      </c>
      <c r="E155" s="172">
        <f>'6-13-24 vs Fairhope'!BJ11*100</f>
        <v>19.295706705258077</v>
      </c>
      <c r="F155" s="172">
        <f>'6-13-24 vs Fairhope'!BK11*100</f>
        <v>37.497916666666661</v>
      </c>
      <c r="G155" s="172">
        <f>'6-13-24 vs Fairhope'!BL11</f>
        <v>0.33333333333333331</v>
      </c>
      <c r="H155" s="172">
        <f>'6-13-24 vs Fairhope'!BM11</f>
        <v>0</v>
      </c>
      <c r="I155" s="172">
        <f>'6-13-24 vs Fairhope'!BN11</f>
        <v>0</v>
      </c>
      <c r="J155" s="172">
        <f>'6-13-24 vs Fairhope'!BO11*100</f>
        <v>0</v>
      </c>
      <c r="K155" s="172">
        <f>'6-13-24 vs Fairhope'!BP11*100</f>
        <v>0</v>
      </c>
      <c r="L155" s="172">
        <f>'6-13-24 vs Fairhope'!BQ11*100</f>
        <v>0</v>
      </c>
      <c r="M155" s="172">
        <f>'6-13-24 vs Fairhope'!BR11</f>
        <v>115.39555799039283</v>
      </c>
      <c r="N155" s="172">
        <f>'6-13-24 vs Fairhope'!BS11</f>
        <v>50.125884307613369</v>
      </c>
      <c r="O155" s="172">
        <f>'6-13-24 vs Fairhope'!BT11</f>
        <v>-65.269673682779455</v>
      </c>
      <c r="P155" s="172">
        <f>'6-13-24 vs Fairhope'!BU11*100</f>
        <v>-1.2048192771084338</v>
      </c>
      <c r="Q155" s="172">
        <f>'6-13-24 vs Fairhope'!BV11</f>
        <v>-0.68000000000000016</v>
      </c>
      <c r="R155" s="172">
        <f>'6-13-24 vs Fairhope'!BW11</f>
        <v>0</v>
      </c>
      <c r="S155" s="172">
        <f>allstats!Z155</f>
        <v>6</v>
      </c>
      <c r="T155" s="160" t="str">
        <f>allstats!AA155</f>
        <v>Fairhope</v>
      </c>
    </row>
    <row r="156" spans="1:20" x14ac:dyDescent="0.55000000000000004">
      <c r="A156" s="160">
        <f>'6-13-24 vs Fairhope'!BF12</f>
        <v>24</v>
      </c>
      <c r="B156" s="160" t="str">
        <f>'6-13-24 vs Fairhope'!BG12</f>
        <v>Carney</v>
      </c>
      <c r="C156" s="172">
        <f>'6-13-24 vs Fairhope'!BH12*100</f>
        <v>50</v>
      </c>
      <c r="D156" s="172">
        <f>'6-13-24 vs Fairhope'!BI12*100</f>
        <v>50</v>
      </c>
      <c r="E156" s="172">
        <f>'6-13-24 vs Fairhope'!BJ12*100</f>
        <v>15.790267352911686</v>
      </c>
      <c r="F156" s="172">
        <f>'6-13-24 vs Fairhope'!BK12*100</f>
        <v>0</v>
      </c>
      <c r="G156" s="172">
        <f>'6-13-24 vs Fairhope'!BL12</f>
        <v>0</v>
      </c>
      <c r="H156" s="172">
        <f>'6-13-24 vs Fairhope'!BM12</f>
        <v>0.2</v>
      </c>
      <c r="I156" s="172">
        <f>'6-13-24 vs Fairhope'!BN12</f>
        <v>0</v>
      </c>
      <c r="J156" s="172">
        <f>'6-13-24 vs Fairhope'!BO12*100</f>
        <v>15.106802635444206</v>
      </c>
      <c r="K156" s="172">
        <f>'6-13-24 vs Fairhope'!BP12*100</f>
        <v>0</v>
      </c>
      <c r="L156" s="172">
        <f>'6-13-24 vs Fairhope'!BQ12*100</f>
        <v>7.7015072259127324</v>
      </c>
      <c r="M156" s="172">
        <f>'6-13-24 vs Fairhope'!BR12</f>
        <v>94.533954724105072</v>
      </c>
      <c r="N156" s="172">
        <f>'6-13-24 vs Fairhope'!BS12</f>
        <v>100.68799591989759</v>
      </c>
      <c r="O156" s="172">
        <f>'6-13-24 vs Fairhope'!BT12</f>
        <v>6.1540411957925159</v>
      </c>
      <c r="P156" s="172">
        <f>'6-13-24 vs Fairhope'!BU12*100</f>
        <v>4.8192771084337354</v>
      </c>
      <c r="Q156" s="172">
        <f>'6-13-24 vs Fairhope'!BV12</f>
        <v>4</v>
      </c>
      <c r="R156" s="172">
        <f>'6-13-24 vs Fairhope'!BW12</f>
        <v>0</v>
      </c>
      <c r="S156" s="172">
        <f>allstats!Z156</f>
        <v>18.329999999999998</v>
      </c>
      <c r="T156" s="160" t="str">
        <f>allstats!AA156</f>
        <v>Fairhope</v>
      </c>
    </row>
    <row r="157" spans="1:20" x14ac:dyDescent="0.55000000000000004">
      <c r="A157" s="160">
        <f>'6-13-24 vs Fairhope'!BF13</f>
        <v>30</v>
      </c>
      <c r="B157" s="160" t="str">
        <f>'6-13-24 vs Fairhope'!BG13</f>
        <v>Bowman</v>
      </c>
      <c r="C157" s="172">
        <f>'6-13-24 vs Fairhope'!BH13*100</f>
        <v>33.333333333333329</v>
      </c>
      <c r="D157" s="172">
        <f>'6-13-24 vs Fairhope'!BI13*100</f>
        <v>33.333333333333329</v>
      </c>
      <c r="E157" s="172">
        <f>'6-13-24 vs Fairhope'!BJ13*100</f>
        <v>31.396404130589417</v>
      </c>
      <c r="F157" s="172">
        <f>'6-13-24 vs Fairhope'!BK13*100</f>
        <v>0</v>
      </c>
      <c r="G157" s="172">
        <f>'6-13-24 vs Fairhope'!BL13</f>
        <v>0</v>
      </c>
      <c r="H157" s="172">
        <f>'6-13-24 vs Fairhope'!BM13</f>
        <v>0.25</v>
      </c>
      <c r="I157" s="172">
        <f>'6-13-24 vs Fairhope'!BN13</f>
        <v>0</v>
      </c>
      <c r="J157" s="172">
        <f>'6-13-24 vs Fairhope'!BO13*100</f>
        <v>9.3867014341590593</v>
      </c>
      <c r="K157" s="172">
        <f>'6-13-24 vs Fairhope'!BP13*100</f>
        <v>19.524338983050846</v>
      </c>
      <c r="L157" s="172">
        <f>'6-13-24 vs Fairhope'!BQ13*100</f>
        <v>14.356131605184446</v>
      </c>
      <c r="M157" s="172">
        <f>'6-13-24 vs Fairhope'!BR13</f>
        <v>103.18202038908758</v>
      </c>
      <c r="N157" s="172">
        <f>'6-13-24 vs Fairhope'!BS13</f>
        <v>64.493161200692171</v>
      </c>
      <c r="O157" s="172">
        <f>'6-13-24 vs Fairhope'!BT13</f>
        <v>-38.688859188395412</v>
      </c>
      <c r="P157" s="172">
        <f>'6-13-24 vs Fairhope'!BU13*100</f>
        <v>0.60240963855421692</v>
      </c>
      <c r="Q157" s="172">
        <f>'6-13-24 vs Fairhope'!BV13</f>
        <v>0.41000000000000014</v>
      </c>
      <c r="R157" s="172">
        <f>'6-13-24 vs Fairhope'!BW13</f>
        <v>0</v>
      </c>
      <c r="S157" s="172">
        <f>allstats!Z157</f>
        <v>14.75</v>
      </c>
      <c r="T157" s="160" t="str">
        <f>allstats!AA157</f>
        <v>Fairhope</v>
      </c>
    </row>
    <row r="158" spans="1:20" x14ac:dyDescent="0.55000000000000004">
      <c r="A158" s="160">
        <f>'6-13-24 vs Fairhope'!BF14</f>
        <v>32</v>
      </c>
      <c r="B158" s="160" t="str">
        <f>'6-13-24 vs Fairhope'!BG14</f>
        <v>Turner</v>
      </c>
      <c r="C158" s="172">
        <f>'6-13-24 vs Fairhope'!BH14*100</f>
        <v>75</v>
      </c>
      <c r="D158" s="172">
        <f>'6-13-24 vs Fairhope'!BI14*100</f>
        <v>75</v>
      </c>
      <c r="E158" s="172">
        <f>'6-13-24 vs Fairhope'!BJ14*100</f>
        <v>20.45481276175768</v>
      </c>
      <c r="F158" s="172">
        <f>'6-13-24 vs Fairhope'!BK14*100</f>
        <v>0</v>
      </c>
      <c r="G158" s="172">
        <f>'6-13-24 vs Fairhope'!BL14</f>
        <v>0</v>
      </c>
      <c r="H158" s="172">
        <f>'6-13-24 vs Fairhope'!BM14</f>
        <v>0</v>
      </c>
      <c r="I158" s="172">
        <f>'6-13-24 vs Fairhope'!BN14</f>
        <v>0</v>
      </c>
      <c r="J158" s="172">
        <f>'6-13-24 vs Fairhope'!BO14*100</f>
        <v>0</v>
      </c>
      <c r="K158" s="172">
        <f>'6-13-24 vs Fairhope'!BP14*100</f>
        <v>0</v>
      </c>
      <c r="L158" s="172">
        <f>'6-13-24 vs Fairhope'!BQ14*100</f>
        <v>0</v>
      </c>
      <c r="M158" s="172">
        <f>'6-13-24 vs Fairhope'!BR14</f>
        <v>115.39555799039283</v>
      </c>
      <c r="N158" s="172">
        <f>'6-13-24 vs Fairhope'!BS14</f>
        <v>181.24426817290254</v>
      </c>
      <c r="O158" s="172">
        <f>'6-13-24 vs Fairhope'!BT14</f>
        <v>65.848710182509706</v>
      </c>
      <c r="P158" s="172">
        <f>'6-13-24 vs Fairhope'!BU14*100</f>
        <v>2.4096385542168677</v>
      </c>
      <c r="Q158" s="172">
        <f>'6-13-24 vs Fairhope'!BV14</f>
        <v>1.41</v>
      </c>
      <c r="R158" s="172">
        <f>'6-13-24 vs Fairhope'!BW14</f>
        <v>0</v>
      </c>
      <c r="S158" s="172">
        <f>allstats!Z158</f>
        <v>5.66</v>
      </c>
      <c r="T158" s="160" t="str">
        <f>allstats!AA158</f>
        <v>Fairhope</v>
      </c>
    </row>
    <row r="159" spans="1:20" x14ac:dyDescent="0.55000000000000004">
      <c r="A159" s="160">
        <f>'6-13-24 vs Fairhope'!BF15</f>
        <v>33</v>
      </c>
      <c r="B159" s="160" t="str">
        <f>'6-13-24 vs Fairhope'!BG15</f>
        <v>Bellomy</v>
      </c>
      <c r="C159" s="172">
        <f>'6-13-24 vs Fairhope'!BH15*100</f>
        <v>0</v>
      </c>
      <c r="D159" s="172">
        <f>'6-13-24 vs Fairhope'!BI15*100</f>
        <v>0</v>
      </c>
      <c r="E159" s="172">
        <f>'6-13-24 vs Fairhope'!BJ15*100</f>
        <v>5.3848483828627201</v>
      </c>
      <c r="F159" s="172">
        <f>'6-13-24 vs Fairhope'!BK15*100</f>
        <v>0</v>
      </c>
      <c r="G159" s="172">
        <f>'6-13-24 vs Fairhope'!BL15</f>
        <v>0</v>
      </c>
      <c r="H159" s="172">
        <f>'6-13-24 vs Fairhope'!BM15</f>
        <v>0</v>
      </c>
      <c r="I159" s="172">
        <f>'6-13-24 vs Fairhope'!BN15</f>
        <v>0</v>
      </c>
      <c r="J159" s="172">
        <f>'6-13-24 vs Fairhope'!BO15*100</f>
        <v>25.758855098389976</v>
      </c>
      <c r="K159" s="172">
        <f>'6-13-24 vs Fairhope'!BP15*100</f>
        <v>0</v>
      </c>
      <c r="L159" s="172">
        <f>'6-13-24 vs Fairhope'!BQ15*100</f>
        <v>13.131965344277244</v>
      </c>
      <c r="M159" s="172">
        <f>'6-13-24 vs Fairhope'!BR15</f>
        <v>115.39555799039283</v>
      </c>
      <c r="N159" s="172">
        <f>'6-13-24 vs Fairhope'!BS15</f>
        <v>83.567536400444382</v>
      </c>
      <c r="O159" s="172">
        <f>'6-13-24 vs Fairhope'!BT15</f>
        <v>-31.828021589948449</v>
      </c>
      <c r="P159" s="172">
        <f>'6-13-24 vs Fairhope'!BU15*100</f>
        <v>0</v>
      </c>
      <c r="Q159" s="172">
        <f>'6-13-24 vs Fairhope'!BV15</f>
        <v>1.1599999999999999</v>
      </c>
      <c r="R159" s="172">
        <f>'6-13-24 vs Fairhope'!BW15</f>
        <v>0</v>
      </c>
      <c r="S159" s="172">
        <f>allstats!Z159</f>
        <v>10.75</v>
      </c>
      <c r="T159" s="160" t="str">
        <f>allstats!AA159</f>
        <v>Fairhope</v>
      </c>
    </row>
    <row r="160" spans="1:20" x14ac:dyDescent="0.55000000000000004">
      <c r="A160" s="160">
        <f>'6-13-24 vs Fairhope'!BF16</f>
        <v>34</v>
      </c>
      <c r="B160" s="160" t="str">
        <f>'6-13-24 vs Fairhope'!BG16</f>
        <v>Toms</v>
      </c>
      <c r="C160" s="172">
        <f>'6-13-24 vs Fairhope'!BH16*100</f>
        <v>75</v>
      </c>
      <c r="D160" s="172">
        <f>'6-13-24 vs Fairhope'!BI16*100</f>
        <v>75</v>
      </c>
      <c r="E160" s="172">
        <f>'6-13-24 vs Fairhope'!BJ16*100</f>
        <v>17.541551550234619</v>
      </c>
      <c r="F160" s="172">
        <f>'6-13-24 vs Fairhope'!BK16*100</f>
        <v>23.07475353512044</v>
      </c>
      <c r="G160" s="172">
        <f>'6-13-24 vs Fairhope'!BL16</f>
        <v>0.16666666666666666</v>
      </c>
      <c r="H160" s="172">
        <f>'6-13-24 vs Fairhope'!BM16</f>
        <v>0.16666666666666666</v>
      </c>
      <c r="I160" s="172">
        <f>'6-13-24 vs Fairhope'!BN16</f>
        <v>1</v>
      </c>
      <c r="J160" s="172">
        <f>'6-13-24 vs Fairhope'!BO16*100</f>
        <v>8.3911421911421904</v>
      </c>
      <c r="K160" s="172">
        <f>'6-13-24 vs Fairhope'!BP16*100</f>
        <v>8.7267878787878779</v>
      </c>
      <c r="L160" s="172">
        <f>'6-13-24 vs Fairhope'!BQ16*100</f>
        <v>8.5556743909685089</v>
      </c>
      <c r="M160" s="172">
        <f>'6-13-24 vs Fairhope'!BR16</f>
        <v>109.80772487470134</v>
      </c>
      <c r="N160" s="172">
        <f>'6-13-24 vs Fairhope'!BS16</f>
        <v>136.21396525494964</v>
      </c>
      <c r="O160" s="172">
        <f>'6-13-24 vs Fairhope'!BT16</f>
        <v>26.406240380248306</v>
      </c>
      <c r="P160" s="172">
        <f>'6-13-24 vs Fairhope'!BU16*100</f>
        <v>7.8313253012048198</v>
      </c>
      <c r="Q160" s="172">
        <f>'6-13-24 vs Fairhope'!BV16</f>
        <v>5</v>
      </c>
      <c r="R160" s="172">
        <f>'6-13-24 vs Fairhope'!BW16</f>
        <v>0</v>
      </c>
      <c r="S160" s="172">
        <f>allstats!Z160</f>
        <v>16.5</v>
      </c>
      <c r="T160" s="160" t="str">
        <f>allstats!AA160</f>
        <v>Fairhope</v>
      </c>
    </row>
    <row r="161" spans="1:20" x14ac:dyDescent="0.55000000000000004">
      <c r="A161" s="160">
        <f>'6-13-24 vs Fairhope'!BF17</f>
        <v>55</v>
      </c>
      <c r="B161" s="160" t="str">
        <f>'6-13-24 vs Fairhope'!BG17</f>
        <v>Baker</v>
      </c>
      <c r="C161" s="172">
        <f>'6-13-24 vs Fairhope'!BH17*100</f>
        <v>0</v>
      </c>
      <c r="D161" s="172">
        <f>'6-13-24 vs Fairhope'!BI17*100</f>
        <v>0</v>
      </c>
      <c r="E161" s="172">
        <f>'6-13-24 vs Fairhope'!BJ17*100</f>
        <v>11.874281049389587</v>
      </c>
      <c r="F161" s="172">
        <f>'6-13-24 vs Fairhope'!BK17*100</f>
        <v>0</v>
      </c>
      <c r="G161" s="172">
        <f>'6-13-24 vs Fairhope'!BL17</f>
        <v>0</v>
      </c>
      <c r="H161" s="172">
        <f>'6-13-24 vs Fairhope'!BM17</f>
        <v>0</v>
      </c>
      <c r="I161" s="172">
        <f>'6-13-24 vs Fairhope'!BN17</f>
        <v>0</v>
      </c>
      <c r="J161" s="172">
        <f>'6-13-24 vs Fairhope'!BO17*100</f>
        <v>0</v>
      </c>
      <c r="K161" s="172">
        <f>'6-13-24 vs Fairhope'!BP17*100</f>
        <v>44.305230769230761</v>
      </c>
      <c r="L161" s="172">
        <f>'6-13-24 vs Fairhope'!BQ17*100</f>
        <v>21.718250377073904</v>
      </c>
      <c r="M161" s="172">
        <f>'6-13-24 vs Fairhope'!BR17</f>
        <v>88.333886233364353</v>
      </c>
      <c r="N161" s="172">
        <f>'6-13-24 vs Fairhope'!BS17</f>
        <v>0</v>
      </c>
      <c r="O161" s="172">
        <f>'6-13-24 vs Fairhope'!BT17</f>
        <v>-88.333886233364353</v>
      </c>
      <c r="P161" s="172">
        <f>'6-13-24 vs Fairhope'!BU17*100</f>
        <v>1.2048192771084338</v>
      </c>
      <c r="Q161" s="172">
        <f>'6-13-24 vs Fairhope'!BV17</f>
        <v>1.5</v>
      </c>
      <c r="R161" s="172">
        <f>'6-13-24 vs Fairhope'!BW17</f>
        <v>0</v>
      </c>
      <c r="S161" s="172">
        <f>allstats!Z161</f>
        <v>9.75</v>
      </c>
      <c r="T161" s="160" t="str">
        <f>allstats!AA161</f>
        <v>Fairhope</v>
      </c>
    </row>
    <row r="162" spans="1:20" x14ac:dyDescent="0.55000000000000004">
      <c r="A162" s="160">
        <v>99</v>
      </c>
      <c r="B162" s="160" t="str">
        <f>'6-13-24 vs Fairhope'!BG18</f>
        <v>Team</v>
      </c>
      <c r="C162" s="172">
        <f>'6-13-24 vs Fairhope'!BH18*100</f>
        <v>39.130434782608695</v>
      </c>
      <c r="D162" s="172">
        <f>'6-13-24 vs Fairhope'!BI18*100</f>
        <v>44.851794071762868</v>
      </c>
      <c r="E162" s="172">
        <f>'6-13-24 vs Fairhope'!BJ18*100</f>
        <v>0</v>
      </c>
      <c r="F162" s="172">
        <f>'6-13-24 vs Fairhope'!BK18*100</f>
        <v>37.5</v>
      </c>
      <c r="G162" s="172">
        <f>'6-13-24 vs Fairhope'!BL18</f>
        <v>0.1085383502170767</v>
      </c>
      <c r="H162" s="172">
        <f>'6-13-24 vs Fairhope'!BM18</f>
        <v>7.2358900144717797E-2</v>
      </c>
      <c r="I162" s="172">
        <f>'6-13-24 vs Fairhope'!BN18</f>
        <v>1.5</v>
      </c>
      <c r="J162" s="172">
        <f>'6-13-24 vs Fairhope'!BO18*100</f>
        <v>50</v>
      </c>
      <c r="K162" s="172">
        <f>'6-13-24 vs Fairhope'!BP18*100</f>
        <v>60</v>
      </c>
      <c r="L162" s="172">
        <f>'6-13-24 vs Fairhope'!BQ18*100</f>
        <v>54.901960784313729</v>
      </c>
      <c r="M162" s="172">
        <f>'6-13-24 vs Fairhope'!BR18</f>
        <v>101.26338123252</v>
      </c>
      <c r="N162" s="172">
        <f>'6-13-24 vs Fairhope'!BS18</f>
        <v>117.25720112159061</v>
      </c>
      <c r="O162" s="172">
        <f>'6-13-24 vs Fairhope'!BT18</f>
        <v>15.993819889070608</v>
      </c>
      <c r="P162" s="172">
        <f>'6-13-24 vs Fairhope'!BU18*100</f>
        <v>47.590361445783131</v>
      </c>
      <c r="Q162" s="172">
        <f>'6-13-24 vs Fairhope'!BV18</f>
        <v>39.26</v>
      </c>
      <c r="R162" s="172">
        <f>'6-13-24 vs Fairhope'!BW18</f>
        <v>0.2608695652173913</v>
      </c>
      <c r="S162" s="172">
        <v>180</v>
      </c>
      <c r="T162" s="160" t="str">
        <f>allstats!AA162</f>
        <v>Fairhope</v>
      </c>
    </row>
    <row r="163" spans="1:20" x14ac:dyDescent="0.55000000000000004">
      <c r="A163" s="160">
        <f>'^6-11-24 vs Buckhorn'!BF3</f>
        <v>0</v>
      </c>
      <c r="B163" s="160" t="str">
        <f>'^6-11-24 vs Buckhorn'!BG3</f>
        <v>Lewis</v>
      </c>
      <c r="C163" s="172">
        <f>'^6-11-24 vs Buckhorn'!BH3*100</f>
        <v>0</v>
      </c>
      <c r="D163" s="172">
        <f>'^6-11-24 vs Buckhorn'!BI3*100</f>
        <v>0</v>
      </c>
      <c r="E163" s="172">
        <f>'^6-11-24 vs Buckhorn'!BJ3*100</f>
        <v>0</v>
      </c>
      <c r="F163" s="172">
        <f>'^6-11-24 vs Buckhorn'!BK3*100</f>
        <v>0</v>
      </c>
      <c r="G163" s="172">
        <f>'^6-11-24 vs Buckhorn'!BL3</f>
        <v>0</v>
      </c>
      <c r="H163" s="172">
        <f>'^6-11-24 vs Buckhorn'!BM3</f>
        <v>0</v>
      </c>
      <c r="I163" s="172">
        <f>'^6-11-24 vs Buckhorn'!BN3</f>
        <v>0</v>
      </c>
      <c r="J163" s="172">
        <f>'^6-11-24 vs Buckhorn'!BO3*100</f>
        <v>0</v>
      </c>
      <c r="K163" s="172">
        <f>'^6-11-24 vs Buckhorn'!BP3*100</f>
        <v>0</v>
      </c>
      <c r="L163" s="172">
        <f>'^6-11-24 vs Buckhorn'!BQ3*100</f>
        <v>0</v>
      </c>
      <c r="M163" s="172">
        <f>'^6-11-24 vs Buckhorn'!BR3</f>
        <v>0</v>
      </c>
      <c r="N163" s="172">
        <f>'^6-11-24 vs Buckhorn'!BS3</f>
        <v>0</v>
      </c>
      <c r="O163" s="172">
        <f>'^6-11-24 vs Buckhorn'!BT3</f>
        <v>0</v>
      </c>
      <c r="P163" s="172">
        <f>'^6-11-24 vs Buckhorn'!BU3*100</f>
        <v>0</v>
      </c>
      <c r="Q163" s="172">
        <f>'^6-11-24 vs Buckhorn'!BV3</f>
        <v>0</v>
      </c>
      <c r="R163" s="172">
        <f>'^6-11-24 vs Buckhorn'!BW3</f>
        <v>0</v>
      </c>
      <c r="S163" s="172">
        <v>0</v>
      </c>
      <c r="T163" s="160" t="s">
        <v>164</v>
      </c>
    </row>
    <row r="164" spans="1:20" x14ac:dyDescent="0.55000000000000004">
      <c r="A164" s="160">
        <f>'^6-11-24 vs Buckhorn'!BF4</f>
        <v>1</v>
      </c>
      <c r="B164" s="160" t="str">
        <f>'^6-11-24 vs Buckhorn'!BG4</f>
        <v>Walker</v>
      </c>
      <c r="C164" s="172">
        <f>'^6-11-24 vs Buckhorn'!BH4*100</f>
        <v>0</v>
      </c>
      <c r="D164" s="172">
        <f>'^6-11-24 vs Buckhorn'!BI4*100</f>
        <v>0</v>
      </c>
      <c r="E164" s="172">
        <f>'^6-11-24 vs Buckhorn'!BJ4*100</f>
        <v>0</v>
      </c>
      <c r="F164" s="172">
        <f>'^6-11-24 vs Buckhorn'!BK4*100</f>
        <v>0</v>
      </c>
      <c r="G164" s="172">
        <f>'^6-11-24 vs Buckhorn'!BL4</f>
        <v>0</v>
      </c>
      <c r="H164" s="172">
        <f>'^6-11-24 vs Buckhorn'!BM4</f>
        <v>0</v>
      </c>
      <c r="I164" s="172">
        <f>'^6-11-24 vs Buckhorn'!BN4</f>
        <v>0</v>
      </c>
      <c r="J164" s="172">
        <f>'^6-11-24 vs Buckhorn'!BO4*100</f>
        <v>0</v>
      </c>
      <c r="K164" s="172">
        <f>'^6-11-24 vs Buckhorn'!BP4*100</f>
        <v>0</v>
      </c>
      <c r="L164" s="172">
        <f>'^6-11-24 vs Buckhorn'!BQ4*100</f>
        <v>0</v>
      </c>
      <c r="M164" s="172">
        <f>'^6-11-24 vs Buckhorn'!BR4</f>
        <v>0</v>
      </c>
      <c r="N164" s="172">
        <f>'^6-11-24 vs Buckhorn'!BS4</f>
        <v>0</v>
      </c>
      <c r="O164" s="172">
        <f>'^6-11-24 vs Buckhorn'!BT4</f>
        <v>0</v>
      </c>
      <c r="P164" s="172">
        <f>'^6-11-24 vs Buckhorn'!BU4*100</f>
        <v>0</v>
      </c>
      <c r="Q164" s="172">
        <f>'^6-11-24 vs Buckhorn'!BV4</f>
        <v>0</v>
      </c>
      <c r="R164" s="172">
        <f>'^6-11-24 vs Buckhorn'!BW4</f>
        <v>0</v>
      </c>
      <c r="S164" s="172">
        <v>0</v>
      </c>
      <c r="T164" s="160" t="s">
        <v>164</v>
      </c>
    </row>
    <row r="165" spans="1:20" x14ac:dyDescent="0.55000000000000004">
      <c r="A165" s="160">
        <f>'^6-11-24 vs Buckhorn'!BF5</f>
        <v>2</v>
      </c>
      <c r="B165" s="160" t="str">
        <f>'^6-11-24 vs Buckhorn'!BG5</f>
        <v>Rivers</v>
      </c>
      <c r="C165" s="172">
        <f>'^6-11-24 vs Buckhorn'!BH5*100</f>
        <v>71.428571428571431</v>
      </c>
      <c r="D165" s="172">
        <f>'^6-11-24 vs Buckhorn'!BI5*100</f>
        <v>71.428571428571431</v>
      </c>
      <c r="E165" s="172">
        <f>'^6-11-24 vs Buckhorn'!BJ5*100</f>
        <v>18.820577164366373</v>
      </c>
      <c r="F165" s="172">
        <f>'^6-11-24 vs Buckhorn'!BK5*100</f>
        <v>6.4516129032258061</v>
      </c>
      <c r="G165" s="172">
        <f>'^6-11-24 vs Buckhorn'!BL5</f>
        <v>0.1</v>
      </c>
      <c r="H165" s="172">
        <f>'^6-11-24 vs Buckhorn'!BM5</f>
        <v>0.2</v>
      </c>
      <c r="I165" s="172">
        <f>'^6-11-24 vs Buckhorn'!BN5</f>
        <v>0.5</v>
      </c>
      <c r="J165" s="172">
        <f>'^6-11-24 vs Buckhorn'!BO5*100</f>
        <v>9.5238095238095237</v>
      </c>
      <c r="K165" s="172">
        <f>'^6-11-24 vs Buckhorn'!BP5*100</f>
        <v>13.333333333333334</v>
      </c>
      <c r="L165" s="172">
        <f>'^6-11-24 vs Buckhorn'!BQ5*100</f>
        <v>11.76470588235294</v>
      </c>
      <c r="M165" s="172">
        <f>'^6-11-24 vs Buckhorn'!BR5</f>
        <v>95.791210775379085</v>
      </c>
      <c r="N165" s="172">
        <f>'^6-11-24 vs Buckhorn'!BS5</f>
        <v>119.28265424657964</v>
      </c>
      <c r="O165" s="172">
        <f>'^6-11-24 vs Buckhorn'!BT5</f>
        <v>23.491443471200554</v>
      </c>
      <c r="P165" s="172">
        <f>'^6-11-24 vs Buckhorn'!BU5*100</f>
        <v>9.2664092664092657</v>
      </c>
      <c r="Q165" s="172">
        <f>'^6-11-24 vs Buckhorn'!BV5</f>
        <v>10.39</v>
      </c>
      <c r="R165" s="172">
        <f>'^6-11-24 vs Buckhorn'!BW5</f>
        <v>0</v>
      </c>
      <c r="S165" s="172">
        <v>24</v>
      </c>
      <c r="T165" s="160" t="s">
        <v>164</v>
      </c>
    </row>
    <row r="166" spans="1:20" x14ac:dyDescent="0.55000000000000004">
      <c r="A166" s="160">
        <f>'^6-11-24 vs Buckhorn'!BF6</f>
        <v>3</v>
      </c>
      <c r="B166" s="160" t="str">
        <f>'^6-11-24 vs Buckhorn'!BG6</f>
        <v>Gossett</v>
      </c>
      <c r="C166" s="172">
        <f>'^6-11-24 vs Buckhorn'!BH6*100</f>
        <v>75</v>
      </c>
      <c r="D166" s="172">
        <f>'^6-11-24 vs Buckhorn'!BI6*100</f>
        <v>75</v>
      </c>
      <c r="E166" s="172">
        <f>'^6-11-24 vs Buckhorn'!BJ6*100</f>
        <v>18.820577164366373</v>
      </c>
      <c r="F166" s="172">
        <f>'^6-11-24 vs Buckhorn'!BK6*100</f>
        <v>6.4516129032258061</v>
      </c>
      <c r="G166" s="172">
        <f>'^6-11-24 vs Buckhorn'!BL6</f>
        <v>0.1</v>
      </c>
      <c r="H166" s="172">
        <f>'^6-11-24 vs Buckhorn'!BM6</f>
        <v>0.1</v>
      </c>
      <c r="I166" s="172">
        <f>'^6-11-24 vs Buckhorn'!BN6</f>
        <v>1</v>
      </c>
      <c r="J166" s="172">
        <f>'^6-11-24 vs Buckhorn'!BO6*100</f>
        <v>9.5238095238095237</v>
      </c>
      <c r="K166" s="172">
        <f>'^6-11-24 vs Buckhorn'!BP6*100</f>
        <v>3.3333333333333335</v>
      </c>
      <c r="L166" s="172">
        <f>'^6-11-24 vs Buckhorn'!BQ6*100</f>
        <v>5.8823529411764701</v>
      </c>
      <c r="M166" s="172">
        <f>'^6-11-24 vs Buckhorn'!BR6</f>
        <v>105.90418000627217</v>
      </c>
      <c r="N166" s="172">
        <f>'^6-11-24 vs Buckhorn'!BS6</f>
        <v>142.07035299344057</v>
      </c>
      <c r="O166" s="172">
        <f>'^6-11-24 vs Buckhorn'!BT6</f>
        <v>36.166172987168395</v>
      </c>
      <c r="P166" s="172">
        <f>'^6-11-24 vs Buckhorn'!BU6*100</f>
        <v>8.4942084942084932</v>
      </c>
      <c r="Q166" s="172">
        <f>'^6-11-24 vs Buckhorn'!BV6</f>
        <v>10.28</v>
      </c>
      <c r="R166" s="172">
        <f>'^6-11-24 vs Buckhorn'!BW6</f>
        <v>0</v>
      </c>
      <c r="S166" s="172">
        <v>24</v>
      </c>
      <c r="T166" s="160" t="s">
        <v>164</v>
      </c>
    </row>
    <row r="167" spans="1:20" x14ac:dyDescent="0.55000000000000004">
      <c r="A167" s="160">
        <f>'^6-11-24 vs Buckhorn'!BF7</f>
        <v>4</v>
      </c>
      <c r="B167" s="160" t="str">
        <f>'^6-11-24 vs Buckhorn'!BG7</f>
        <v>Stapler</v>
      </c>
      <c r="C167" s="172">
        <f>'^6-11-24 vs Buckhorn'!BH7*100</f>
        <v>18.75</v>
      </c>
      <c r="D167" s="172">
        <f>'^6-11-24 vs Buckhorn'!BI7*100</f>
        <v>18.75</v>
      </c>
      <c r="E167" s="172">
        <f>'^6-11-24 vs Buckhorn'!BJ7*100</f>
        <v>15.575650067061828</v>
      </c>
      <c r="F167" s="172">
        <f>'^6-11-24 vs Buckhorn'!BK7*100</f>
        <v>22.160664819944596</v>
      </c>
      <c r="G167" s="172">
        <f>'^6-11-24 vs Buckhorn'!BL7</f>
        <v>0.35714285714285715</v>
      </c>
      <c r="H167" s="172">
        <f>'^6-11-24 vs Buckhorn'!BM7</f>
        <v>7.1428571428571425E-2</v>
      </c>
      <c r="I167" s="172">
        <f>'^6-11-24 vs Buckhorn'!BN7</f>
        <v>5</v>
      </c>
      <c r="J167" s="172">
        <f>'^6-11-24 vs Buckhorn'!BO7*100</f>
        <v>3.9408866995073892</v>
      </c>
      <c r="K167" s="172">
        <f>'^6-11-24 vs Buckhorn'!BP7*100</f>
        <v>8.2758620689655178</v>
      </c>
      <c r="L167" s="172">
        <f>'^6-11-24 vs Buckhorn'!BQ7*100</f>
        <v>6.4908722109533468</v>
      </c>
      <c r="M167" s="172">
        <f>'^6-11-24 vs Buckhorn'!BR7</f>
        <v>95.643986003483306</v>
      </c>
      <c r="N167" s="172">
        <f>'^6-11-24 vs Buckhorn'!BS7</f>
        <v>88.810784170287178</v>
      </c>
      <c r="O167" s="172">
        <f>'^6-11-24 vs Buckhorn'!BT7</f>
        <v>-6.833201833196128</v>
      </c>
      <c r="P167" s="172">
        <f>'^6-11-24 vs Buckhorn'!BU7*100</f>
        <v>4.2471042471042466</v>
      </c>
      <c r="Q167" s="172">
        <f>'^6-11-24 vs Buckhorn'!BV7</f>
        <v>6.64</v>
      </c>
      <c r="R167" s="172">
        <f>'^6-11-24 vs Buckhorn'!BW7</f>
        <v>0</v>
      </c>
      <c r="S167" s="172">
        <v>29</v>
      </c>
      <c r="T167" s="160" t="s">
        <v>164</v>
      </c>
    </row>
    <row r="168" spans="1:20" x14ac:dyDescent="0.55000000000000004">
      <c r="A168" s="160">
        <f>'^6-11-24 vs Buckhorn'!BF8</f>
        <v>5</v>
      </c>
      <c r="B168" s="160" t="str">
        <f>'^6-11-24 vs Buckhorn'!BG8</f>
        <v>JD</v>
      </c>
      <c r="C168" s="172">
        <f>'^6-11-24 vs Buckhorn'!BH8*100</f>
        <v>60</v>
      </c>
      <c r="D168" s="172">
        <f>'^6-11-24 vs Buckhorn'!BI8*100</f>
        <v>59.742647058823529</v>
      </c>
      <c r="E168" s="172">
        <f>'^6-11-24 vs Buckhorn'!BJ8*100</f>
        <v>25.923299329005513</v>
      </c>
      <c r="F168" s="172">
        <f>'^6-11-24 vs Buckhorn'!BK8*100</f>
        <v>31.527093596059114</v>
      </c>
      <c r="G168" s="172">
        <f>'^6-11-24 vs Buckhorn'!BL8</f>
        <v>0.25188916876574308</v>
      </c>
      <c r="H168" s="172">
        <f>'^6-11-24 vs Buckhorn'!BM8</f>
        <v>6.2972292191435769E-2</v>
      </c>
      <c r="I168" s="172">
        <f>'^6-11-24 vs Buckhorn'!BN8</f>
        <v>4</v>
      </c>
      <c r="J168" s="172">
        <f>'^6-11-24 vs Buckhorn'!BO8*100</f>
        <v>4.9689440993788816</v>
      </c>
      <c r="K168" s="172">
        <f>'^6-11-24 vs Buckhorn'!BP8*100</f>
        <v>10.434782608695652</v>
      </c>
      <c r="L168" s="172">
        <f>'^6-11-24 vs Buckhorn'!BQ8*100</f>
        <v>8.1841432225063944</v>
      </c>
      <c r="M168" s="172">
        <f>'^6-11-24 vs Buckhorn'!BR8</f>
        <v>103.71212196065724</v>
      </c>
      <c r="N168" s="172">
        <f>'^6-11-24 vs Buckhorn'!BS8</f>
        <v>140.01103315036437</v>
      </c>
      <c r="O168" s="172">
        <f>'^6-11-24 vs Buckhorn'!BT8</f>
        <v>36.298911189707127</v>
      </c>
      <c r="P168" s="172">
        <f>'^6-11-24 vs Buckhorn'!BU8*100</f>
        <v>11.196911196911197</v>
      </c>
      <c r="Q168" s="172">
        <f>'^6-11-24 vs Buckhorn'!BV8</f>
        <v>11.11</v>
      </c>
      <c r="R168" s="172">
        <f>'^6-11-24 vs Buckhorn'!BW8</f>
        <v>0.2</v>
      </c>
      <c r="S168" s="172">
        <v>23</v>
      </c>
      <c r="T168" s="160" t="s">
        <v>164</v>
      </c>
    </row>
    <row r="169" spans="1:20" x14ac:dyDescent="0.55000000000000004">
      <c r="A169" s="160">
        <f>'^6-11-24 vs Buckhorn'!BF9</f>
        <v>10</v>
      </c>
      <c r="B169" s="160" t="str">
        <f>'^6-11-24 vs Buckhorn'!BG9</f>
        <v>Mason</v>
      </c>
      <c r="C169" s="172">
        <f>'^6-11-24 vs Buckhorn'!BH9*100</f>
        <v>0</v>
      </c>
      <c r="D169" s="172">
        <f>'^6-11-24 vs Buckhorn'!BI9*100</f>
        <v>0</v>
      </c>
      <c r="E169" s="172">
        <f>'^6-11-24 vs Buckhorn'!BJ9*100</f>
        <v>0</v>
      </c>
      <c r="F169" s="172">
        <f>'^6-11-24 vs Buckhorn'!BK9*100</f>
        <v>0</v>
      </c>
      <c r="G169" s="172">
        <f>'^6-11-24 vs Buckhorn'!BL9</f>
        <v>0</v>
      </c>
      <c r="H169" s="172">
        <f>'^6-11-24 vs Buckhorn'!BM9</f>
        <v>0</v>
      </c>
      <c r="I169" s="172">
        <f>'^6-11-24 vs Buckhorn'!BN9</f>
        <v>0</v>
      </c>
      <c r="J169" s="172">
        <f>'^6-11-24 vs Buckhorn'!BO9*100</f>
        <v>0</v>
      </c>
      <c r="K169" s="172">
        <f>'^6-11-24 vs Buckhorn'!BP9*100</f>
        <v>0</v>
      </c>
      <c r="L169" s="172">
        <f>'^6-11-24 vs Buckhorn'!BQ9*100</f>
        <v>0</v>
      </c>
      <c r="M169" s="172">
        <f>'^6-11-24 vs Buckhorn'!BR9</f>
        <v>0</v>
      </c>
      <c r="N169" s="172">
        <f>'^6-11-24 vs Buckhorn'!BS9</f>
        <v>0</v>
      </c>
      <c r="O169" s="172">
        <f>'^6-11-24 vs Buckhorn'!BT9</f>
        <v>0</v>
      </c>
      <c r="P169" s="172">
        <f>'^6-11-24 vs Buckhorn'!BU9*100</f>
        <v>0</v>
      </c>
      <c r="Q169" s="172">
        <f>'^6-11-24 vs Buckhorn'!BV9</f>
        <v>0</v>
      </c>
      <c r="R169" s="172">
        <f>'^6-11-24 vs Buckhorn'!BW9</f>
        <v>0</v>
      </c>
      <c r="S169" s="172">
        <v>0</v>
      </c>
      <c r="T169" s="160" t="s">
        <v>164</v>
      </c>
    </row>
    <row r="170" spans="1:20" x14ac:dyDescent="0.55000000000000004">
      <c r="A170" s="160">
        <f>'^6-11-24 vs Buckhorn'!BF10</f>
        <v>11</v>
      </c>
      <c r="B170" s="160" t="str">
        <f>'^6-11-24 vs Buckhorn'!BG10</f>
        <v>Pannell</v>
      </c>
      <c r="C170" s="172">
        <f>'^6-11-24 vs Buckhorn'!BH10*100</f>
        <v>0</v>
      </c>
      <c r="D170" s="172">
        <f>'^6-11-24 vs Buckhorn'!BI10*100</f>
        <v>0</v>
      </c>
      <c r="E170" s="172">
        <f>'^6-11-24 vs Buckhorn'!BJ10*100</f>
        <v>0</v>
      </c>
      <c r="F170" s="172">
        <f>'^6-11-24 vs Buckhorn'!BK10*100</f>
        <v>0</v>
      </c>
      <c r="G170" s="172">
        <f>'^6-11-24 vs Buckhorn'!BL10</f>
        <v>0</v>
      </c>
      <c r="H170" s="172">
        <f>'^6-11-24 vs Buckhorn'!BM10</f>
        <v>0</v>
      </c>
      <c r="I170" s="172">
        <f>'^6-11-24 vs Buckhorn'!BN10</f>
        <v>0</v>
      </c>
      <c r="J170" s="172">
        <f>'^6-11-24 vs Buckhorn'!BO10*100</f>
        <v>0</v>
      </c>
      <c r="K170" s="172">
        <f>'^6-11-24 vs Buckhorn'!BP10*100</f>
        <v>0</v>
      </c>
      <c r="L170" s="172">
        <f>'^6-11-24 vs Buckhorn'!BQ10*100</f>
        <v>0</v>
      </c>
      <c r="M170" s="172">
        <f>'^6-11-24 vs Buckhorn'!BR10</f>
        <v>0</v>
      </c>
      <c r="N170" s="172">
        <f>'^6-11-24 vs Buckhorn'!BS10</f>
        <v>0</v>
      </c>
      <c r="O170" s="172">
        <f>'^6-11-24 vs Buckhorn'!BT10</f>
        <v>0</v>
      </c>
      <c r="P170" s="172">
        <f>'^6-11-24 vs Buckhorn'!BU10*100</f>
        <v>0</v>
      </c>
      <c r="Q170" s="172">
        <f>'^6-11-24 vs Buckhorn'!BV10</f>
        <v>0</v>
      </c>
      <c r="R170" s="172">
        <f>'^6-11-24 vs Buckhorn'!BW10</f>
        <v>0</v>
      </c>
      <c r="S170" s="172">
        <v>0</v>
      </c>
      <c r="T170" s="160" t="s">
        <v>164</v>
      </c>
    </row>
    <row r="171" spans="1:20" x14ac:dyDescent="0.55000000000000004">
      <c r="A171" s="160">
        <f>'^6-11-24 vs Buckhorn'!BF11</f>
        <v>12</v>
      </c>
      <c r="B171" s="160" t="str">
        <f>'^6-11-24 vs Buckhorn'!BG11</f>
        <v>Chapman</v>
      </c>
      <c r="C171" s="172">
        <f>'^6-11-24 vs Buckhorn'!BH11*100</f>
        <v>0</v>
      </c>
      <c r="D171" s="172">
        <f>'^6-11-24 vs Buckhorn'!BI11*100</f>
        <v>0</v>
      </c>
      <c r="E171" s="172">
        <f>'^6-11-24 vs Buckhorn'!BJ11*100</f>
        <v>0</v>
      </c>
      <c r="F171" s="172">
        <f>'^6-11-24 vs Buckhorn'!BK11*100</f>
        <v>0</v>
      </c>
      <c r="G171" s="172">
        <f>'^6-11-24 vs Buckhorn'!BL11</f>
        <v>0</v>
      </c>
      <c r="H171" s="172">
        <f>'^6-11-24 vs Buckhorn'!BM11</f>
        <v>0</v>
      </c>
      <c r="I171" s="172">
        <f>'^6-11-24 vs Buckhorn'!BN11</f>
        <v>0</v>
      </c>
      <c r="J171" s="172">
        <f>'^6-11-24 vs Buckhorn'!BO11*100</f>
        <v>0</v>
      </c>
      <c r="K171" s="172">
        <f>'^6-11-24 vs Buckhorn'!BP11*100</f>
        <v>0</v>
      </c>
      <c r="L171" s="172">
        <f>'^6-11-24 vs Buckhorn'!BQ11*100</f>
        <v>0</v>
      </c>
      <c r="M171" s="172">
        <f>'^6-11-24 vs Buckhorn'!BR11</f>
        <v>0</v>
      </c>
      <c r="N171" s="172">
        <f>'^6-11-24 vs Buckhorn'!BS11</f>
        <v>0</v>
      </c>
      <c r="O171" s="172">
        <f>'^6-11-24 vs Buckhorn'!BT11</f>
        <v>0</v>
      </c>
      <c r="P171" s="172">
        <f>'^6-11-24 vs Buckhorn'!BU11*100</f>
        <v>0</v>
      </c>
      <c r="Q171" s="172">
        <f>'^6-11-24 vs Buckhorn'!BV11</f>
        <v>0</v>
      </c>
      <c r="R171" s="172">
        <f>'^6-11-24 vs Buckhorn'!BW11</f>
        <v>0</v>
      </c>
      <c r="S171" s="172">
        <v>0</v>
      </c>
      <c r="T171" s="160" t="s">
        <v>164</v>
      </c>
    </row>
    <row r="172" spans="1:20" x14ac:dyDescent="0.55000000000000004">
      <c r="A172" s="160">
        <f>'^6-11-24 vs Buckhorn'!BF12</f>
        <v>24</v>
      </c>
      <c r="B172" s="160" t="str">
        <f>'^6-11-24 vs Buckhorn'!BG12</f>
        <v>Carney</v>
      </c>
      <c r="C172" s="172">
        <f>'^6-11-24 vs Buckhorn'!BH12*100</f>
        <v>0</v>
      </c>
      <c r="D172" s="172">
        <f>'^6-11-24 vs Buckhorn'!BI12*100</f>
        <v>0</v>
      </c>
      <c r="E172" s="172">
        <f>'^6-11-24 vs Buckhorn'!BJ12*100</f>
        <v>0</v>
      </c>
      <c r="F172" s="172">
        <f>'^6-11-24 vs Buckhorn'!BK12*100</f>
        <v>0</v>
      </c>
      <c r="G172" s="172">
        <f>'^6-11-24 vs Buckhorn'!BL12</f>
        <v>0</v>
      </c>
      <c r="H172" s="172">
        <f>'^6-11-24 vs Buckhorn'!BM12</f>
        <v>0</v>
      </c>
      <c r="I172" s="172">
        <f>'^6-11-24 vs Buckhorn'!BN12</f>
        <v>0</v>
      </c>
      <c r="J172" s="172">
        <f>'^6-11-24 vs Buckhorn'!BO12*100</f>
        <v>0</v>
      </c>
      <c r="K172" s="172">
        <f>'^6-11-24 vs Buckhorn'!BP12*100</f>
        <v>0</v>
      </c>
      <c r="L172" s="172">
        <f>'^6-11-24 vs Buckhorn'!BQ12*100</f>
        <v>0</v>
      </c>
      <c r="M172" s="172">
        <f>'^6-11-24 vs Buckhorn'!BR12</f>
        <v>0</v>
      </c>
      <c r="N172" s="172">
        <f>'^6-11-24 vs Buckhorn'!BS12</f>
        <v>0</v>
      </c>
      <c r="O172" s="172">
        <f>'^6-11-24 vs Buckhorn'!BT12</f>
        <v>0</v>
      </c>
      <c r="P172" s="172">
        <f>'^6-11-24 vs Buckhorn'!BU12*100</f>
        <v>0</v>
      </c>
      <c r="Q172" s="172">
        <f>'^6-11-24 vs Buckhorn'!BV12</f>
        <v>0</v>
      </c>
      <c r="R172" s="172">
        <f>'^6-11-24 vs Buckhorn'!BW12</f>
        <v>0</v>
      </c>
      <c r="S172" s="172">
        <v>0</v>
      </c>
      <c r="T172" s="160" t="s">
        <v>164</v>
      </c>
    </row>
    <row r="173" spans="1:20" x14ac:dyDescent="0.55000000000000004">
      <c r="A173" s="160">
        <f>'^6-11-24 vs Buckhorn'!BF13</f>
        <v>30</v>
      </c>
      <c r="B173" s="160" t="str">
        <f>'^6-11-24 vs Buckhorn'!BG13</f>
        <v>Bowman</v>
      </c>
      <c r="C173" s="172">
        <f>'^6-11-24 vs Buckhorn'!BH13*100</f>
        <v>65.384615384615387</v>
      </c>
      <c r="D173" s="172">
        <f>'^6-11-24 vs Buckhorn'!BI13*100</f>
        <v>64.841498559077806</v>
      </c>
      <c r="E173" s="172">
        <f>'^6-11-24 vs Buckhorn'!BJ13*100</f>
        <v>26.792780619631312</v>
      </c>
      <c r="F173" s="172">
        <f>'^6-11-24 vs Buckhorn'!BK13*100</f>
        <v>7.6190476190476195</v>
      </c>
      <c r="G173" s="172">
        <f>'^6-11-24 vs Buckhorn'!BL13</f>
        <v>6.7204301075268813E-2</v>
      </c>
      <c r="H173" s="172">
        <f>'^6-11-24 vs Buckhorn'!BM13</f>
        <v>0</v>
      </c>
      <c r="I173" s="172">
        <f>'^6-11-24 vs Buckhorn'!BN13</f>
        <v>0</v>
      </c>
      <c r="J173" s="172">
        <f>'^6-11-24 vs Buckhorn'!BO13*100</f>
        <v>0</v>
      </c>
      <c r="K173" s="172">
        <f>'^6-11-24 vs Buckhorn'!BP13*100</f>
        <v>24.615384615384617</v>
      </c>
      <c r="L173" s="172">
        <f>'^6-11-24 vs Buckhorn'!BQ13*100</f>
        <v>14.479638009049776</v>
      </c>
      <c r="M173" s="172">
        <f>'^6-11-24 vs Buckhorn'!BR13</f>
        <v>82.934770680469953</v>
      </c>
      <c r="N173" s="172">
        <f>'^6-11-24 vs Buckhorn'!BS13</f>
        <v>138.47144855314386</v>
      </c>
      <c r="O173" s="172">
        <f>'^6-11-24 vs Buckhorn'!BT13</f>
        <v>55.536677872673906</v>
      </c>
      <c r="P173" s="172">
        <f>'^6-11-24 vs Buckhorn'!BU13*100</f>
        <v>18.146718146718147</v>
      </c>
      <c r="Q173" s="172">
        <f>'^6-11-24 vs Buckhorn'!BV13</f>
        <v>19.68</v>
      </c>
      <c r="R173" s="172">
        <f>'^6-11-24 vs Buckhorn'!BW13</f>
        <v>0.15384615384615385</v>
      </c>
      <c r="S173" s="172">
        <v>26</v>
      </c>
      <c r="T173" s="160" t="s">
        <v>164</v>
      </c>
    </row>
    <row r="174" spans="1:20" x14ac:dyDescent="0.55000000000000004">
      <c r="A174" s="160">
        <f>'^6-11-24 vs Buckhorn'!BF14</f>
        <v>32</v>
      </c>
      <c r="B174" s="160" t="str">
        <f>'^6-11-24 vs Buckhorn'!BG14</f>
        <v>Turner</v>
      </c>
      <c r="C174" s="172">
        <f>'^6-11-24 vs Buckhorn'!BH14*100</f>
        <v>0</v>
      </c>
      <c r="D174" s="172">
        <f>'^6-11-24 vs Buckhorn'!BI14*100</f>
        <v>0</v>
      </c>
      <c r="E174" s="172">
        <f>'^6-11-24 vs Buckhorn'!BJ14*100</f>
        <v>0</v>
      </c>
      <c r="F174" s="172">
        <f>'^6-11-24 vs Buckhorn'!BK14*100</f>
        <v>0</v>
      </c>
      <c r="G174" s="172">
        <f>'^6-11-24 vs Buckhorn'!BL14</f>
        <v>0</v>
      </c>
      <c r="H174" s="172">
        <f>'^6-11-24 vs Buckhorn'!BM14</f>
        <v>0</v>
      </c>
      <c r="I174" s="172">
        <f>'^6-11-24 vs Buckhorn'!BN14</f>
        <v>0</v>
      </c>
      <c r="J174" s="172">
        <f>'^6-11-24 vs Buckhorn'!BO14*100</f>
        <v>0</v>
      </c>
      <c r="K174" s="172">
        <f>'^6-11-24 vs Buckhorn'!BP14*100</f>
        <v>0</v>
      </c>
      <c r="L174" s="172">
        <f>'^6-11-24 vs Buckhorn'!BQ14*100</f>
        <v>0</v>
      </c>
      <c r="M174" s="172">
        <f>'^6-11-24 vs Buckhorn'!BR14</f>
        <v>0</v>
      </c>
      <c r="N174" s="172">
        <f>'^6-11-24 vs Buckhorn'!BS14</f>
        <v>0</v>
      </c>
      <c r="O174" s="172">
        <f>'^6-11-24 vs Buckhorn'!BT14</f>
        <v>0</v>
      </c>
      <c r="P174" s="172">
        <f>'^6-11-24 vs Buckhorn'!BU14*100</f>
        <v>0</v>
      </c>
      <c r="Q174" s="172">
        <f>'^6-11-24 vs Buckhorn'!BV14</f>
        <v>0</v>
      </c>
      <c r="R174" s="172">
        <f>'^6-11-24 vs Buckhorn'!BW14</f>
        <v>0</v>
      </c>
      <c r="S174" s="172">
        <v>0</v>
      </c>
      <c r="T174" s="160" t="s">
        <v>164</v>
      </c>
    </row>
    <row r="175" spans="1:20" x14ac:dyDescent="0.55000000000000004">
      <c r="A175" s="160">
        <f>'^6-11-24 vs Buckhorn'!BF15</f>
        <v>33</v>
      </c>
      <c r="B175" s="160" t="str">
        <f>'^6-11-24 vs Buckhorn'!BG15</f>
        <v>Bellomy</v>
      </c>
      <c r="C175" s="172">
        <f>'^6-11-24 vs Buckhorn'!BH15*100</f>
        <v>125</v>
      </c>
      <c r="D175" s="172">
        <f>'^6-11-24 vs Buckhorn'!BI15*100</f>
        <v>125</v>
      </c>
      <c r="E175" s="172">
        <f>'^6-11-24 vs Buckhorn'!BJ15*100</f>
        <v>15.442524852813436</v>
      </c>
      <c r="F175" s="172">
        <f>'^6-11-24 vs Buckhorn'!BK15*100</f>
        <v>23.357664233576642</v>
      </c>
      <c r="G175" s="172">
        <f>'^6-11-24 vs Buckhorn'!BL15</f>
        <v>0.33333333333333331</v>
      </c>
      <c r="H175" s="172">
        <f>'^6-11-24 vs Buckhorn'!BM15</f>
        <v>0.33333333333333331</v>
      </c>
      <c r="I175" s="172">
        <f>'^6-11-24 vs Buckhorn'!BN15</f>
        <v>1</v>
      </c>
      <c r="J175" s="172">
        <f>'^6-11-24 vs Buckhorn'!BO15*100</f>
        <v>8.791208791208792</v>
      </c>
      <c r="K175" s="172">
        <f>'^6-11-24 vs Buckhorn'!BP15*100</f>
        <v>18.461538461538463</v>
      </c>
      <c r="L175" s="172">
        <f>'^6-11-24 vs Buckhorn'!BQ15*100</f>
        <v>14.479638009049776</v>
      </c>
      <c r="M175" s="172">
        <f>'^6-11-24 vs Buckhorn'!BR15</f>
        <v>87.777373275570667</v>
      </c>
      <c r="N175" s="172">
        <f>'^6-11-24 vs Buckhorn'!BS15</f>
        <v>130.82439638785189</v>
      </c>
      <c r="O175" s="172">
        <f>'^6-11-24 vs Buckhorn'!BT15</f>
        <v>43.047023112281224</v>
      </c>
      <c r="P175" s="172">
        <f>'^6-11-24 vs Buckhorn'!BU15*100</f>
        <v>7.3359073359073363</v>
      </c>
      <c r="Q175" s="172">
        <f>'^6-11-24 vs Buckhorn'!BV15</f>
        <v>8.41</v>
      </c>
      <c r="R175" s="172">
        <f>'^6-11-24 vs Buckhorn'!BW15</f>
        <v>0</v>
      </c>
      <c r="S175" s="172">
        <v>13</v>
      </c>
      <c r="T175" s="160" t="s">
        <v>164</v>
      </c>
    </row>
    <row r="176" spans="1:20" x14ac:dyDescent="0.55000000000000004">
      <c r="A176" s="160">
        <f>'^6-11-24 vs Buckhorn'!BF16</f>
        <v>34</v>
      </c>
      <c r="B176" s="160" t="str">
        <f>'^6-11-24 vs Buckhorn'!BG16</f>
        <v>Toms</v>
      </c>
      <c r="C176" s="172">
        <f>'^6-11-24 vs Buckhorn'!BH16*100</f>
        <v>0</v>
      </c>
      <c r="D176" s="172">
        <f>'^6-11-24 vs Buckhorn'!BI16*100</f>
        <v>0</v>
      </c>
      <c r="E176" s="172">
        <f>'^6-11-24 vs Buckhorn'!BJ16*100</f>
        <v>0</v>
      </c>
      <c r="F176" s="172">
        <f>'^6-11-24 vs Buckhorn'!BK16*100</f>
        <v>0</v>
      </c>
      <c r="G176" s="172">
        <f>'^6-11-24 vs Buckhorn'!BL16</f>
        <v>0</v>
      </c>
      <c r="H176" s="172">
        <f>'^6-11-24 vs Buckhorn'!BM16</f>
        <v>0</v>
      </c>
      <c r="I176" s="172">
        <f>'^6-11-24 vs Buckhorn'!BN16</f>
        <v>0</v>
      </c>
      <c r="J176" s="172">
        <f>'^6-11-24 vs Buckhorn'!BO16*100</f>
        <v>0</v>
      </c>
      <c r="K176" s="172">
        <f>'^6-11-24 vs Buckhorn'!BP16*100</f>
        <v>0</v>
      </c>
      <c r="L176" s="172">
        <f>'^6-11-24 vs Buckhorn'!BQ16*100</f>
        <v>0</v>
      </c>
      <c r="M176" s="172">
        <f>'^6-11-24 vs Buckhorn'!BR16</f>
        <v>0</v>
      </c>
      <c r="N176" s="172">
        <f>'^6-11-24 vs Buckhorn'!BS16</f>
        <v>0</v>
      </c>
      <c r="O176" s="172">
        <f>'^6-11-24 vs Buckhorn'!BT16</f>
        <v>0</v>
      </c>
      <c r="P176" s="172">
        <f>'^6-11-24 vs Buckhorn'!BU16*100</f>
        <v>0</v>
      </c>
      <c r="Q176" s="172">
        <f>'^6-11-24 vs Buckhorn'!BV16</f>
        <v>0</v>
      </c>
      <c r="R176" s="172">
        <f>'^6-11-24 vs Buckhorn'!BW16</f>
        <v>0</v>
      </c>
      <c r="S176" s="172">
        <v>0</v>
      </c>
      <c r="T176" s="160" t="s">
        <v>164</v>
      </c>
    </row>
    <row r="177" spans="1:20" x14ac:dyDescent="0.55000000000000004">
      <c r="A177" s="160">
        <f>'^6-11-24 vs Buckhorn'!BF17</f>
        <v>55</v>
      </c>
      <c r="B177" s="160" t="str">
        <f>'^6-11-24 vs Buckhorn'!BG17</f>
        <v>Baker</v>
      </c>
      <c r="C177" s="172">
        <f>'^6-11-24 vs Buckhorn'!BH17*100</f>
        <v>20</v>
      </c>
      <c r="D177" s="172">
        <f>'^6-11-24 vs Buckhorn'!BI17*100</f>
        <v>20</v>
      </c>
      <c r="E177" s="172">
        <f>'^6-11-24 vs Buckhorn'!BJ17*100</f>
        <v>16.72940192388122</v>
      </c>
      <c r="F177" s="172">
        <f>'^6-11-24 vs Buckhorn'!BK17*100</f>
        <v>6.2256809338521402</v>
      </c>
      <c r="G177" s="172">
        <f>'^6-11-24 vs Buckhorn'!BL17</f>
        <v>0.125</v>
      </c>
      <c r="H177" s="172">
        <f>'^6-11-24 vs Buckhorn'!BM17</f>
        <v>0.25</v>
      </c>
      <c r="I177" s="172">
        <f>'^6-11-24 vs Buckhorn'!BN17</f>
        <v>0.5</v>
      </c>
      <c r="J177" s="172">
        <f>'^6-11-24 vs Buckhorn'!BO17*100</f>
        <v>5.4421768707482991</v>
      </c>
      <c r="K177" s="172">
        <f>'^6-11-24 vs Buckhorn'!BP17*100</f>
        <v>15.238095238095239</v>
      </c>
      <c r="L177" s="172">
        <f>'^6-11-24 vs Buckhorn'!BQ17*100</f>
        <v>11.204481792717088</v>
      </c>
      <c r="M177" s="172">
        <f>'^6-11-24 vs Buckhorn'!BR17</f>
        <v>100.74283011187826</v>
      </c>
      <c r="N177" s="172">
        <f>'^6-11-24 vs Buckhorn'!BS17</f>
        <v>51.52078894634208</v>
      </c>
      <c r="O177" s="172">
        <f>'^6-11-24 vs Buckhorn'!BT17</f>
        <v>-49.222041165536183</v>
      </c>
      <c r="P177" s="172">
        <f>'^6-11-24 vs Buckhorn'!BU17*100</f>
        <v>1.1583011583011582</v>
      </c>
      <c r="Q177" s="172">
        <f>'^6-11-24 vs Buckhorn'!BV17</f>
        <v>2.25</v>
      </c>
      <c r="R177" s="172">
        <f>'^6-11-24 vs Buckhorn'!BW17</f>
        <v>0</v>
      </c>
      <c r="S177" s="172">
        <v>21</v>
      </c>
      <c r="T177" s="160" t="s">
        <v>164</v>
      </c>
    </row>
    <row r="178" spans="1:20" x14ac:dyDescent="0.55000000000000004">
      <c r="A178" s="160">
        <v>99</v>
      </c>
      <c r="B178" s="160" t="str">
        <f>'^6-11-24 vs Buckhorn'!BG18</f>
        <v>Team</v>
      </c>
      <c r="C178" s="172">
        <f>'^6-11-24 vs Buckhorn'!BH18*100</f>
        <v>57.547169811320757</v>
      </c>
      <c r="D178" s="172">
        <f>'^6-11-24 vs Buckhorn'!BI18*100</f>
        <v>57.523739956172392</v>
      </c>
      <c r="E178" s="172">
        <f>'^6-11-24 vs Buckhorn'!BJ18*100</f>
        <v>0</v>
      </c>
      <c r="F178" s="172">
        <f>'^6-11-24 vs Buckhorn'!BK18*100</f>
        <v>57.692307692307686</v>
      </c>
      <c r="G178" s="172">
        <f>'^6-11-24 vs Buckhorn'!BL18</f>
        <v>0.23525721455457968</v>
      </c>
      <c r="H178" s="172">
        <f>'^6-11-24 vs Buckhorn'!BM18</f>
        <v>0.1411543287327478</v>
      </c>
      <c r="I178" s="172">
        <f>'^6-11-24 vs Buckhorn'!BN18</f>
        <v>1.6666666666666667</v>
      </c>
      <c r="J178" s="172">
        <f>'^6-11-24 vs Buckhorn'!BO18*100</f>
        <v>28.571428571428569</v>
      </c>
      <c r="K178" s="172">
        <f>'^6-11-24 vs Buckhorn'!BP18*100</f>
        <v>65</v>
      </c>
      <c r="L178" s="172">
        <f>'^6-11-24 vs Buckhorn'!BQ18*100</f>
        <v>50</v>
      </c>
      <c r="M178" s="172">
        <f>'^6-11-24 vs Buckhorn'!BR18</f>
        <v>96.66080843585236</v>
      </c>
      <c r="N178" s="172">
        <f>'^6-11-24 vs Buckhorn'!BS18</f>
        <v>113.50182735368301</v>
      </c>
      <c r="O178" s="172">
        <f>'^6-11-24 vs Buckhorn'!BT18</f>
        <v>16.841018917830652</v>
      </c>
      <c r="P178" s="172">
        <f>'^6-11-24 vs Buckhorn'!BU18*100</f>
        <v>59.845559845559833</v>
      </c>
      <c r="Q178" s="172">
        <f>'^6-11-24 vs Buckhorn'!BV18</f>
        <v>68.759999999999991</v>
      </c>
      <c r="R178" s="172">
        <f>'^6-11-24 vs Buckhorn'!BW18</f>
        <v>7.5471698113207544E-2</v>
      </c>
      <c r="S178" s="172">
        <v>160</v>
      </c>
      <c r="T178" s="160" t="s">
        <v>164</v>
      </c>
    </row>
    <row r="179" spans="1:20" x14ac:dyDescent="0.55000000000000004">
      <c r="A179" s="160">
        <f>'^6-11-24 vs Gadsden City'!BF3</f>
        <v>0</v>
      </c>
      <c r="B179" s="160" t="str">
        <f>'^6-11-24 vs Gadsden City'!BG3</f>
        <v>Lewis</v>
      </c>
      <c r="C179" s="172">
        <f>'^6-11-24 vs Gadsden City'!BH3*100</f>
        <v>0</v>
      </c>
      <c r="D179" s="172">
        <f>'^6-11-24 vs Gadsden City'!BI3*100</f>
        <v>0</v>
      </c>
      <c r="E179" s="172">
        <f>'^6-11-24 vs Gadsden City'!BJ3*100</f>
        <v>0</v>
      </c>
      <c r="F179" s="172">
        <f>'^6-11-24 vs Gadsden City'!BK3*100</f>
        <v>30.263157894736842</v>
      </c>
      <c r="G179" s="172">
        <f>'^6-11-24 vs Gadsden City'!BL3</f>
        <v>1</v>
      </c>
      <c r="H179" s="172">
        <f>'^6-11-24 vs Gadsden City'!BM3</f>
        <v>0</v>
      </c>
      <c r="I179" s="172">
        <f>'^6-11-24 vs Gadsden City'!BN3</f>
        <v>0</v>
      </c>
      <c r="J179" s="172">
        <f>'^6-11-24 vs Gadsden City'!BO3*100</f>
        <v>0</v>
      </c>
      <c r="K179" s="172">
        <f>'^6-11-24 vs Gadsden City'!BP3*100</f>
        <v>12.777777777777777</v>
      </c>
      <c r="L179" s="172">
        <f>'^6-11-24 vs Gadsden City'!BQ3*100</f>
        <v>7.9861111111111116</v>
      </c>
      <c r="M179" s="172">
        <f>'^6-11-24 vs Gadsden City'!BR3</f>
        <v>71.26558625337475</v>
      </c>
      <c r="N179" s="172">
        <f>'^6-11-24 vs Gadsden City'!BS3</f>
        <v>289.4736842105263</v>
      </c>
      <c r="O179" s="172">
        <f>'^6-11-24 vs Gadsden City'!BT3</f>
        <v>218.20809795715155</v>
      </c>
      <c r="P179" s="172">
        <f>'^6-11-24 vs Gadsden City'!BU3*100</f>
        <v>6.3829787234042552</v>
      </c>
      <c r="Q179" s="172">
        <f>'^6-11-24 vs Gadsden City'!BV3</f>
        <v>6</v>
      </c>
      <c r="R179" s="172">
        <f>'^6-11-24 vs Gadsden City'!BW3</f>
        <v>0</v>
      </c>
      <c r="S179" s="172">
        <v>12</v>
      </c>
      <c r="T179" s="160" t="s">
        <v>165</v>
      </c>
    </row>
    <row r="180" spans="1:20" x14ac:dyDescent="0.55000000000000004">
      <c r="A180" s="160">
        <f>'^6-11-24 vs Gadsden City'!BF4</f>
        <v>1</v>
      </c>
      <c r="B180" s="160" t="str">
        <f>'^6-11-24 vs Gadsden City'!BG4</f>
        <v>Walker</v>
      </c>
      <c r="C180" s="172">
        <f>'^6-11-24 vs Gadsden City'!BH4*100</f>
        <v>0</v>
      </c>
      <c r="D180" s="172">
        <f>'^6-11-24 vs Gadsden City'!BI4*100</f>
        <v>0</v>
      </c>
      <c r="E180" s="172">
        <f>'^6-11-24 vs Gadsden City'!BJ4*100</f>
        <v>0</v>
      </c>
      <c r="F180" s="172">
        <f>'^6-11-24 vs Gadsden City'!BK4*100</f>
        <v>0</v>
      </c>
      <c r="G180" s="172">
        <f>'^6-11-24 vs Gadsden City'!BL4</f>
        <v>0</v>
      </c>
      <c r="H180" s="172">
        <f>'^6-11-24 vs Gadsden City'!BM4</f>
        <v>0</v>
      </c>
      <c r="I180" s="172">
        <f>'^6-11-24 vs Gadsden City'!BN4</f>
        <v>0</v>
      </c>
      <c r="J180" s="172">
        <f>'^6-11-24 vs Gadsden City'!BO4*100</f>
        <v>0</v>
      </c>
      <c r="K180" s="172">
        <f>'^6-11-24 vs Gadsden City'!BP4*100</f>
        <v>0</v>
      </c>
      <c r="L180" s="172">
        <f>'^6-11-24 vs Gadsden City'!BQ4*100</f>
        <v>0</v>
      </c>
      <c r="M180" s="172">
        <f>'^6-11-24 vs Gadsden City'!BR4</f>
        <v>0</v>
      </c>
      <c r="N180" s="172">
        <f>'^6-11-24 vs Gadsden City'!BS4</f>
        <v>0</v>
      </c>
      <c r="O180" s="172">
        <f>'^6-11-24 vs Gadsden City'!BT4</f>
        <v>0</v>
      </c>
      <c r="P180" s="172">
        <f>'^6-11-24 vs Gadsden City'!BU4*100</f>
        <v>0</v>
      </c>
      <c r="Q180" s="172">
        <f>'^6-11-24 vs Gadsden City'!BV4</f>
        <v>0</v>
      </c>
      <c r="R180" s="172">
        <f>'^6-11-24 vs Gadsden City'!BW4</f>
        <v>0</v>
      </c>
      <c r="S180" s="172">
        <v>0</v>
      </c>
      <c r="T180" s="160" t="s">
        <v>165</v>
      </c>
    </row>
    <row r="181" spans="1:20" x14ac:dyDescent="0.55000000000000004">
      <c r="A181" s="160">
        <f>'^6-11-24 vs Gadsden City'!BF5</f>
        <v>2</v>
      </c>
      <c r="B181" s="160" t="str">
        <f>'^6-11-24 vs Gadsden City'!BG5</f>
        <v>Rivers</v>
      </c>
      <c r="C181" s="172">
        <f>'^6-11-24 vs Gadsden City'!BH5*100</f>
        <v>100</v>
      </c>
      <c r="D181" s="172">
        <f>'^6-11-24 vs Gadsden City'!BI5*100</f>
        <v>100</v>
      </c>
      <c r="E181" s="172">
        <f>'^6-11-24 vs Gadsden City'!BJ5*100</f>
        <v>36.060401171963044</v>
      </c>
      <c r="F181" s="172">
        <f>'^6-11-24 vs Gadsden City'!BK5*100</f>
        <v>0</v>
      </c>
      <c r="G181" s="172">
        <f>'^6-11-24 vs Gadsden City'!BL5</f>
        <v>0</v>
      </c>
      <c r="H181" s="172">
        <f>'^6-11-24 vs Gadsden City'!BM5</f>
        <v>0.5</v>
      </c>
      <c r="I181" s="172">
        <f>'^6-11-24 vs Gadsden City'!BN5</f>
        <v>0</v>
      </c>
      <c r="J181" s="172">
        <f>'^6-11-24 vs Gadsden City'!BO5*100</f>
        <v>0</v>
      </c>
      <c r="K181" s="172">
        <f>'^6-11-24 vs Gadsden City'!BP5*100</f>
        <v>0</v>
      </c>
      <c r="L181" s="172">
        <f>'^6-11-24 vs Gadsden City'!BQ5*100</f>
        <v>0</v>
      </c>
      <c r="M181" s="172">
        <f>'^6-11-24 vs Gadsden City'!BR5</f>
        <v>83.143979861839426</v>
      </c>
      <c r="N181" s="172">
        <f>'^6-11-24 vs Gadsden City'!BS5</f>
        <v>59.403378050671961</v>
      </c>
      <c r="O181" s="172">
        <f>'^6-11-24 vs Gadsden City'!BT5</f>
        <v>-23.740601811167465</v>
      </c>
      <c r="P181" s="172">
        <f>'^6-11-24 vs Gadsden City'!BU5*100</f>
        <v>1.0638297872340425</v>
      </c>
      <c r="Q181" s="172">
        <f>'^6-11-24 vs Gadsden City'!BV5</f>
        <v>0.25</v>
      </c>
      <c r="R181" s="172">
        <f>'^6-11-24 vs Gadsden City'!BW5</f>
        <v>0</v>
      </c>
      <c r="S181" s="172">
        <v>3</v>
      </c>
      <c r="T181" s="160" t="s">
        <v>165</v>
      </c>
    </row>
    <row r="182" spans="1:20" x14ac:dyDescent="0.55000000000000004">
      <c r="A182" s="160">
        <f>'^6-11-24 vs Gadsden City'!BF6</f>
        <v>3</v>
      </c>
      <c r="B182" s="160" t="str">
        <f>'^6-11-24 vs Gadsden City'!BG6</f>
        <v>Gossett</v>
      </c>
      <c r="C182" s="172">
        <f>'^6-11-24 vs Gadsden City'!BH6*100</f>
        <v>50</v>
      </c>
      <c r="D182" s="172">
        <f>'^6-11-24 vs Gadsden City'!BI6*100</f>
        <v>43.604651162790695</v>
      </c>
      <c r="E182" s="172">
        <f>'^6-11-24 vs Gadsden City'!BJ6*100</f>
        <v>49.763353617308987</v>
      </c>
      <c r="F182" s="172">
        <f>'^6-11-24 vs Gadsden City'!BK6*100</f>
        <v>20.90909090909091</v>
      </c>
      <c r="G182" s="172">
        <f>'^6-11-24 vs Gadsden City'!BL6</f>
        <v>0.13440860215053765</v>
      </c>
      <c r="H182" s="172">
        <f>'^6-11-24 vs Gadsden City'!BM6</f>
        <v>0.40322580645161293</v>
      </c>
      <c r="I182" s="172">
        <f>'^6-11-24 vs Gadsden City'!BN6</f>
        <v>0.33333333333333331</v>
      </c>
      <c r="J182" s="172">
        <f>'^6-11-24 vs Gadsden City'!BO6*100</f>
        <v>0</v>
      </c>
      <c r="K182" s="172">
        <f>'^6-11-24 vs Gadsden City'!BP6*100</f>
        <v>10.952380952380953</v>
      </c>
      <c r="L182" s="172">
        <f>'^6-11-24 vs Gadsden City'!BQ6*100</f>
        <v>6.8452380952380949</v>
      </c>
      <c r="M182" s="172">
        <f>'^6-11-24 vs Gadsden City'!BR6</f>
        <v>80.827877191493542</v>
      </c>
      <c r="N182" s="172">
        <f>'^6-11-24 vs Gadsden City'!BS6</f>
        <v>57.951274436010678</v>
      </c>
      <c r="O182" s="172">
        <f>'^6-11-24 vs Gadsden City'!BT6</f>
        <v>-22.876602755482864</v>
      </c>
      <c r="P182" s="172">
        <f>'^6-11-24 vs Gadsden City'!BU6*100</f>
        <v>-1.0638297872340425</v>
      </c>
      <c r="Q182" s="172">
        <f>'^6-11-24 vs Gadsden City'!BV6</f>
        <v>-1.1700000000000004</v>
      </c>
      <c r="R182" s="172">
        <f>'^6-11-24 vs Gadsden City'!BW6</f>
        <v>0.33333333333333331</v>
      </c>
      <c r="S182" s="172">
        <v>7</v>
      </c>
      <c r="T182" s="160" t="s">
        <v>165</v>
      </c>
    </row>
    <row r="183" spans="1:20" x14ac:dyDescent="0.55000000000000004">
      <c r="A183" s="160">
        <f>'^6-11-24 vs Gadsden City'!BF7</f>
        <v>4</v>
      </c>
      <c r="B183" s="160" t="str">
        <f>'^6-11-24 vs Gadsden City'!BG7</f>
        <v>Stapler</v>
      </c>
      <c r="C183" s="172">
        <f>'^6-11-24 vs Gadsden City'!BH7*100</f>
        <v>150</v>
      </c>
      <c r="D183" s="172">
        <f>'^6-11-24 vs Gadsden City'!BI7*100</f>
        <v>150</v>
      </c>
      <c r="E183" s="172">
        <f>'^6-11-24 vs Gadsden City'!BJ7*100</f>
        <v>21.636240703177826</v>
      </c>
      <c r="F183" s="172">
        <f>'^6-11-24 vs Gadsden City'!BK7*100</f>
        <v>63.888888888888893</v>
      </c>
      <c r="G183" s="172">
        <f>'^6-11-24 vs Gadsden City'!BL7</f>
        <v>0.5</v>
      </c>
      <c r="H183" s="172">
        <f>'^6-11-24 vs Gadsden City'!BM7</f>
        <v>0.25</v>
      </c>
      <c r="I183" s="172">
        <f>'^6-11-24 vs Gadsden City'!BN7</f>
        <v>2</v>
      </c>
      <c r="J183" s="172">
        <f>'^6-11-24 vs Gadsden City'!BO7*100</f>
        <v>0</v>
      </c>
      <c r="K183" s="172">
        <f>'^6-11-24 vs Gadsden City'!BP7*100</f>
        <v>0</v>
      </c>
      <c r="L183" s="172">
        <f>'^6-11-24 vs Gadsden City'!BQ7*100</f>
        <v>0</v>
      </c>
      <c r="M183" s="172">
        <f>'^6-11-24 vs Gadsden City'!BR7</f>
        <v>45.704782650149973</v>
      </c>
      <c r="N183" s="172">
        <f>'^6-11-24 vs Gadsden City'!BS7</f>
        <v>167.91149836432888</v>
      </c>
      <c r="O183" s="172">
        <f>'^6-11-24 vs Gadsden City'!BT7</f>
        <v>122.2067157141789</v>
      </c>
      <c r="P183" s="172">
        <f>'^6-11-24 vs Gadsden City'!BU7*100</f>
        <v>6.3829787234042552</v>
      </c>
      <c r="Q183" s="172">
        <f>'^6-11-24 vs Gadsden City'!BV7</f>
        <v>5.16</v>
      </c>
      <c r="R183" s="172">
        <f>'^6-11-24 vs Gadsden City'!BW7</f>
        <v>0</v>
      </c>
      <c r="S183" s="172">
        <v>5</v>
      </c>
      <c r="T183" s="160" t="s">
        <v>165</v>
      </c>
    </row>
    <row r="184" spans="1:20" x14ac:dyDescent="0.55000000000000004">
      <c r="A184" s="160">
        <f>'^6-11-24 vs Gadsden City'!BF8</f>
        <v>5</v>
      </c>
      <c r="B184" s="160" t="str">
        <f>'^6-11-24 vs Gadsden City'!BG8</f>
        <v>JD</v>
      </c>
      <c r="C184" s="172">
        <f>'^6-11-24 vs Gadsden City'!BH8*100</f>
        <v>0</v>
      </c>
      <c r="D184" s="172">
        <f>'^6-11-24 vs Gadsden City'!BI8*100</f>
        <v>53.191489361702125</v>
      </c>
      <c r="E184" s="172">
        <f>'^6-11-24 vs Gadsden City'!BJ8*100</f>
        <v>34.978589136804153</v>
      </c>
      <c r="F184" s="172">
        <f>'^6-11-24 vs Gadsden City'!BK8*100</f>
        <v>20.17543859649123</v>
      </c>
      <c r="G184" s="172">
        <f>'^6-11-24 vs Gadsden City'!BL8</f>
        <v>0.20491803278688525</v>
      </c>
      <c r="H184" s="172">
        <f>'^6-11-24 vs Gadsden City'!BM8</f>
        <v>0.4098360655737705</v>
      </c>
      <c r="I184" s="172">
        <f>'^6-11-24 vs Gadsden City'!BN8</f>
        <v>0.5</v>
      </c>
      <c r="J184" s="172">
        <f>'^6-11-24 vs Gadsden City'!BO8*100</f>
        <v>0</v>
      </c>
      <c r="K184" s="172">
        <f>'^6-11-24 vs Gadsden City'!BP8*100</f>
        <v>51.111111111111107</v>
      </c>
      <c r="L184" s="172">
        <f>'^6-11-24 vs Gadsden City'!BQ8*100</f>
        <v>31.944444444444446</v>
      </c>
      <c r="M184" s="172">
        <f>'^6-11-24 vs Gadsden City'!BR8</f>
        <v>30.124641132144042</v>
      </c>
      <c r="N184" s="172">
        <f>'^6-11-24 vs Gadsden City'!BS8</f>
        <v>76.126546031010989</v>
      </c>
      <c r="O184" s="172">
        <f>'^6-11-24 vs Gadsden City'!BT8</f>
        <v>46.001904898866947</v>
      </c>
      <c r="P184" s="172">
        <f>'^6-11-24 vs Gadsden City'!BU8*100</f>
        <v>6.3829787234042552</v>
      </c>
      <c r="Q184" s="172">
        <f>'^6-11-24 vs Gadsden City'!BV8</f>
        <v>4.95</v>
      </c>
      <c r="R184" s="172">
        <f>'^6-11-24 vs Gadsden City'!BW8</f>
        <v>2</v>
      </c>
      <c r="S184" s="172">
        <v>6</v>
      </c>
      <c r="T184" s="160" t="s">
        <v>165</v>
      </c>
    </row>
    <row r="185" spans="1:20" x14ac:dyDescent="0.55000000000000004">
      <c r="A185" s="160">
        <f>'^6-11-24 vs Gadsden City'!BF9</f>
        <v>10</v>
      </c>
      <c r="B185" s="160" t="str">
        <f>'^6-11-24 vs Gadsden City'!BG9</f>
        <v>Mason</v>
      </c>
      <c r="C185" s="172">
        <f>'^6-11-24 vs Gadsden City'!BH9*100</f>
        <v>66.666666666666657</v>
      </c>
      <c r="D185" s="172">
        <f>'^6-11-24 vs Gadsden City'!BI9*100</f>
        <v>66.666666666666657</v>
      </c>
      <c r="E185" s="172">
        <f>'^6-11-24 vs Gadsden City'!BJ9*100</f>
        <v>36.060401171963044</v>
      </c>
      <c r="F185" s="172">
        <f>'^6-11-24 vs Gadsden City'!BK9*100</f>
        <v>14.465408805031446</v>
      </c>
      <c r="G185" s="172">
        <f>'^6-11-24 vs Gadsden City'!BL9</f>
        <v>0.1111111111111111</v>
      </c>
      <c r="H185" s="172">
        <f>'^6-11-24 vs Gadsden City'!BM9</f>
        <v>0.22222222222222221</v>
      </c>
      <c r="I185" s="172">
        <f>'^6-11-24 vs Gadsden City'!BN9</f>
        <v>0.5</v>
      </c>
      <c r="J185" s="172">
        <f>'^6-11-24 vs Gadsden City'!BO9*100</f>
        <v>10.648148148148149</v>
      </c>
      <c r="K185" s="172">
        <f>'^6-11-24 vs Gadsden City'!BP9*100</f>
        <v>6.3888888888888884</v>
      </c>
      <c r="L185" s="172">
        <f>'^6-11-24 vs Gadsden City'!BQ9*100</f>
        <v>7.9861111111111116</v>
      </c>
      <c r="M185" s="172">
        <f>'^6-11-24 vs Gadsden City'!BR9</f>
        <v>70.03229505110734</v>
      </c>
      <c r="N185" s="172">
        <f>'^6-11-24 vs Gadsden City'!BS9</f>
        <v>110.98584260385003</v>
      </c>
      <c r="O185" s="172">
        <f>'^6-11-24 vs Gadsden City'!BT9</f>
        <v>40.953547552742691</v>
      </c>
      <c r="P185" s="172">
        <f>'^6-11-24 vs Gadsden City'!BU9*100</f>
        <v>7.4468085106382977</v>
      </c>
      <c r="Q185" s="172">
        <f>'^6-11-24 vs Gadsden City'!BV9</f>
        <v>6.1400000000000006</v>
      </c>
      <c r="R185" s="172">
        <f>'^6-11-24 vs Gadsden City'!BW9</f>
        <v>0</v>
      </c>
      <c r="S185" s="172">
        <v>12</v>
      </c>
      <c r="T185" s="160" t="s">
        <v>165</v>
      </c>
    </row>
    <row r="186" spans="1:20" x14ac:dyDescent="0.55000000000000004">
      <c r="A186" s="160">
        <f>'^6-11-24 vs Gadsden City'!BF10</f>
        <v>11</v>
      </c>
      <c r="B186" s="160" t="str">
        <f>'^6-11-24 vs Gadsden City'!BG10</f>
        <v>Pannell</v>
      </c>
      <c r="C186" s="172">
        <f>'^6-11-24 vs Gadsden City'!BH10*100</f>
        <v>100</v>
      </c>
      <c r="D186" s="172">
        <f>'^6-11-24 vs Gadsden City'!BI10*100</f>
        <v>102.45901639344261</v>
      </c>
      <c r="E186" s="172">
        <f>'^6-11-24 vs Gadsden City'!BJ10*100</f>
        <v>33.831212735878054</v>
      </c>
      <c r="F186" s="172">
        <f>'^6-11-24 vs Gadsden City'!BK10*100</f>
        <v>0</v>
      </c>
      <c r="G186" s="172">
        <f>'^6-11-24 vs Gadsden City'!BL10</f>
        <v>0</v>
      </c>
      <c r="H186" s="172">
        <f>'^6-11-24 vs Gadsden City'!BM10</f>
        <v>0.29069767441860467</v>
      </c>
      <c r="I186" s="172">
        <f>'^6-11-24 vs Gadsden City'!BN10</f>
        <v>0</v>
      </c>
      <c r="J186" s="172">
        <f>'^6-11-24 vs Gadsden City'!BO10*100</f>
        <v>0</v>
      </c>
      <c r="K186" s="172">
        <f>'^6-11-24 vs Gadsden City'!BP10*100</f>
        <v>34.848484848484851</v>
      </c>
      <c r="L186" s="172">
        <f>'^6-11-24 vs Gadsden City'!BQ10*100</f>
        <v>21.780303030303028</v>
      </c>
      <c r="M186" s="172">
        <f>'^6-11-24 vs Gadsden City'!BR10</f>
        <v>70.969531616190508</v>
      </c>
      <c r="N186" s="172">
        <f>'^6-11-24 vs Gadsden City'!BS10</f>
        <v>121.31061476387666</v>
      </c>
      <c r="O186" s="172">
        <f>'^6-11-24 vs Gadsden City'!BT10</f>
        <v>50.341083147686149</v>
      </c>
      <c r="P186" s="172">
        <f>'^6-11-24 vs Gadsden City'!BU10*100</f>
        <v>13.829787234042554</v>
      </c>
      <c r="Q186" s="172">
        <f>'^6-11-24 vs Gadsden City'!BV10</f>
        <v>8.6999999999999993</v>
      </c>
      <c r="R186" s="172">
        <f>'^6-11-24 vs Gadsden City'!BW10</f>
        <v>0.5</v>
      </c>
      <c r="S186" s="172">
        <v>11</v>
      </c>
      <c r="T186" s="160" t="s">
        <v>165</v>
      </c>
    </row>
    <row r="187" spans="1:20" x14ac:dyDescent="0.55000000000000004">
      <c r="A187" s="160">
        <f>'^6-11-24 vs Gadsden City'!BF11</f>
        <v>12</v>
      </c>
      <c r="B187" s="160" t="str">
        <f>'^6-11-24 vs Gadsden City'!BG11</f>
        <v>Chapman</v>
      </c>
      <c r="C187" s="172">
        <f>'^6-11-24 vs Gadsden City'!BH11*100</f>
        <v>80</v>
      </c>
      <c r="D187" s="172">
        <f>'^6-11-24 vs Gadsden City'!BI11*100</f>
        <v>80</v>
      </c>
      <c r="E187" s="172">
        <f>'^6-11-24 vs Gadsden City'!BJ11*100</f>
        <v>54.090601757944555</v>
      </c>
      <c r="F187" s="172">
        <f>'^6-11-24 vs Gadsden City'!BK11*100</f>
        <v>0</v>
      </c>
      <c r="G187" s="172">
        <f>'^6-11-24 vs Gadsden City'!BL11</f>
        <v>0</v>
      </c>
      <c r="H187" s="172">
        <f>'^6-11-24 vs Gadsden City'!BM11</f>
        <v>0.16666666666666666</v>
      </c>
      <c r="I187" s="172">
        <f>'^6-11-24 vs Gadsden City'!BN11</f>
        <v>0</v>
      </c>
      <c r="J187" s="172">
        <f>'^6-11-24 vs Gadsden City'!BO11*100</f>
        <v>0</v>
      </c>
      <c r="K187" s="172">
        <f>'^6-11-24 vs Gadsden City'!BP11*100</f>
        <v>12.777777777777777</v>
      </c>
      <c r="L187" s="172">
        <f>'^6-11-24 vs Gadsden City'!BQ11*100</f>
        <v>7.9861111111111116</v>
      </c>
      <c r="M187" s="172">
        <f>'^6-11-24 vs Gadsden City'!BR11</f>
        <v>62.456363380036066</v>
      </c>
      <c r="N187" s="172">
        <f>'^6-11-24 vs Gadsden City'!BS11</f>
        <v>92.060884940728769</v>
      </c>
      <c r="O187" s="172">
        <f>'^6-11-24 vs Gadsden City'!BT11</f>
        <v>29.604521560692703</v>
      </c>
      <c r="P187" s="172">
        <f>'^6-11-24 vs Gadsden City'!BU11*100</f>
        <v>7.4468085106382977</v>
      </c>
      <c r="Q187" s="172">
        <f>'^6-11-24 vs Gadsden City'!BV11</f>
        <v>4.8899999999999997</v>
      </c>
      <c r="R187" s="172">
        <f>'^6-11-24 vs Gadsden City'!BW11</f>
        <v>0</v>
      </c>
      <c r="S187" s="172">
        <v>6</v>
      </c>
      <c r="T187" s="160" t="s">
        <v>165</v>
      </c>
    </row>
    <row r="188" spans="1:20" x14ac:dyDescent="0.55000000000000004">
      <c r="A188" s="160">
        <f>'^6-11-24 vs Gadsden City'!BF12</f>
        <v>24</v>
      </c>
      <c r="B188" s="160" t="str">
        <f>'^6-11-24 vs Gadsden City'!BG12</f>
        <v>Carney</v>
      </c>
      <c r="C188" s="172">
        <f>'^6-11-24 vs Gadsden City'!BH12*100</f>
        <v>0</v>
      </c>
      <c r="D188" s="172">
        <f>'^6-11-24 vs Gadsden City'!BI12*100</f>
        <v>34.722222222222221</v>
      </c>
      <c r="E188" s="172">
        <f>'^6-11-24 vs Gadsden City'!BJ12*100</f>
        <v>12.981744421906694</v>
      </c>
      <c r="F188" s="172">
        <f>'^6-11-24 vs Gadsden City'!BK12*100</f>
        <v>30.263157894736842</v>
      </c>
      <c r="G188" s="172">
        <f>'^6-11-24 vs Gadsden City'!BL12</f>
        <v>0.51020408163265307</v>
      </c>
      <c r="H188" s="172">
        <f>'^6-11-24 vs Gadsden City'!BM12</f>
        <v>0</v>
      </c>
      <c r="I188" s="172">
        <f>'^6-11-24 vs Gadsden City'!BN12</f>
        <v>0</v>
      </c>
      <c r="J188" s="172">
        <f>'^6-11-24 vs Gadsden City'!BO12*100</f>
        <v>21.296296296296298</v>
      </c>
      <c r="K188" s="172">
        <f>'^6-11-24 vs Gadsden City'!BP12*100</f>
        <v>6.3888888888888884</v>
      </c>
      <c r="L188" s="172">
        <f>'^6-11-24 vs Gadsden City'!BQ12*100</f>
        <v>11.979166666666668</v>
      </c>
      <c r="M188" s="172">
        <f>'^6-11-24 vs Gadsden City'!BR12</f>
        <v>74.451900909688746</v>
      </c>
      <c r="N188" s="172">
        <f>'^6-11-24 vs Gadsden City'!BS12</f>
        <v>170.60548603772267</v>
      </c>
      <c r="O188" s="172">
        <f>'^6-11-24 vs Gadsden City'!BT12</f>
        <v>96.153585128033924</v>
      </c>
      <c r="P188" s="172">
        <f>'^6-11-24 vs Gadsden City'!BU12*100</f>
        <v>6.3829787234042552</v>
      </c>
      <c r="Q188" s="172">
        <f>'^6-11-24 vs Gadsden City'!BV12</f>
        <v>6.1099999999999994</v>
      </c>
      <c r="R188" s="172">
        <f>'^6-11-24 vs Gadsden City'!BW12</f>
        <v>1</v>
      </c>
      <c r="S188" s="172">
        <v>12</v>
      </c>
      <c r="T188" s="160" t="s">
        <v>165</v>
      </c>
    </row>
    <row r="189" spans="1:20" x14ac:dyDescent="0.55000000000000004">
      <c r="A189" s="160">
        <f>'^6-11-24 vs Gadsden City'!BF13</f>
        <v>30</v>
      </c>
      <c r="B189" s="160" t="str">
        <f>'^6-11-24 vs Gadsden City'!BG13</f>
        <v>Bowman</v>
      </c>
      <c r="C189" s="172">
        <f>'^6-11-24 vs Gadsden City'!BH13*100</f>
        <v>150</v>
      </c>
      <c r="D189" s="172">
        <f>'^6-11-24 vs Gadsden City'!BI13*100</f>
        <v>108.69565217391306</v>
      </c>
      <c r="E189" s="172">
        <f>'^6-11-24 vs Gadsden City'!BJ13*100</f>
        <v>33.896777101645256</v>
      </c>
      <c r="F189" s="172">
        <f>'^6-11-24 vs Gadsden City'!BK13*100</f>
        <v>25.274725274725274</v>
      </c>
      <c r="G189" s="172">
        <f>'^6-11-24 vs Gadsden City'!BL13</f>
        <v>0.21008403361344538</v>
      </c>
      <c r="H189" s="172">
        <f>'^6-11-24 vs Gadsden City'!BM13</f>
        <v>0.21008403361344538</v>
      </c>
      <c r="I189" s="172">
        <f>'^6-11-24 vs Gadsden City'!BN13</f>
        <v>1</v>
      </c>
      <c r="J189" s="172">
        <f>'^6-11-24 vs Gadsden City'!BO13*100</f>
        <v>42.592592592592595</v>
      </c>
      <c r="K189" s="172">
        <f>'^6-11-24 vs Gadsden City'!BP13*100</f>
        <v>38.333333333333329</v>
      </c>
      <c r="L189" s="172">
        <f>'^6-11-24 vs Gadsden City'!BQ13*100</f>
        <v>39.930555555555557</v>
      </c>
      <c r="M189" s="172">
        <f>'^6-11-24 vs Gadsden City'!BR13</f>
        <v>60.692644502629314</v>
      </c>
      <c r="N189" s="172">
        <f>'^6-11-24 vs Gadsden City'!BS13</f>
        <v>165.33589741339745</v>
      </c>
      <c r="O189" s="172">
        <f>'^6-11-24 vs Gadsden City'!BT13</f>
        <v>104.64325291076813</v>
      </c>
      <c r="P189" s="172">
        <f>'^6-11-24 vs Gadsden City'!BU13*100</f>
        <v>10.106382978723403</v>
      </c>
      <c r="Q189" s="172">
        <f>'^6-11-24 vs Gadsden City'!BV13</f>
        <v>8.56</v>
      </c>
      <c r="R189" s="172">
        <f>'^6-11-24 vs Gadsden City'!BW13</f>
        <v>4</v>
      </c>
      <c r="S189" s="172">
        <v>6</v>
      </c>
      <c r="T189" s="160" t="s">
        <v>165</v>
      </c>
    </row>
    <row r="190" spans="1:20" x14ac:dyDescent="0.55000000000000004">
      <c r="A190" s="160">
        <f>'^6-11-24 vs Gadsden City'!BF14</f>
        <v>32</v>
      </c>
      <c r="B190" s="160" t="str">
        <f>'^6-11-24 vs Gadsden City'!BG14</f>
        <v>Turner</v>
      </c>
      <c r="C190" s="172">
        <f>'^6-11-24 vs Gadsden City'!BH14*100</f>
        <v>0</v>
      </c>
      <c r="D190" s="172">
        <f>'^6-11-24 vs Gadsden City'!BI14*100</f>
        <v>0</v>
      </c>
      <c r="E190" s="172">
        <f>'^6-11-24 vs Gadsden City'!BJ14*100</f>
        <v>23.181686467690525</v>
      </c>
      <c r="F190" s="172">
        <f>'^6-11-24 vs Gadsden City'!BK14*100</f>
        <v>0</v>
      </c>
      <c r="G190" s="172">
        <f>'^6-11-24 vs Gadsden City'!BL14</f>
        <v>0</v>
      </c>
      <c r="H190" s="172">
        <f>'^6-11-24 vs Gadsden City'!BM14</f>
        <v>0.66666666666666663</v>
      </c>
      <c r="I190" s="172">
        <f>'^6-11-24 vs Gadsden City'!BN14</f>
        <v>0</v>
      </c>
      <c r="J190" s="172">
        <f>'^6-11-24 vs Gadsden City'!BO14*100</f>
        <v>0</v>
      </c>
      <c r="K190" s="172">
        <f>'^6-11-24 vs Gadsden City'!BP14*100</f>
        <v>21.904761904761905</v>
      </c>
      <c r="L190" s="172">
        <f>'^6-11-24 vs Gadsden City'!BQ14*100</f>
        <v>13.69047619047619</v>
      </c>
      <c r="M190" s="172">
        <f>'^6-11-24 vs Gadsden City'!BR14</f>
        <v>76.309468802812987</v>
      </c>
      <c r="N190" s="172">
        <f>'^6-11-24 vs Gadsden City'!BS14</f>
        <v>0</v>
      </c>
      <c r="O190" s="172">
        <f>'^6-11-24 vs Gadsden City'!BT14</f>
        <v>-76.309468802812987</v>
      </c>
      <c r="P190" s="172">
        <f>'^6-11-24 vs Gadsden City'!BU14*100</f>
        <v>-1.0638297872340425</v>
      </c>
      <c r="Q190" s="172">
        <f>'^6-11-24 vs Gadsden City'!BV14</f>
        <v>-0.84000000000000008</v>
      </c>
      <c r="R190" s="172">
        <f>'^6-11-24 vs Gadsden City'!BW14</f>
        <v>0</v>
      </c>
      <c r="S190" s="172">
        <v>7</v>
      </c>
      <c r="T190" s="160" t="s">
        <v>165</v>
      </c>
    </row>
    <row r="191" spans="1:20" x14ac:dyDescent="0.55000000000000004">
      <c r="A191" s="160">
        <f>'^6-11-24 vs Gadsden City'!BF15</f>
        <v>33</v>
      </c>
      <c r="B191" s="160" t="str">
        <f>'^6-11-24 vs Gadsden City'!BG15</f>
        <v>Bellomy</v>
      </c>
      <c r="C191" s="172">
        <f>'^6-11-24 vs Gadsden City'!BH15*100</f>
        <v>50</v>
      </c>
      <c r="D191" s="172">
        <f>'^6-11-24 vs Gadsden City'!BI15*100</f>
        <v>50</v>
      </c>
      <c r="E191" s="172">
        <f>'^6-11-24 vs Gadsden City'!BJ15*100</f>
        <v>15.454457645127015</v>
      </c>
      <c r="F191" s="172">
        <f>'^6-11-24 vs Gadsden City'!BK15*100</f>
        <v>0</v>
      </c>
      <c r="G191" s="172">
        <f>'^6-11-24 vs Gadsden City'!BL15</f>
        <v>0</v>
      </c>
      <c r="H191" s="172">
        <f>'^6-11-24 vs Gadsden City'!BM15</f>
        <v>0</v>
      </c>
      <c r="I191" s="172">
        <f>'^6-11-24 vs Gadsden City'!BN15</f>
        <v>0</v>
      </c>
      <c r="J191" s="172">
        <f>'^6-11-24 vs Gadsden City'!BO15*100</f>
        <v>0</v>
      </c>
      <c r="K191" s="172">
        <f>'^6-11-24 vs Gadsden City'!BP15*100</f>
        <v>21.904761904761905</v>
      </c>
      <c r="L191" s="172">
        <f>'^6-11-24 vs Gadsden City'!BQ15*100</f>
        <v>13.69047619047619</v>
      </c>
      <c r="M191" s="172">
        <f>'^6-11-24 vs Gadsden City'!BR15</f>
        <v>75.365623494955273</v>
      </c>
      <c r="N191" s="172">
        <f>'^6-11-24 vs Gadsden City'!BS15</f>
        <v>112.28370753504603</v>
      </c>
      <c r="O191" s="172">
        <f>'^6-11-24 vs Gadsden City'!BT15</f>
        <v>36.918084040090761</v>
      </c>
      <c r="P191" s="172">
        <f>'^6-11-24 vs Gadsden City'!BU15*100</f>
        <v>3.1914893617021276</v>
      </c>
      <c r="Q191" s="172">
        <f>'^6-11-24 vs Gadsden City'!BV15</f>
        <v>2.41</v>
      </c>
      <c r="R191" s="172">
        <f>'^6-11-24 vs Gadsden City'!BW15</f>
        <v>0</v>
      </c>
      <c r="S191" s="172">
        <v>7</v>
      </c>
      <c r="T191" s="160" t="s">
        <v>165</v>
      </c>
    </row>
    <row r="192" spans="1:20" x14ac:dyDescent="0.55000000000000004">
      <c r="A192" s="160">
        <f>'^6-11-24 vs Gadsden City'!BF16</f>
        <v>34</v>
      </c>
      <c r="B192" s="160" t="str">
        <f>'^6-11-24 vs Gadsden City'!BG16</f>
        <v>Toms</v>
      </c>
      <c r="C192" s="172">
        <f>'^6-11-24 vs Gadsden City'!BH16*100</f>
        <v>57.142857142857139</v>
      </c>
      <c r="D192" s="172">
        <f>'^6-11-24 vs Gadsden City'!BI16*100</f>
        <v>60.483870967741936</v>
      </c>
      <c r="E192" s="172">
        <f>'^6-11-24 vs Gadsden City'!BJ16*100</f>
        <v>36.47252004249976</v>
      </c>
      <c r="F192" s="172">
        <f>'^6-11-24 vs Gadsden City'!BK16*100</f>
        <v>0</v>
      </c>
      <c r="G192" s="172">
        <f>'^6-11-24 vs Gadsden City'!BL16</f>
        <v>0</v>
      </c>
      <c r="H192" s="172">
        <f>'^6-11-24 vs Gadsden City'!BM16</f>
        <v>0.21186440677966098</v>
      </c>
      <c r="I192" s="172">
        <f>'^6-11-24 vs Gadsden City'!BN16</f>
        <v>0</v>
      </c>
      <c r="J192" s="172">
        <f>'^6-11-24 vs Gadsden City'!BO16*100</f>
        <v>18.253968253968253</v>
      </c>
      <c r="K192" s="172">
        <f>'^6-11-24 vs Gadsden City'!BP16*100</f>
        <v>10.952380952380953</v>
      </c>
      <c r="L192" s="172">
        <f>'^6-11-24 vs Gadsden City'!BQ16*100</f>
        <v>13.69047619047619</v>
      </c>
      <c r="M192" s="172">
        <f>'^6-11-24 vs Gadsden City'!BR16</f>
        <v>80.355954537564685</v>
      </c>
      <c r="N192" s="172">
        <f>'^6-11-24 vs Gadsden City'!BS16</f>
        <v>102.3889382514906</v>
      </c>
      <c r="O192" s="172">
        <f>'^6-11-24 vs Gadsden City'!BT16</f>
        <v>22.032983713925915</v>
      </c>
      <c r="P192" s="172">
        <f>'^6-11-24 vs Gadsden City'!BU16*100</f>
        <v>7.4468085106382977</v>
      </c>
      <c r="Q192" s="172">
        <f>'^6-11-24 vs Gadsden City'!BV16</f>
        <v>5.0999999999999996</v>
      </c>
      <c r="R192" s="172">
        <f>'^6-11-24 vs Gadsden City'!BW16</f>
        <v>0.14285714285714285</v>
      </c>
      <c r="S192" s="172">
        <v>14</v>
      </c>
      <c r="T192" s="160" t="s">
        <v>165</v>
      </c>
    </row>
    <row r="193" spans="1:20" x14ac:dyDescent="0.55000000000000004">
      <c r="A193" s="160">
        <f>'^6-11-24 vs Gadsden City'!BF17</f>
        <v>55</v>
      </c>
      <c r="B193" s="160" t="str">
        <f>'^6-11-24 vs Gadsden City'!BG17</f>
        <v>Baker</v>
      </c>
      <c r="C193" s="172">
        <f>'^6-11-24 vs Gadsden City'!BH17*100</f>
        <v>0</v>
      </c>
      <c r="D193" s="172">
        <f>'^6-11-24 vs Gadsden City'!BI17*100</f>
        <v>26.595744680851062</v>
      </c>
      <c r="E193" s="172">
        <f>'^6-11-24 vs Gadsden City'!BJ17*100</f>
        <v>22.254419008982904</v>
      </c>
      <c r="F193" s="172">
        <f>'^6-11-24 vs Gadsden City'!BK17*100</f>
        <v>17.293233082706767</v>
      </c>
      <c r="G193" s="172">
        <f>'^6-11-24 vs Gadsden City'!BL17</f>
        <v>0.25773195876288663</v>
      </c>
      <c r="H193" s="172">
        <f>'^6-11-24 vs Gadsden City'!BM17</f>
        <v>0.25773195876288663</v>
      </c>
      <c r="I193" s="172">
        <f>'^6-11-24 vs Gadsden City'!BN17</f>
        <v>1</v>
      </c>
      <c r="J193" s="172">
        <f>'^6-11-24 vs Gadsden City'!BO17*100</f>
        <v>0</v>
      </c>
      <c r="K193" s="172">
        <f>'^6-11-24 vs Gadsden City'!BP17*100</f>
        <v>0</v>
      </c>
      <c r="L193" s="172">
        <f>'^6-11-24 vs Gadsden City'!BQ17*100</f>
        <v>0</v>
      </c>
      <c r="M193" s="172">
        <f>'^6-11-24 vs Gadsden City'!BR17</f>
        <v>57.030926344442584</v>
      </c>
      <c r="N193" s="172">
        <f>'^6-11-24 vs Gadsden City'!BS17</f>
        <v>69.118097416377026</v>
      </c>
      <c r="O193" s="172">
        <f>'^6-11-24 vs Gadsden City'!BT17</f>
        <v>12.087171071934442</v>
      </c>
      <c r="P193" s="172">
        <f>'^6-11-24 vs Gadsden City'!BU17*100</f>
        <v>1.0638297872340425</v>
      </c>
      <c r="Q193" s="172">
        <f>'^6-11-24 vs Gadsden City'!BV17</f>
        <v>0.85999999999999988</v>
      </c>
      <c r="R193" s="172">
        <f>'^6-11-24 vs Gadsden City'!BW17</f>
        <v>2</v>
      </c>
      <c r="S193" s="172">
        <v>7</v>
      </c>
      <c r="T193" s="160" t="s">
        <v>165</v>
      </c>
    </row>
    <row r="194" spans="1:20" x14ac:dyDescent="0.55000000000000004">
      <c r="A194" s="160">
        <v>99</v>
      </c>
      <c r="B194" s="160" t="str">
        <f>'^6-11-24 vs Gadsden City'!BG18</f>
        <v>Team</v>
      </c>
      <c r="C194" s="172">
        <f>'^6-11-24 vs Gadsden City'!BH18*100</f>
        <v>64.285714285714292</v>
      </c>
      <c r="D194" s="172">
        <f>'^6-11-24 vs Gadsden City'!BI18*100</f>
        <v>68.02721088435375</v>
      </c>
      <c r="E194" s="172">
        <f>'^6-11-24 vs Gadsden City'!BJ18*100</f>
        <v>0</v>
      </c>
      <c r="F194" s="172">
        <f>'^6-11-24 vs Gadsden City'!BK18*100</f>
        <v>68.421052631578945</v>
      </c>
      <c r="G194" s="172">
        <f>'^6-11-24 vs Gadsden City'!BL18</f>
        <v>0.21974306964164977</v>
      </c>
      <c r="H194" s="172">
        <f>'^6-11-24 vs Gadsden City'!BM18</f>
        <v>0.30425963488843816</v>
      </c>
      <c r="I194" s="172">
        <f>'^6-11-24 vs Gadsden City'!BN18</f>
        <v>0.72222222222222221</v>
      </c>
      <c r="J194" s="172">
        <f>'^6-11-24 vs Gadsden City'!BO18*100</f>
        <v>38.888888888888893</v>
      </c>
      <c r="K194" s="172">
        <f>'^6-11-24 vs Gadsden City'!BP18*100</f>
        <v>80</v>
      </c>
      <c r="L194" s="172">
        <f>'^6-11-24 vs Gadsden City'!BQ18*100</f>
        <v>64.583333333333343</v>
      </c>
      <c r="M194" s="172">
        <f>'^6-11-24 vs Gadsden City'!BR18</f>
        <v>68.941744226128918</v>
      </c>
      <c r="N194" s="172">
        <f>'^6-11-24 vs Gadsden City'!BS18</f>
        <v>106.66215186658768</v>
      </c>
      <c r="O194" s="172">
        <f>'^6-11-24 vs Gadsden City'!BT18</f>
        <v>37.72040764045876</v>
      </c>
      <c r="P194" s="172">
        <f>'^6-11-24 vs Gadsden City'!BU18*100</f>
        <v>75.000000000000014</v>
      </c>
      <c r="Q194" s="172">
        <f>'^6-11-24 vs Gadsden City'!BV18</f>
        <v>57.120000000000005</v>
      </c>
      <c r="R194" s="172">
        <f>'^6-11-24 vs Gadsden City'!BW18</f>
        <v>0.4</v>
      </c>
      <c r="S194" s="172">
        <v>115</v>
      </c>
      <c r="T194" s="160" t="s">
        <v>165</v>
      </c>
    </row>
    <row r="195" spans="1:20" x14ac:dyDescent="0.55000000000000004">
      <c r="A195" s="160">
        <f>'^6-11-24 vs Gadsden City'!BF3</f>
        <v>0</v>
      </c>
      <c r="B195" s="160" t="str">
        <f>'^6-11-24 vs Gadsden City'!BG3</f>
        <v>Lewis</v>
      </c>
      <c r="C195" s="172">
        <f>'^6-11-24 vs Gadsden City'!BH3*100</f>
        <v>0</v>
      </c>
      <c r="D195" s="172">
        <f>'^6-11-24 vs Gadsden City'!BI3*100</f>
        <v>0</v>
      </c>
      <c r="E195" s="172">
        <f>'^6-11-24 vs Gadsden City'!BJ3*100</f>
        <v>0</v>
      </c>
      <c r="F195" s="172">
        <f>'^6-11-24 vs Gadsden City'!BK3*100</f>
        <v>30.263157894736842</v>
      </c>
      <c r="G195" s="172">
        <f>'^6-11-24 vs Gadsden City'!BL3</f>
        <v>1</v>
      </c>
      <c r="H195" s="172">
        <f>'^6-11-24 vs Gadsden City'!BM3</f>
        <v>0</v>
      </c>
      <c r="I195" s="172">
        <f>'^6-11-24 vs Gadsden City'!BN3</f>
        <v>0</v>
      </c>
      <c r="J195" s="172">
        <f>'^6-11-24 vs Gadsden City'!BO3*100</f>
        <v>0</v>
      </c>
      <c r="K195" s="172">
        <f>'^6-11-24 vs Gadsden City'!BP3*100</f>
        <v>12.777777777777777</v>
      </c>
      <c r="L195" s="172">
        <f>'^6-11-24 vs Gadsden City'!BQ3*100</f>
        <v>7.9861111111111116</v>
      </c>
      <c r="M195" s="172">
        <f>'^6-11-24 vs Gadsden City'!BR3</f>
        <v>71.26558625337475</v>
      </c>
      <c r="N195" s="172">
        <f>'^6-11-24 vs Gadsden City'!BS3</f>
        <v>289.4736842105263</v>
      </c>
      <c r="O195" s="172">
        <f>'^6-11-24 vs Gadsden City'!BT3</f>
        <v>218.20809795715155</v>
      </c>
      <c r="P195" s="172">
        <f>'^6-11-24 vs Gadsden City'!BU3*100</f>
        <v>6.3829787234042552</v>
      </c>
      <c r="Q195" s="172">
        <f>'^6-11-24 vs Gadsden City'!BV3</f>
        <v>6</v>
      </c>
      <c r="R195" s="172">
        <f>'^6-11-24 vs Gadsden City'!BW3</f>
        <v>0</v>
      </c>
      <c r="S195" s="172">
        <v>9</v>
      </c>
      <c r="T195" s="160" t="s">
        <v>166</v>
      </c>
    </row>
    <row r="196" spans="1:20" x14ac:dyDescent="0.55000000000000004">
      <c r="A196" s="160">
        <f>'^6-11-24 vs Gadsden City'!BF4</f>
        <v>1</v>
      </c>
      <c r="B196" s="160" t="str">
        <f>'^6-11-24 vs Gadsden City'!BG4</f>
        <v>Walker</v>
      </c>
      <c r="C196" s="172">
        <f>'^6-11-24 vs Gadsden City'!BH4*100</f>
        <v>0</v>
      </c>
      <c r="D196" s="172">
        <f>'^6-11-24 vs Gadsden City'!BI4*100</f>
        <v>0</v>
      </c>
      <c r="E196" s="172">
        <f>'^6-11-24 vs Gadsden City'!BJ4*100</f>
        <v>0</v>
      </c>
      <c r="F196" s="172">
        <f>'^6-11-24 vs Gadsden City'!BK4*100</f>
        <v>0</v>
      </c>
      <c r="G196" s="172">
        <f>'^6-11-24 vs Gadsden City'!BL4</f>
        <v>0</v>
      </c>
      <c r="H196" s="172">
        <f>'^6-11-24 vs Gadsden City'!BM4</f>
        <v>0</v>
      </c>
      <c r="I196" s="172">
        <f>'^6-11-24 vs Gadsden City'!BN4</f>
        <v>0</v>
      </c>
      <c r="J196" s="172">
        <f>'^6-11-24 vs Gadsden City'!BO4*100</f>
        <v>0</v>
      </c>
      <c r="K196" s="172">
        <f>'^6-11-24 vs Gadsden City'!BP4*100</f>
        <v>0</v>
      </c>
      <c r="L196" s="172">
        <f>'^6-11-24 vs Gadsden City'!BQ4*100</f>
        <v>0</v>
      </c>
      <c r="M196" s="172">
        <f>'^6-11-24 vs Gadsden City'!BR4</f>
        <v>0</v>
      </c>
      <c r="N196" s="172">
        <f>'^6-11-24 vs Gadsden City'!BS4</f>
        <v>0</v>
      </c>
      <c r="O196" s="172">
        <f>'^6-11-24 vs Gadsden City'!BT4</f>
        <v>0</v>
      </c>
      <c r="P196" s="172">
        <f>'^6-11-24 vs Gadsden City'!BU4*100</f>
        <v>0</v>
      </c>
      <c r="Q196" s="172">
        <f>'^6-11-24 vs Gadsden City'!BV4</f>
        <v>0</v>
      </c>
      <c r="R196" s="172">
        <f>'^6-11-24 vs Gadsden City'!BW4</f>
        <v>0</v>
      </c>
      <c r="S196" s="172">
        <v>0</v>
      </c>
      <c r="T196" s="160" t="s">
        <v>166</v>
      </c>
    </row>
    <row r="197" spans="1:20" x14ac:dyDescent="0.55000000000000004">
      <c r="A197" s="160">
        <f>'^6-11-24 vs Gadsden City'!BF5</f>
        <v>2</v>
      </c>
      <c r="B197" s="160" t="str">
        <f>'^6-11-24 vs Gadsden City'!BG5</f>
        <v>Rivers</v>
      </c>
      <c r="C197" s="172">
        <f>'^6-11-24 vs Gadsden City'!BH5*100</f>
        <v>100</v>
      </c>
      <c r="D197" s="172">
        <f>'^6-11-24 vs Gadsden City'!BI5*100</f>
        <v>100</v>
      </c>
      <c r="E197" s="172">
        <f>'^6-11-24 vs Gadsden City'!BJ5*100</f>
        <v>36.060401171963044</v>
      </c>
      <c r="F197" s="172">
        <f>'^6-11-24 vs Gadsden City'!BK5*100</f>
        <v>0</v>
      </c>
      <c r="G197" s="172">
        <f>'^6-11-24 vs Gadsden City'!BL5</f>
        <v>0</v>
      </c>
      <c r="H197" s="172">
        <f>'^6-11-24 vs Gadsden City'!BM5</f>
        <v>0.5</v>
      </c>
      <c r="I197" s="172">
        <f>'^6-11-24 vs Gadsden City'!BN5</f>
        <v>0</v>
      </c>
      <c r="J197" s="172">
        <f>'^6-11-24 vs Gadsden City'!BO5*100</f>
        <v>0</v>
      </c>
      <c r="K197" s="172">
        <f>'^6-11-24 vs Gadsden City'!BP5*100</f>
        <v>0</v>
      </c>
      <c r="L197" s="172">
        <f>'^6-11-24 vs Gadsden City'!BQ5*100</f>
        <v>0</v>
      </c>
      <c r="M197" s="172">
        <f>'^6-11-24 vs Gadsden City'!BR5</f>
        <v>83.143979861839426</v>
      </c>
      <c r="N197" s="172">
        <f>'^6-11-24 vs Gadsden City'!BS5</f>
        <v>59.403378050671961</v>
      </c>
      <c r="O197" s="172">
        <f>'^6-11-24 vs Gadsden City'!BT5</f>
        <v>-23.740601811167465</v>
      </c>
      <c r="P197" s="172">
        <f>'^6-11-24 vs Gadsden City'!BU5*100</f>
        <v>1.0638297872340425</v>
      </c>
      <c r="Q197" s="172">
        <f>'^6-11-24 vs Gadsden City'!BV5</f>
        <v>0.25</v>
      </c>
      <c r="R197" s="172">
        <f>'^6-11-24 vs Gadsden City'!BW5</f>
        <v>0</v>
      </c>
      <c r="S197" s="172">
        <v>19</v>
      </c>
      <c r="T197" s="160" t="s">
        <v>166</v>
      </c>
    </row>
    <row r="198" spans="1:20" x14ac:dyDescent="0.55000000000000004">
      <c r="A198" s="160">
        <f>'^6-11-24 vs Gadsden City'!BF6</f>
        <v>3</v>
      </c>
      <c r="B198" s="160" t="str">
        <f>'^6-11-24 vs Gadsden City'!BG6</f>
        <v>Gossett</v>
      </c>
      <c r="C198" s="172">
        <f>'^6-11-24 vs Gadsden City'!BH6*100</f>
        <v>50</v>
      </c>
      <c r="D198" s="172">
        <f>'^6-11-24 vs Gadsden City'!BI6*100</f>
        <v>43.604651162790695</v>
      </c>
      <c r="E198" s="172">
        <f>'^6-11-24 vs Gadsden City'!BJ6*100</f>
        <v>49.763353617308987</v>
      </c>
      <c r="F198" s="172">
        <f>'^6-11-24 vs Gadsden City'!BK6*100</f>
        <v>20.90909090909091</v>
      </c>
      <c r="G198" s="172">
        <f>'^6-11-24 vs Gadsden City'!BL6</f>
        <v>0.13440860215053765</v>
      </c>
      <c r="H198" s="172">
        <f>'^6-11-24 vs Gadsden City'!BM6</f>
        <v>0.40322580645161293</v>
      </c>
      <c r="I198" s="172">
        <f>'^6-11-24 vs Gadsden City'!BN6</f>
        <v>0.33333333333333331</v>
      </c>
      <c r="J198" s="172">
        <f>'^6-11-24 vs Gadsden City'!BO6*100</f>
        <v>0</v>
      </c>
      <c r="K198" s="172">
        <f>'^6-11-24 vs Gadsden City'!BP6*100</f>
        <v>10.952380952380953</v>
      </c>
      <c r="L198" s="172">
        <f>'^6-11-24 vs Gadsden City'!BQ6*100</f>
        <v>6.8452380952380949</v>
      </c>
      <c r="M198" s="172">
        <f>'^6-11-24 vs Gadsden City'!BR6</f>
        <v>80.827877191493542</v>
      </c>
      <c r="N198" s="172">
        <f>'^6-11-24 vs Gadsden City'!BS6</f>
        <v>57.951274436010678</v>
      </c>
      <c r="O198" s="172">
        <f>'^6-11-24 vs Gadsden City'!BT6</f>
        <v>-22.876602755482864</v>
      </c>
      <c r="P198" s="172">
        <f>'^6-11-24 vs Gadsden City'!BU6*100</f>
        <v>-1.0638297872340425</v>
      </c>
      <c r="Q198" s="172">
        <f>'^6-11-24 vs Gadsden City'!BV6</f>
        <v>-1.1700000000000004</v>
      </c>
      <c r="R198" s="172">
        <f>'^6-11-24 vs Gadsden City'!BW6</f>
        <v>0.33333333333333331</v>
      </c>
      <c r="S198" s="172">
        <v>30</v>
      </c>
      <c r="T198" s="160" t="s">
        <v>166</v>
      </c>
    </row>
    <row r="199" spans="1:20" x14ac:dyDescent="0.55000000000000004">
      <c r="A199" s="160">
        <f>'^6-11-24 vs Gadsden City'!BF7</f>
        <v>4</v>
      </c>
      <c r="B199" s="160" t="str">
        <f>'^6-11-24 vs Gadsden City'!BG7</f>
        <v>Stapler</v>
      </c>
      <c r="C199" s="172">
        <f>'^6-11-24 vs Gadsden City'!BH7*100</f>
        <v>150</v>
      </c>
      <c r="D199" s="172">
        <f>'^6-11-24 vs Gadsden City'!BI7*100</f>
        <v>150</v>
      </c>
      <c r="E199" s="172">
        <f>'^6-11-24 vs Gadsden City'!BJ7*100</f>
        <v>21.636240703177826</v>
      </c>
      <c r="F199" s="172">
        <f>'^6-11-24 vs Gadsden City'!BK7*100</f>
        <v>63.888888888888893</v>
      </c>
      <c r="G199" s="172">
        <f>'^6-11-24 vs Gadsden City'!BL7</f>
        <v>0.5</v>
      </c>
      <c r="H199" s="172">
        <f>'^6-11-24 vs Gadsden City'!BM7</f>
        <v>0.25</v>
      </c>
      <c r="I199" s="172">
        <f>'^6-11-24 vs Gadsden City'!BN7</f>
        <v>2</v>
      </c>
      <c r="J199" s="172">
        <f>'^6-11-24 vs Gadsden City'!BO7*100</f>
        <v>0</v>
      </c>
      <c r="K199" s="172">
        <f>'^6-11-24 vs Gadsden City'!BP7*100</f>
        <v>0</v>
      </c>
      <c r="L199" s="172">
        <f>'^6-11-24 vs Gadsden City'!BQ7*100</f>
        <v>0</v>
      </c>
      <c r="M199" s="172">
        <f>'^6-11-24 vs Gadsden City'!BR7</f>
        <v>45.704782650149973</v>
      </c>
      <c r="N199" s="172">
        <f>'^6-11-24 vs Gadsden City'!BS7</f>
        <v>167.91149836432888</v>
      </c>
      <c r="O199" s="172">
        <f>'^6-11-24 vs Gadsden City'!BT7</f>
        <v>122.2067157141789</v>
      </c>
      <c r="P199" s="172">
        <f>'^6-11-24 vs Gadsden City'!BU7*100</f>
        <v>6.3829787234042552</v>
      </c>
      <c r="Q199" s="172">
        <f>'^6-11-24 vs Gadsden City'!BV7</f>
        <v>5.16</v>
      </c>
      <c r="R199" s="172">
        <f>'^6-11-24 vs Gadsden City'!BW7</f>
        <v>0</v>
      </c>
      <c r="S199" s="172">
        <v>0</v>
      </c>
      <c r="T199" s="160" t="s">
        <v>166</v>
      </c>
    </row>
    <row r="200" spans="1:20" x14ac:dyDescent="0.55000000000000004">
      <c r="A200" s="160">
        <f>'^6-11-24 vs Gadsden City'!BF8</f>
        <v>5</v>
      </c>
      <c r="B200" s="160" t="str">
        <f>'^6-11-24 vs Gadsden City'!BG8</f>
        <v>JD</v>
      </c>
      <c r="C200" s="172">
        <f>'^6-11-24 vs Gadsden City'!BH8*100</f>
        <v>0</v>
      </c>
      <c r="D200" s="172">
        <f>'^6-11-24 vs Gadsden City'!BI8*100</f>
        <v>53.191489361702125</v>
      </c>
      <c r="E200" s="172">
        <f>'^6-11-24 vs Gadsden City'!BJ8*100</f>
        <v>34.978589136804153</v>
      </c>
      <c r="F200" s="172">
        <f>'^6-11-24 vs Gadsden City'!BK8*100</f>
        <v>20.17543859649123</v>
      </c>
      <c r="G200" s="172">
        <f>'^6-11-24 vs Gadsden City'!BL8</f>
        <v>0.20491803278688525</v>
      </c>
      <c r="H200" s="172">
        <f>'^6-11-24 vs Gadsden City'!BM8</f>
        <v>0.4098360655737705</v>
      </c>
      <c r="I200" s="172">
        <f>'^6-11-24 vs Gadsden City'!BN8</f>
        <v>0.5</v>
      </c>
      <c r="J200" s="172">
        <f>'^6-11-24 vs Gadsden City'!BO8*100</f>
        <v>0</v>
      </c>
      <c r="K200" s="172">
        <f>'^6-11-24 vs Gadsden City'!BP8*100</f>
        <v>51.111111111111107</v>
      </c>
      <c r="L200" s="172">
        <f>'^6-11-24 vs Gadsden City'!BQ8*100</f>
        <v>31.944444444444446</v>
      </c>
      <c r="M200" s="172">
        <f>'^6-11-24 vs Gadsden City'!BR8</f>
        <v>30.124641132144042</v>
      </c>
      <c r="N200" s="172">
        <f>'^6-11-24 vs Gadsden City'!BS8</f>
        <v>76.126546031010989</v>
      </c>
      <c r="O200" s="172">
        <f>'^6-11-24 vs Gadsden City'!BT8</f>
        <v>46.001904898866947</v>
      </c>
      <c r="P200" s="172">
        <f>'^6-11-24 vs Gadsden City'!BU8*100</f>
        <v>6.3829787234042552</v>
      </c>
      <c r="Q200" s="172">
        <f>'^6-11-24 vs Gadsden City'!BV8</f>
        <v>4.95</v>
      </c>
      <c r="R200" s="172">
        <f>'^6-11-24 vs Gadsden City'!BW8</f>
        <v>2</v>
      </c>
      <c r="S200" s="172">
        <v>27</v>
      </c>
      <c r="T200" s="160" t="s">
        <v>166</v>
      </c>
    </row>
    <row r="201" spans="1:20" x14ac:dyDescent="0.55000000000000004">
      <c r="A201" s="160">
        <f>'^6-11-24 vs Gadsden City'!BF9</f>
        <v>10</v>
      </c>
      <c r="B201" s="160" t="str">
        <f>'^6-11-24 vs Gadsden City'!BG9</f>
        <v>Mason</v>
      </c>
      <c r="C201" s="172">
        <f>'^6-11-24 vs Gadsden City'!BH9*100</f>
        <v>66.666666666666657</v>
      </c>
      <c r="D201" s="172">
        <f>'^6-11-24 vs Gadsden City'!BI9*100</f>
        <v>66.666666666666657</v>
      </c>
      <c r="E201" s="172">
        <f>'^6-11-24 vs Gadsden City'!BJ9*100</f>
        <v>36.060401171963044</v>
      </c>
      <c r="F201" s="172">
        <f>'^6-11-24 vs Gadsden City'!BK9*100</f>
        <v>14.465408805031446</v>
      </c>
      <c r="G201" s="172">
        <f>'^6-11-24 vs Gadsden City'!BL9</f>
        <v>0.1111111111111111</v>
      </c>
      <c r="H201" s="172">
        <f>'^6-11-24 vs Gadsden City'!BM9</f>
        <v>0.22222222222222221</v>
      </c>
      <c r="I201" s="172">
        <f>'^6-11-24 vs Gadsden City'!BN9</f>
        <v>0.5</v>
      </c>
      <c r="J201" s="172">
        <f>'^6-11-24 vs Gadsden City'!BO9*100</f>
        <v>10.648148148148149</v>
      </c>
      <c r="K201" s="172">
        <f>'^6-11-24 vs Gadsden City'!BP9*100</f>
        <v>6.3888888888888884</v>
      </c>
      <c r="L201" s="172">
        <f>'^6-11-24 vs Gadsden City'!BQ9*100</f>
        <v>7.9861111111111116</v>
      </c>
      <c r="M201" s="172">
        <f>'^6-11-24 vs Gadsden City'!BR9</f>
        <v>70.03229505110734</v>
      </c>
      <c r="N201" s="172">
        <f>'^6-11-24 vs Gadsden City'!BS9</f>
        <v>110.98584260385003</v>
      </c>
      <c r="O201" s="172">
        <f>'^6-11-24 vs Gadsden City'!BT9</f>
        <v>40.953547552742691</v>
      </c>
      <c r="P201" s="172">
        <f>'^6-11-24 vs Gadsden City'!BU9*100</f>
        <v>7.4468085106382977</v>
      </c>
      <c r="Q201" s="172">
        <f>'^6-11-24 vs Gadsden City'!BV9</f>
        <v>6.1400000000000006</v>
      </c>
      <c r="R201" s="172">
        <f>'^6-11-24 vs Gadsden City'!BW9</f>
        <v>0</v>
      </c>
      <c r="S201" s="172">
        <v>3.66</v>
      </c>
      <c r="T201" s="160" t="s">
        <v>166</v>
      </c>
    </row>
    <row r="202" spans="1:20" x14ac:dyDescent="0.55000000000000004">
      <c r="A202" s="160">
        <f>'^6-11-24 vs Gadsden City'!BF10</f>
        <v>11</v>
      </c>
      <c r="B202" s="160" t="str">
        <f>'^6-11-24 vs Gadsden City'!BG10</f>
        <v>Pannell</v>
      </c>
      <c r="C202" s="172">
        <f>'^6-11-24 vs Gadsden City'!BH10*100</f>
        <v>100</v>
      </c>
      <c r="D202" s="172">
        <f>'^6-11-24 vs Gadsden City'!BI10*100</f>
        <v>102.45901639344261</v>
      </c>
      <c r="E202" s="172">
        <f>'^6-11-24 vs Gadsden City'!BJ10*100</f>
        <v>33.831212735878054</v>
      </c>
      <c r="F202" s="172">
        <f>'^6-11-24 vs Gadsden City'!BK10*100</f>
        <v>0</v>
      </c>
      <c r="G202" s="172">
        <f>'^6-11-24 vs Gadsden City'!BL10</f>
        <v>0</v>
      </c>
      <c r="H202" s="172">
        <f>'^6-11-24 vs Gadsden City'!BM10</f>
        <v>0.29069767441860467</v>
      </c>
      <c r="I202" s="172">
        <f>'^6-11-24 vs Gadsden City'!BN10</f>
        <v>0</v>
      </c>
      <c r="J202" s="172">
        <f>'^6-11-24 vs Gadsden City'!BO10*100</f>
        <v>0</v>
      </c>
      <c r="K202" s="172">
        <f>'^6-11-24 vs Gadsden City'!BP10*100</f>
        <v>34.848484848484851</v>
      </c>
      <c r="L202" s="172">
        <f>'^6-11-24 vs Gadsden City'!BQ10*100</f>
        <v>21.780303030303028</v>
      </c>
      <c r="M202" s="172">
        <f>'^6-11-24 vs Gadsden City'!BR10</f>
        <v>70.969531616190508</v>
      </c>
      <c r="N202" s="172">
        <f>'^6-11-24 vs Gadsden City'!BS10</f>
        <v>121.31061476387666</v>
      </c>
      <c r="O202" s="172">
        <f>'^6-11-24 vs Gadsden City'!BT10</f>
        <v>50.341083147686149</v>
      </c>
      <c r="P202" s="172">
        <f>'^6-11-24 vs Gadsden City'!BU10*100</f>
        <v>13.829787234042554</v>
      </c>
      <c r="Q202" s="172">
        <f>'^6-11-24 vs Gadsden City'!BV10</f>
        <v>8.6999999999999993</v>
      </c>
      <c r="R202" s="172">
        <f>'^6-11-24 vs Gadsden City'!BW10</f>
        <v>0.5</v>
      </c>
      <c r="S202" s="172">
        <v>16.5</v>
      </c>
      <c r="T202" s="160" t="s">
        <v>166</v>
      </c>
    </row>
    <row r="203" spans="1:20" x14ac:dyDescent="0.55000000000000004">
      <c r="A203" s="160">
        <f>'^6-11-24 vs Gadsden City'!BF11</f>
        <v>12</v>
      </c>
      <c r="B203" s="160" t="str">
        <f>'^6-11-24 vs Gadsden City'!BG11</f>
        <v>Chapman</v>
      </c>
      <c r="C203" s="172">
        <f>'^6-11-24 vs Gadsden City'!BH11*100</f>
        <v>80</v>
      </c>
      <c r="D203" s="172">
        <f>'^6-11-24 vs Gadsden City'!BI11*100</f>
        <v>80</v>
      </c>
      <c r="E203" s="172">
        <f>'^6-11-24 vs Gadsden City'!BJ11*100</f>
        <v>54.090601757944555</v>
      </c>
      <c r="F203" s="172">
        <f>'^6-11-24 vs Gadsden City'!BK11*100</f>
        <v>0</v>
      </c>
      <c r="G203" s="172">
        <f>'^6-11-24 vs Gadsden City'!BL11</f>
        <v>0</v>
      </c>
      <c r="H203" s="172">
        <f>'^6-11-24 vs Gadsden City'!BM11</f>
        <v>0.16666666666666666</v>
      </c>
      <c r="I203" s="172">
        <f>'^6-11-24 vs Gadsden City'!BN11</f>
        <v>0</v>
      </c>
      <c r="J203" s="172">
        <f>'^6-11-24 vs Gadsden City'!BO11*100</f>
        <v>0</v>
      </c>
      <c r="K203" s="172">
        <f>'^6-11-24 vs Gadsden City'!BP11*100</f>
        <v>12.777777777777777</v>
      </c>
      <c r="L203" s="172">
        <f>'^6-11-24 vs Gadsden City'!BQ11*100</f>
        <v>7.9861111111111116</v>
      </c>
      <c r="M203" s="172">
        <f>'^6-11-24 vs Gadsden City'!BR11</f>
        <v>62.456363380036066</v>
      </c>
      <c r="N203" s="172">
        <f>'^6-11-24 vs Gadsden City'!BS11</f>
        <v>92.060884940728769</v>
      </c>
      <c r="O203" s="172">
        <f>'^6-11-24 vs Gadsden City'!BT11</f>
        <v>29.604521560692703</v>
      </c>
      <c r="P203" s="172">
        <f>'^6-11-24 vs Gadsden City'!BU11*100</f>
        <v>7.4468085106382977</v>
      </c>
      <c r="Q203" s="172">
        <f>'^6-11-24 vs Gadsden City'!BV11</f>
        <v>4.8899999999999997</v>
      </c>
      <c r="R203" s="172">
        <f>'^6-11-24 vs Gadsden City'!BW11</f>
        <v>0</v>
      </c>
      <c r="S203" s="172">
        <v>0</v>
      </c>
      <c r="T203" s="160" t="s">
        <v>166</v>
      </c>
    </row>
    <row r="204" spans="1:20" x14ac:dyDescent="0.55000000000000004">
      <c r="A204" s="160">
        <f>'^6-11-24 vs Gadsden City'!BF12</f>
        <v>24</v>
      </c>
      <c r="B204" s="160" t="str">
        <f>'^6-11-24 vs Gadsden City'!BG12</f>
        <v>Carney</v>
      </c>
      <c r="C204" s="172">
        <f>'^6-11-24 vs Gadsden City'!BH12*100</f>
        <v>0</v>
      </c>
      <c r="D204" s="172">
        <f>'^6-11-24 vs Gadsden City'!BI12*100</f>
        <v>34.722222222222221</v>
      </c>
      <c r="E204" s="172">
        <f>'^6-11-24 vs Gadsden City'!BJ12*100</f>
        <v>12.981744421906694</v>
      </c>
      <c r="F204" s="172">
        <f>'^6-11-24 vs Gadsden City'!BK12*100</f>
        <v>30.263157894736842</v>
      </c>
      <c r="G204" s="172">
        <f>'^6-11-24 vs Gadsden City'!BL12</f>
        <v>0.51020408163265307</v>
      </c>
      <c r="H204" s="172">
        <f>'^6-11-24 vs Gadsden City'!BM12</f>
        <v>0</v>
      </c>
      <c r="I204" s="172">
        <f>'^6-11-24 vs Gadsden City'!BN12</f>
        <v>0</v>
      </c>
      <c r="J204" s="172">
        <f>'^6-11-24 vs Gadsden City'!BO12*100</f>
        <v>21.296296296296298</v>
      </c>
      <c r="K204" s="172">
        <f>'^6-11-24 vs Gadsden City'!BP12*100</f>
        <v>6.3888888888888884</v>
      </c>
      <c r="L204" s="172">
        <f>'^6-11-24 vs Gadsden City'!BQ12*100</f>
        <v>11.979166666666668</v>
      </c>
      <c r="M204" s="172">
        <f>'^6-11-24 vs Gadsden City'!BR12</f>
        <v>74.451900909688746</v>
      </c>
      <c r="N204" s="172">
        <f>'^6-11-24 vs Gadsden City'!BS12</f>
        <v>170.60548603772267</v>
      </c>
      <c r="O204" s="172">
        <f>'^6-11-24 vs Gadsden City'!BT12</f>
        <v>96.153585128033924</v>
      </c>
      <c r="P204" s="172">
        <f>'^6-11-24 vs Gadsden City'!BU12*100</f>
        <v>6.3829787234042552</v>
      </c>
      <c r="Q204" s="172">
        <f>'^6-11-24 vs Gadsden City'!BV12</f>
        <v>6.1099999999999994</v>
      </c>
      <c r="R204" s="172">
        <f>'^6-11-24 vs Gadsden City'!BW12</f>
        <v>1</v>
      </c>
      <c r="S204" s="172">
        <v>25.25</v>
      </c>
      <c r="T204" s="160" t="s">
        <v>166</v>
      </c>
    </row>
    <row r="205" spans="1:20" x14ac:dyDescent="0.55000000000000004">
      <c r="A205" s="160">
        <f>'^6-11-24 vs Gadsden City'!BF13</f>
        <v>30</v>
      </c>
      <c r="B205" s="160" t="str">
        <f>'^6-11-24 vs Gadsden City'!BG13</f>
        <v>Bowman</v>
      </c>
      <c r="C205" s="172">
        <f>'^6-11-24 vs Gadsden City'!BH13*100</f>
        <v>150</v>
      </c>
      <c r="D205" s="172">
        <f>'^6-11-24 vs Gadsden City'!BI13*100</f>
        <v>108.69565217391306</v>
      </c>
      <c r="E205" s="172">
        <f>'^6-11-24 vs Gadsden City'!BJ13*100</f>
        <v>33.896777101645256</v>
      </c>
      <c r="F205" s="172">
        <f>'^6-11-24 vs Gadsden City'!BK13*100</f>
        <v>25.274725274725274</v>
      </c>
      <c r="G205" s="172">
        <f>'^6-11-24 vs Gadsden City'!BL13</f>
        <v>0.21008403361344538</v>
      </c>
      <c r="H205" s="172">
        <f>'^6-11-24 vs Gadsden City'!BM13</f>
        <v>0.21008403361344538</v>
      </c>
      <c r="I205" s="172">
        <f>'^6-11-24 vs Gadsden City'!BN13</f>
        <v>1</v>
      </c>
      <c r="J205" s="172">
        <f>'^6-11-24 vs Gadsden City'!BO13*100</f>
        <v>42.592592592592595</v>
      </c>
      <c r="K205" s="172">
        <f>'^6-11-24 vs Gadsden City'!BP13*100</f>
        <v>38.333333333333329</v>
      </c>
      <c r="L205" s="172">
        <f>'^6-11-24 vs Gadsden City'!BQ13*100</f>
        <v>39.930555555555557</v>
      </c>
      <c r="M205" s="172">
        <f>'^6-11-24 vs Gadsden City'!BR13</f>
        <v>60.692644502629314</v>
      </c>
      <c r="N205" s="172">
        <f>'^6-11-24 vs Gadsden City'!BS13</f>
        <v>165.33589741339745</v>
      </c>
      <c r="O205" s="172">
        <f>'^6-11-24 vs Gadsden City'!BT13</f>
        <v>104.64325291076813</v>
      </c>
      <c r="P205" s="172">
        <f>'^6-11-24 vs Gadsden City'!BU13*100</f>
        <v>10.106382978723403</v>
      </c>
      <c r="Q205" s="172">
        <f>'^6-11-24 vs Gadsden City'!BV13</f>
        <v>8.56</v>
      </c>
      <c r="R205" s="172">
        <f>'^6-11-24 vs Gadsden City'!BW13</f>
        <v>4</v>
      </c>
      <c r="S205" s="172">
        <v>17.75</v>
      </c>
      <c r="T205" s="160" t="s">
        <v>166</v>
      </c>
    </row>
    <row r="206" spans="1:20" x14ac:dyDescent="0.55000000000000004">
      <c r="A206" s="160">
        <f>'^6-11-24 vs Gadsden City'!BF14</f>
        <v>32</v>
      </c>
      <c r="B206" s="160" t="str">
        <f>'^6-11-24 vs Gadsden City'!BG14</f>
        <v>Turner</v>
      </c>
      <c r="C206" s="172">
        <f>'^6-11-24 vs Gadsden City'!BH14*100</f>
        <v>0</v>
      </c>
      <c r="D206" s="172">
        <f>'^6-11-24 vs Gadsden City'!BI14*100</f>
        <v>0</v>
      </c>
      <c r="E206" s="172">
        <f>'^6-11-24 vs Gadsden City'!BJ14*100</f>
        <v>23.181686467690525</v>
      </c>
      <c r="F206" s="172">
        <f>'^6-11-24 vs Gadsden City'!BK14*100</f>
        <v>0</v>
      </c>
      <c r="G206" s="172">
        <f>'^6-11-24 vs Gadsden City'!BL14</f>
        <v>0</v>
      </c>
      <c r="H206" s="172">
        <f>'^6-11-24 vs Gadsden City'!BM14</f>
        <v>0.66666666666666663</v>
      </c>
      <c r="I206" s="172">
        <f>'^6-11-24 vs Gadsden City'!BN14</f>
        <v>0</v>
      </c>
      <c r="J206" s="172">
        <f>'^6-11-24 vs Gadsden City'!BO14*100</f>
        <v>0</v>
      </c>
      <c r="K206" s="172">
        <f>'^6-11-24 vs Gadsden City'!BP14*100</f>
        <v>21.904761904761905</v>
      </c>
      <c r="L206" s="172">
        <f>'^6-11-24 vs Gadsden City'!BQ14*100</f>
        <v>13.69047619047619</v>
      </c>
      <c r="M206" s="172">
        <f>'^6-11-24 vs Gadsden City'!BR14</f>
        <v>76.309468802812987</v>
      </c>
      <c r="N206" s="172">
        <f>'^6-11-24 vs Gadsden City'!BS14</f>
        <v>0</v>
      </c>
      <c r="O206" s="172">
        <f>'^6-11-24 vs Gadsden City'!BT14</f>
        <v>-76.309468802812987</v>
      </c>
      <c r="P206" s="172">
        <f>'^6-11-24 vs Gadsden City'!BU14*100</f>
        <v>-1.0638297872340425</v>
      </c>
      <c r="Q206" s="172">
        <f>'^6-11-24 vs Gadsden City'!BV14</f>
        <v>-0.84000000000000008</v>
      </c>
      <c r="R206" s="172">
        <f>'^6-11-24 vs Gadsden City'!BW14</f>
        <v>0</v>
      </c>
      <c r="S206" s="172">
        <v>0</v>
      </c>
      <c r="T206" s="160" t="s">
        <v>166</v>
      </c>
    </row>
    <row r="207" spans="1:20" x14ac:dyDescent="0.55000000000000004">
      <c r="A207" s="160">
        <f>'^6-11-24 vs Gadsden City'!BF15</f>
        <v>33</v>
      </c>
      <c r="B207" s="160" t="str">
        <f>'^6-11-24 vs Gadsden City'!BG15</f>
        <v>Bellomy</v>
      </c>
      <c r="C207" s="172">
        <f>'^6-11-24 vs Gadsden City'!BH15*100</f>
        <v>50</v>
      </c>
      <c r="D207" s="172">
        <f>'^6-11-24 vs Gadsden City'!BI15*100</f>
        <v>50</v>
      </c>
      <c r="E207" s="172">
        <f>'^6-11-24 vs Gadsden City'!BJ15*100</f>
        <v>15.454457645127015</v>
      </c>
      <c r="F207" s="172">
        <f>'^6-11-24 vs Gadsden City'!BK15*100</f>
        <v>0</v>
      </c>
      <c r="G207" s="172">
        <f>'^6-11-24 vs Gadsden City'!BL15</f>
        <v>0</v>
      </c>
      <c r="H207" s="172">
        <f>'^6-11-24 vs Gadsden City'!BM15</f>
        <v>0</v>
      </c>
      <c r="I207" s="172">
        <f>'^6-11-24 vs Gadsden City'!BN15</f>
        <v>0</v>
      </c>
      <c r="J207" s="172">
        <f>'^6-11-24 vs Gadsden City'!BO15*100</f>
        <v>0</v>
      </c>
      <c r="K207" s="172">
        <f>'^6-11-24 vs Gadsden City'!BP15*100</f>
        <v>21.904761904761905</v>
      </c>
      <c r="L207" s="172">
        <f>'^6-11-24 vs Gadsden City'!BQ15*100</f>
        <v>13.69047619047619</v>
      </c>
      <c r="M207" s="172">
        <f>'^6-11-24 vs Gadsden City'!BR15</f>
        <v>75.365623494955273</v>
      </c>
      <c r="N207" s="172">
        <f>'^6-11-24 vs Gadsden City'!BS15</f>
        <v>112.28370753504603</v>
      </c>
      <c r="O207" s="172">
        <f>'^6-11-24 vs Gadsden City'!BT15</f>
        <v>36.918084040090761</v>
      </c>
      <c r="P207" s="172">
        <f>'^6-11-24 vs Gadsden City'!BU15*100</f>
        <v>3.1914893617021276</v>
      </c>
      <c r="Q207" s="172">
        <f>'^6-11-24 vs Gadsden City'!BV15</f>
        <v>2.41</v>
      </c>
      <c r="R207" s="172">
        <f>'^6-11-24 vs Gadsden City'!BW15</f>
        <v>0</v>
      </c>
      <c r="S207" s="172">
        <v>2.1</v>
      </c>
      <c r="T207" s="160" t="s">
        <v>166</v>
      </c>
    </row>
    <row r="208" spans="1:20" x14ac:dyDescent="0.55000000000000004">
      <c r="A208" s="160">
        <f>'^6-11-24 vs Gadsden City'!BF16</f>
        <v>34</v>
      </c>
      <c r="B208" s="160" t="str">
        <f>'^6-11-24 vs Gadsden City'!BG16</f>
        <v>Toms</v>
      </c>
      <c r="C208" s="172">
        <f>'^6-11-24 vs Gadsden City'!BH16*100</f>
        <v>57.142857142857139</v>
      </c>
      <c r="D208" s="172">
        <f>'^6-11-24 vs Gadsden City'!BI16*100</f>
        <v>60.483870967741936</v>
      </c>
      <c r="E208" s="172">
        <f>'^6-11-24 vs Gadsden City'!BJ16*100</f>
        <v>36.47252004249976</v>
      </c>
      <c r="F208" s="172">
        <f>'^6-11-24 vs Gadsden City'!BK16*100</f>
        <v>0</v>
      </c>
      <c r="G208" s="172">
        <f>'^6-11-24 vs Gadsden City'!BL16</f>
        <v>0</v>
      </c>
      <c r="H208" s="172">
        <f>'^6-11-24 vs Gadsden City'!BM16</f>
        <v>0.21186440677966098</v>
      </c>
      <c r="I208" s="172">
        <f>'^6-11-24 vs Gadsden City'!BN16</f>
        <v>0</v>
      </c>
      <c r="J208" s="172">
        <f>'^6-11-24 vs Gadsden City'!BO16*100</f>
        <v>18.253968253968253</v>
      </c>
      <c r="K208" s="172">
        <f>'^6-11-24 vs Gadsden City'!BP16*100</f>
        <v>10.952380952380953</v>
      </c>
      <c r="L208" s="172">
        <f>'^6-11-24 vs Gadsden City'!BQ16*100</f>
        <v>13.69047619047619</v>
      </c>
      <c r="M208" s="172">
        <f>'^6-11-24 vs Gadsden City'!BR16</f>
        <v>80.355954537564685</v>
      </c>
      <c r="N208" s="172">
        <f>'^6-11-24 vs Gadsden City'!BS16</f>
        <v>102.3889382514906</v>
      </c>
      <c r="O208" s="172">
        <f>'^6-11-24 vs Gadsden City'!BT16</f>
        <v>22.032983713925915</v>
      </c>
      <c r="P208" s="172">
        <f>'^6-11-24 vs Gadsden City'!BU16*100</f>
        <v>7.4468085106382977</v>
      </c>
      <c r="Q208" s="172">
        <f>'^6-11-24 vs Gadsden City'!BV16</f>
        <v>5.0999999999999996</v>
      </c>
      <c r="R208" s="172">
        <f>'^6-11-24 vs Gadsden City'!BW16</f>
        <v>0.14285714285714285</v>
      </c>
      <c r="S208" s="172">
        <v>17.5</v>
      </c>
      <c r="T208" s="160" t="s">
        <v>166</v>
      </c>
    </row>
    <row r="209" spans="1:20" x14ac:dyDescent="0.55000000000000004">
      <c r="A209" s="160">
        <f>'^6-11-24 vs Gadsden City'!BF17</f>
        <v>55</v>
      </c>
      <c r="B209" s="160" t="str">
        <f>'^6-11-24 vs Gadsden City'!BG17</f>
        <v>Baker</v>
      </c>
      <c r="C209" s="172">
        <f>'^6-11-24 vs Gadsden City'!BH17*100</f>
        <v>0</v>
      </c>
      <c r="D209" s="172">
        <f>'^6-11-24 vs Gadsden City'!BI17*100</f>
        <v>26.595744680851062</v>
      </c>
      <c r="E209" s="172">
        <f>'^6-11-24 vs Gadsden City'!BJ17*100</f>
        <v>22.254419008982904</v>
      </c>
      <c r="F209" s="172">
        <f>'^6-11-24 vs Gadsden City'!BK17*100</f>
        <v>17.293233082706767</v>
      </c>
      <c r="G209" s="172">
        <f>'^6-11-24 vs Gadsden City'!BL17</f>
        <v>0.25773195876288663</v>
      </c>
      <c r="H209" s="172">
        <f>'^6-11-24 vs Gadsden City'!BM17</f>
        <v>0.25773195876288663</v>
      </c>
      <c r="I209" s="172">
        <f>'^6-11-24 vs Gadsden City'!BN17</f>
        <v>1</v>
      </c>
      <c r="J209" s="172">
        <f>'^6-11-24 vs Gadsden City'!BO17*100</f>
        <v>0</v>
      </c>
      <c r="K209" s="172">
        <f>'^6-11-24 vs Gadsden City'!BP17*100</f>
        <v>0</v>
      </c>
      <c r="L209" s="172">
        <f>'^6-11-24 vs Gadsden City'!BQ17*100</f>
        <v>0</v>
      </c>
      <c r="M209" s="172">
        <f>'^6-11-24 vs Gadsden City'!BR17</f>
        <v>57.030926344442584</v>
      </c>
      <c r="N209" s="172">
        <f>'^6-11-24 vs Gadsden City'!BS17</f>
        <v>69.118097416377026</v>
      </c>
      <c r="O209" s="172">
        <f>'^6-11-24 vs Gadsden City'!BT17</f>
        <v>12.087171071934442</v>
      </c>
      <c r="P209" s="172">
        <f>'^6-11-24 vs Gadsden City'!BU17*100</f>
        <v>1.0638297872340425</v>
      </c>
      <c r="Q209" s="172">
        <f>'^6-11-24 vs Gadsden City'!BV17</f>
        <v>0.85999999999999988</v>
      </c>
      <c r="R209" s="172">
        <f>'^6-11-24 vs Gadsden City'!BW17</f>
        <v>2</v>
      </c>
      <c r="S209" s="172">
        <v>12.2</v>
      </c>
      <c r="T209" s="160" t="s">
        <v>166</v>
      </c>
    </row>
    <row r="210" spans="1:20" x14ac:dyDescent="0.55000000000000004">
      <c r="A210" s="160">
        <v>99</v>
      </c>
      <c r="B210" s="160" t="str">
        <f>'^6-11-24 vs Gadsden City'!BG18</f>
        <v>Team</v>
      </c>
      <c r="C210" s="172">
        <f>'^6-11-24 vs Gadsden City'!BH18*100</f>
        <v>64.285714285714292</v>
      </c>
      <c r="D210" s="172">
        <f>'^6-11-24 vs Gadsden City'!BI18*100</f>
        <v>68.02721088435375</v>
      </c>
      <c r="E210" s="172">
        <f>'^6-11-24 vs Gadsden City'!BJ18*100</f>
        <v>0</v>
      </c>
      <c r="F210" s="172">
        <f>'^6-11-24 vs Gadsden City'!BK18*100</f>
        <v>68.421052631578945</v>
      </c>
      <c r="G210" s="172">
        <f>'^6-11-24 vs Gadsden City'!BL18</f>
        <v>0.21974306964164977</v>
      </c>
      <c r="H210" s="172">
        <f>'^6-11-24 vs Gadsden City'!BM18</f>
        <v>0.30425963488843816</v>
      </c>
      <c r="I210" s="172">
        <f>'^6-11-24 vs Gadsden City'!BN18</f>
        <v>0.72222222222222221</v>
      </c>
      <c r="J210" s="172">
        <f>'^6-11-24 vs Gadsden City'!BO18*100</f>
        <v>38.888888888888893</v>
      </c>
      <c r="K210" s="172">
        <f>'^6-11-24 vs Gadsden City'!BP18*100</f>
        <v>80</v>
      </c>
      <c r="L210" s="172">
        <f>'^6-11-24 vs Gadsden City'!BQ18*100</f>
        <v>64.583333333333343</v>
      </c>
      <c r="M210" s="172">
        <f>'^6-11-24 vs Gadsden City'!BR18</f>
        <v>68.941744226128918</v>
      </c>
      <c r="N210" s="172">
        <f>'^6-11-24 vs Gadsden City'!BS18</f>
        <v>106.66215186658768</v>
      </c>
      <c r="O210" s="172">
        <f>'^6-11-24 vs Gadsden City'!BT18</f>
        <v>37.72040764045876</v>
      </c>
      <c r="P210" s="172">
        <f>'^6-11-24 vs Gadsden City'!BU18*100</f>
        <v>75.000000000000014</v>
      </c>
      <c r="Q210" s="172">
        <f>'^6-11-24 vs Gadsden City'!BV18</f>
        <v>57.120000000000005</v>
      </c>
      <c r="R210" s="172">
        <f>'^6-11-24 vs Gadsden City'!BW18</f>
        <v>0.4</v>
      </c>
      <c r="S210" s="172">
        <v>180</v>
      </c>
      <c r="T210" s="160" t="s">
        <v>166</v>
      </c>
    </row>
    <row r="211" spans="1:20" x14ac:dyDescent="0.55000000000000004">
      <c r="A211" s="160">
        <f>'6-14-24 vs North Oconee'!BF3</f>
        <v>0</v>
      </c>
      <c r="B211" s="160" t="str">
        <f>'6-14-24 vs North Oconee'!BG3</f>
        <v>Lewis</v>
      </c>
      <c r="C211" s="172">
        <f>'6-14-24 vs North Oconee'!BH3*100</f>
        <v>0</v>
      </c>
      <c r="D211" s="172">
        <f>'6-14-24 vs North Oconee'!BI3*100</f>
        <v>0</v>
      </c>
      <c r="E211" s="172">
        <f>'6-14-24 vs North Oconee'!BJ3*100</f>
        <v>0</v>
      </c>
      <c r="F211" s="172">
        <f>'6-14-24 vs North Oconee'!BK3*100</f>
        <v>0</v>
      </c>
      <c r="G211" s="172">
        <f>'6-14-24 vs North Oconee'!BL3</f>
        <v>0</v>
      </c>
      <c r="H211" s="172">
        <f>'6-14-24 vs North Oconee'!BM3</f>
        <v>0</v>
      </c>
      <c r="I211" s="172">
        <f>'6-14-24 vs North Oconee'!BN3</f>
        <v>0</v>
      </c>
      <c r="J211" s="172">
        <f>'6-14-24 vs North Oconee'!BO3*100</f>
        <v>0</v>
      </c>
      <c r="K211" s="172">
        <f>'6-14-24 vs North Oconee'!BP3*100</f>
        <v>0</v>
      </c>
      <c r="L211" s="172">
        <f>'6-14-24 vs North Oconee'!BQ3*100</f>
        <v>0</v>
      </c>
      <c r="M211" s="172">
        <f>'6-14-24 vs North Oconee'!BR3</f>
        <v>109.83163710085428</v>
      </c>
      <c r="N211" s="172">
        <f>'6-14-24 vs North Oconee'!BS3</f>
        <v>0</v>
      </c>
      <c r="O211" s="172">
        <f>'6-14-24 vs North Oconee'!BT3</f>
        <v>-109.83163710085428</v>
      </c>
      <c r="P211" s="172">
        <f>'6-14-24 vs North Oconee'!BU3*100</f>
        <v>0</v>
      </c>
      <c r="Q211" s="172">
        <f>'6-14-24 vs North Oconee'!BV3</f>
        <v>0</v>
      </c>
      <c r="R211" s="172">
        <f>'6-14-24 vs North Oconee'!BW3</f>
        <v>0</v>
      </c>
      <c r="S211" s="172">
        <v>5.75</v>
      </c>
      <c r="T211" s="160" t="s">
        <v>167</v>
      </c>
    </row>
    <row r="212" spans="1:20" x14ac:dyDescent="0.55000000000000004">
      <c r="A212" s="160">
        <f>'6-14-24 vs North Oconee'!BF4</f>
        <v>1</v>
      </c>
      <c r="B212" s="160" t="str">
        <f>'6-14-24 vs North Oconee'!BG4</f>
        <v>Walker</v>
      </c>
      <c r="C212" s="172">
        <f>'6-14-24 vs North Oconee'!BH4*100</f>
        <v>0</v>
      </c>
      <c r="D212" s="172">
        <f>'6-14-24 vs North Oconee'!BI4*100</f>
        <v>0</v>
      </c>
      <c r="E212" s="172">
        <f>'6-14-24 vs North Oconee'!BJ4*100</f>
        <v>0</v>
      </c>
      <c r="F212" s="172">
        <f>'6-14-24 vs North Oconee'!BK4*100</f>
        <v>0</v>
      </c>
      <c r="G212" s="172">
        <f>'6-14-24 vs North Oconee'!BL4</f>
        <v>0</v>
      </c>
      <c r="H212" s="172">
        <f>'6-14-24 vs North Oconee'!BM4</f>
        <v>0</v>
      </c>
      <c r="I212" s="172">
        <f>'6-14-24 vs North Oconee'!BN4</f>
        <v>0</v>
      </c>
      <c r="J212" s="172">
        <f>'6-14-24 vs North Oconee'!BO4*100</f>
        <v>0</v>
      </c>
      <c r="K212" s="172">
        <f>'6-14-24 vs North Oconee'!BP4*100</f>
        <v>0</v>
      </c>
      <c r="L212" s="172">
        <f>'6-14-24 vs North Oconee'!BQ4*100</f>
        <v>0</v>
      </c>
      <c r="M212" s="172">
        <f>'6-14-24 vs North Oconee'!BR4</f>
        <v>0</v>
      </c>
      <c r="N212" s="172">
        <f>'6-14-24 vs North Oconee'!BS4</f>
        <v>0</v>
      </c>
      <c r="O212" s="172">
        <f>'6-14-24 vs North Oconee'!BT4</f>
        <v>0</v>
      </c>
      <c r="P212" s="172">
        <f>'6-14-24 vs North Oconee'!BU4*100</f>
        <v>0</v>
      </c>
      <c r="Q212" s="172">
        <f>'6-14-24 vs North Oconee'!BV4</f>
        <v>0</v>
      </c>
      <c r="R212" s="172">
        <f>'6-14-24 vs North Oconee'!BW4</f>
        <v>0</v>
      </c>
      <c r="S212" s="172">
        <v>0</v>
      </c>
      <c r="T212" s="160" t="s">
        <v>167</v>
      </c>
    </row>
    <row r="213" spans="1:20" x14ac:dyDescent="0.55000000000000004">
      <c r="A213" s="160">
        <f>'6-14-24 vs North Oconee'!BF5</f>
        <v>2</v>
      </c>
      <c r="B213" s="160" t="str">
        <f>'6-14-24 vs North Oconee'!BG5</f>
        <v>Rivers</v>
      </c>
      <c r="C213" s="172">
        <f>'6-14-24 vs North Oconee'!BH5*100</f>
        <v>43.75</v>
      </c>
      <c r="D213" s="172">
        <f>'6-14-24 vs North Oconee'!BI5*100</f>
        <v>43.75</v>
      </c>
      <c r="E213" s="172">
        <f>'6-14-24 vs North Oconee'!BJ5*100</f>
        <v>23.107003199431215</v>
      </c>
      <c r="F213" s="172">
        <f>'6-14-24 vs North Oconee'!BK5*100</f>
        <v>0</v>
      </c>
      <c r="G213" s="172">
        <f>'6-14-24 vs North Oconee'!BL5</f>
        <v>0</v>
      </c>
      <c r="H213" s="172">
        <f>'6-14-24 vs North Oconee'!BM5</f>
        <v>0.38461538461538464</v>
      </c>
      <c r="I213" s="172">
        <f>'6-14-24 vs North Oconee'!BN5</f>
        <v>0</v>
      </c>
      <c r="J213" s="172">
        <f>'6-14-24 vs North Oconee'!BO5*100</f>
        <v>4.2815695600475632</v>
      </c>
      <c r="K213" s="172">
        <f>'6-14-24 vs North Oconee'!BP5*100</f>
        <v>28.219435736677113</v>
      </c>
      <c r="L213" s="172">
        <f>'6-14-24 vs North Oconee'!BQ5*100</f>
        <v>14.607707910750506</v>
      </c>
      <c r="M213" s="172">
        <f>'6-14-24 vs North Oconee'!BR5</f>
        <v>93.486296206879587</v>
      </c>
      <c r="N213" s="172">
        <f>'6-14-24 vs North Oconee'!BS5</f>
        <v>58.333656547396949</v>
      </c>
      <c r="O213" s="172">
        <f>'6-14-24 vs North Oconee'!BT5</f>
        <v>-35.152639659482638</v>
      </c>
      <c r="P213" s="172">
        <f>'6-14-24 vs North Oconee'!BU5*100</f>
        <v>4.0723981900452486</v>
      </c>
      <c r="Q213" s="172">
        <f>'6-14-24 vs North Oconee'!BV5</f>
        <v>3.6400000000000006</v>
      </c>
      <c r="R213" s="172">
        <f>'6-14-24 vs North Oconee'!BW5</f>
        <v>0</v>
      </c>
      <c r="S213" s="172">
        <v>29</v>
      </c>
      <c r="T213" s="160" t="s">
        <v>167</v>
      </c>
    </row>
    <row r="214" spans="1:20" x14ac:dyDescent="0.55000000000000004">
      <c r="A214" s="160">
        <f>'6-14-24 vs North Oconee'!BF6</f>
        <v>3</v>
      </c>
      <c r="B214" s="160" t="str">
        <f>'6-14-24 vs North Oconee'!BG6</f>
        <v>Gossett</v>
      </c>
      <c r="C214" s="172">
        <f>'6-14-24 vs North Oconee'!BH6*100</f>
        <v>31.25</v>
      </c>
      <c r="D214" s="172">
        <f>'6-14-24 vs North Oconee'!BI6*100</f>
        <v>42.918454935622321</v>
      </c>
      <c r="E214" s="172">
        <f>'6-14-24 vs North Oconee'!BJ6*100</f>
        <v>24.853200782929164</v>
      </c>
      <c r="F214" s="172">
        <f>'6-14-24 vs North Oconee'!BK6*100</f>
        <v>11.446227398723394</v>
      </c>
      <c r="G214" s="172">
        <f>'6-14-24 vs North Oconee'!BL6</f>
        <v>9.6899224806201542E-2</v>
      </c>
      <c r="H214" s="172">
        <f>'6-14-24 vs North Oconee'!BM6</f>
        <v>0</v>
      </c>
      <c r="I214" s="172">
        <f>'6-14-24 vs North Oconee'!BN6</f>
        <v>0</v>
      </c>
      <c r="J214" s="172">
        <f>'6-14-24 vs North Oconee'!BO6*100</f>
        <v>0</v>
      </c>
      <c r="K214" s="172">
        <f>'6-14-24 vs North Oconee'!BP6*100</f>
        <v>0</v>
      </c>
      <c r="L214" s="172">
        <f>'6-14-24 vs North Oconee'!BQ6*100</f>
        <v>0</v>
      </c>
      <c r="M214" s="172">
        <f>'6-14-24 vs North Oconee'!BR6</f>
        <v>96.724458022286569</v>
      </c>
      <c r="N214" s="172">
        <f>'6-14-24 vs North Oconee'!BS6</f>
        <v>122.86534155240281</v>
      </c>
      <c r="O214" s="172">
        <f>'6-14-24 vs North Oconee'!BT6</f>
        <v>26.140883530116241</v>
      </c>
      <c r="P214" s="172">
        <f>'6-14-24 vs North Oconee'!BU6*100</f>
        <v>4.5248868778280542</v>
      </c>
      <c r="Q214" s="172">
        <f>'6-14-24 vs North Oconee'!BV6</f>
        <v>2.419999999999999</v>
      </c>
      <c r="R214" s="172">
        <f>'6-14-24 vs North Oconee'!BW6</f>
        <v>0.375</v>
      </c>
      <c r="S214" s="172">
        <v>19.329999999999998</v>
      </c>
      <c r="T214" s="160" t="s">
        <v>167</v>
      </c>
    </row>
    <row r="215" spans="1:20" x14ac:dyDescent="0.55000000000000004">
      <c r="A215" s="160">
        <f>'6-14-24 vs North Oconee'!BF7</f>
        <v>4</v>
      </c>
      <c r="B215" s="160" t="str">
        <f>'6-14-24 vs North Oconee'!BG7</f>
        <v>Stapler</v>
      </c>
      <c r="C215" s="172">
        <f>'6-14-24 vs North Oconee'!BH7*100</f>
        <v>0</v>
      </c>
      <c r="D215" s="172">
        <f>'6-14-24 vs North Oconee'!BI7*100</f>
        <v>0</v>
      </c>
      <c r="E215" s="172">
        <f>'6-14-24 vs North Oconee'!BJ7*100</f>
        <v>0</v>
      </c>
      <c r="F215" s="172">
        <f>'6-14-24 vs North Oconee'!BK7*100</f>
        <v>0</v>
      </c>
      <c r="G215" s="172">
        <f>'6-14-24 vs North Oconee'!BL7</f>
        <v>0</v>
      </c>
      <c r="H215" s="172">
        <f>'6-14-24 vs North Oconee'!BM7</f>
        <v>0</v>
      </c>
      <c r="I215" s="172">
        <f>'6-14-24 vs North Oconee'!BN7</f>
        <v>0</v>
      </c>
      <c r="J215" s="172">
        <f>'6-14-24 vs North Oconee'!BO7*100</f>
        <v>0</v>
      </c>
      <c r="K215" s="172">
        <f>'6-14-24 vs North Oconee'!BP7*100</f>
        <v>0</v>
      </c>
      <c r="L215" s="172">
        <f>'6-14-24 vs North Oconee'!BQ7*100</f>
        <v>0</v>
      </c>
      <c r="M215" s="172">
        <f>'6-14-24 vs North Oconee'!BR7</f>
        <v>0</v>
      </c>
      <c r="N215" s="172">
        <f>'6-14-24 vs North Oconee'!BS7</f>
        <v>0</v>
      </c>
      <c r="O215" s="172">
        <f>'6-14-24 vs North Oconee'!BT7</f>
        <v>0</v>
      </c>
      <c r="P215" s="172">
        <f>'6-14-24 vs North Oconee'!BU7*100</f>
        <v>0</v>
      </c>
      <c r="Q215" s="172">
        <f>'6-14-24 vs North Oconee'!BV7</f>
        <v>0</v>
      </c>
      <c r="R215" s="172">
        <f>'6-14-24 vs North Oconee'!BW7</f>
        <v>0</v>
      </c>
      <c r="S215" s="172">
        <v>0</v>
      </c>
      <c r="T215" s="160" t="s">
        <v>167</v>
      </c>
    </row>
    <row r="216" spans="1:20" x14ac:dyDescent="0.55000000000000004">
      <c r="A216" s="160">
        <f>'6-14-24 vs North Oconee'!BF8</f>
        <v>5</v>
      </c>
      <c r="B216" s="160" t="str">
        <f>'6-14-24 vs North Oconee'!BG8</f>
        <v>JD</v>
      </c>
      <c r="C216" s="172">
        <f>'6-14-24 vs North Oconee'!BH8*100</f>
        <v>59.375</v>
      </c>
      <c r="D216" s="172">
        <f>'6-14-24 vs North Oconee'!BI8*100</f>
        <v>64.752252252252248</v>
      </c>
      <c r="E216" s="172">
        <f>'6-14-24 vs North Oconee'!BJ8*100</f>
        <v>29.303342705404567</v>
      </c>
      <c r="F216" s="172">
        <f>'6-14-24 vs North Oconee'!BK8*100</f>
        <v>19.362470962746279</v>
      </c>
      <c r="G216" s="172">
        <f>'6-14-24 vs North Oconee'!BL8</f>
        <v>9.6339113680154131E-2</v>
      </c>
      <c r="H216" s="172">
        <f>'6-14-24 vs North Oconee'!BM8</f>
        <v>4.8169556840077066E-2</v>
      </c>
      <c r="I216" s="172">
        <f>'6-14-24 vs North Oconee'!BN8</f>
        <v>2</v>
      </c>
      <c r="J216" s="172">
        <f>'6-14-24 vs North Oconee'!BO8*100</f>
        <v>7.5251828631138977</v>
      </c>
      <c r="K216" s="172">
        <f>'6-14-24 vs North Oconee'!BP8*100</f>
        <v>9.9195592286501384</v>
      </c>
      <c r="L216" s="172">
        <f>'6-14-24 vs North Oconee'!BQ8*100</f>
        <v>8.5580510992275691</v>
      </c>
      <c r="M216" s="172">
        <f>'6-14-24 vs North Oconee'!BR8</f>
        <v>91.72778759805999</v>
      </c>
      <c r="N216" s="172">
        <f>'6-14-24 vs North Oconee'!BS8</f>
        <v>154.37044613107835</v>
      </c>
      <c r="O216" s="172">
        <f>'6-14-24 vs North Oconee'!BT8</f>
        <v>62.642658533018363</v>
      </c>
      <c r="P216" s="172">
        <f>'6-14-24 vs North Oconee'!BU8*100</f>
        <v>20.81447963800905</v>
      </c>
      <c r="Q216" s="172">
        <f>'6-14-24 vs North Oconee'!BV8</f>
        <v>16.77</v>
      </c>
      <c r="R216" s="172">
        <f>'6-14-24 vs North Oconee'!BW8</f>
        <v>0.25</v>
      </c>
      <c r="S216" s="172">
        <v>33</v>
      </c>
      <c r="T216" s="160" t="s">
        <v>167</v>
      </c>
    </row>
    <row r="217" spans="1:20" x14ac:dyDescent="0.55000000000000004">
      <c r="A217" s="160">
        <f>'6-14-24 vs North Oconee'!BF9</f>
        <v>10</v>
      </c>
      <c r="B217" s="160" t="str">
        <f>'6-14-24 vs North Oconee'!BG9</f>
        <v>Mason</v>
      </c>
      <c r="C217" s="172">
        <f>'6-14-24 vs North Oconee'!BH9*100</f>
        <v>0</v>
      </c>
      <c r="D217" s="172">
        <f>'6-14-24 vs North Oconee'!BI9*100</f>
        <v>0</v>
      </c>
      <c r="E217" s="172">
        <f>'6-14-24 vs North Oconee'!BJ9*100</f>
        <v>44.245829830538476</v>
      </c>
      <c r="F217" s="172">
        <f>'6-14-24 vs North Oconee'!BK9*100</f>
        <v>0</v>
      </c>
      <c r="G217" s="172">
        <f>'6-14-24 vs North Oconee'!BL9</f>
        <v>0</v>
      </c>
      <c r="H217" s="172">
        <f>'6-14-24 vs North Oconee'!BM9</f>
        <v>0</v>
      </c>
      <c r="I217" s="172">
        <f>'6-14-24 vs North Oconee'!BN9</f>
        <v>0</v>
      </c>
      <c r="J217" s="172">
        <f>'6-14-24 vs North Oconee'!BO9*100</f>
        <v>0</v>
      </c>
      <c r="K217" s="172">
        <f>'6-14-24 vs North Oconee'!BP9*100</f>
        <v>0</v>
      </c>
      <c r="L217" s="172">
        <f>'6-14-24 vs North Oconee'!BQ9*100</f>
        <v>0</v>
      </c>
      <c r="M217" s="172">
        <f>'6-14-24 vs North Oconee'!BR9</f>
        <v>111.48403539595792</v>
      </c>
      <c r="N217" s="172">
        <f>'6-14-24 vs North Oconee'!BS9</f>
        <v>0</v>
      </c>
      <c r="O217" s="172">
        <f>'6-14-24 vs North Oconee'!BT9</f>
        <v>-111.48403539595792</v>
      </c>
      <c r="P217" s="172">
        <f>'6-14-24 vs North Oconee'!BU9*100</f>
        <v>-1.809954751131222</v>
      </c>
      <c r="Q217" s="172">
        <f>'6-14-24 vs North Oconee'!BV9</f>
        <v>-1.6800000000000002</v>
      </c>
      <c r="R217" s="172">
        <f>'6-14-24 vs North Oconee'!BW9</f>
        <v>0</v>
      </c>
      <c r="S217" s="172">
        <v>2.33</v>
      </c>
      <c r="T217" s="160" t="s">
        <v>167</v>
      </c>
    </row>
    <row r="218" spans="1:20" x14ac:dyDescent="0.55000000000000004">
      <c r="A218" s="160">
        <f>'6-14-24 vs North Oconee'!BF10</f>
        <v>11</v>
      </c>
      <c r="B218" s="160" t="str">
        <f>'6-14-24 vs North Oconee'!BG10</f>
        <v>Pannell</v>
      </c>
      <c r="C218" s="172">
        <f>'6-14-24 vs North Oconee'!BH10*100</f>
        <v>50</v>
      </c>
      <c r="D218" s="172">
        <f>'6-14-24 vs North Oconee'!BI10*100</f>
        <v>50</v>
      </c>
      <c r="E218" s="172">
        <f>'6-14-24 vs North Oconee'!BJ10*100</f>
        <v>6.7249043382357874</v>
      </c>
      <c r="F218" s="172">
        <f>'6-14-24 vs North Oconee'!BK10*100</f>
        <v>13.307119205298012</v>
      </c>
      <c r="G218" s="172">
        <f>'6-14-24 vs North Oconee'!BL10</f>
        <v>0.33333333333333331</v>
      </c>
      <c r="H218" s="172">
        <f>'6-14-24 vs North Oconee'!BM10</f>
        <v>0</v>
      </c>
      <c r="I218" s="172">
        <f>'6-14-24 vs North Oconee'!BN10</f>
        <v>0</v>
      </c>
      <c r="J218" s="172">
        <f>'6-14-24 vs North Oconee'!BO10*100</f>
        <v>8.0995118878916692</v>
      </c>
      <c r="K218" s="172">
        <f>'6-14-24 vs North Oconee'!BP10*100</f>
        <v>21.353258613532581</v>
      </c>
      <c r="L218" s="172">
        <f>'6-14-24 vs North Oconee'!BQ10*100</f>
        <v>13.816814396991672</v>
      </c>
      <c r="M218" s="172">
        <f>'6-14-24 vs North Oconee'!BR10</f>
        <v>104.93781905817649</v>
      </c>
      <c r="N218" s="172">
        <f>'6-14-24 vs North Oconee'!BS10</f>
        <v>158.45328819079444</v>
      </c>
      <c r="O218" s="172">
        <f>'6-14-24 vs North Oconee'!BT10</f>
        <v>53.515469132617952</v>
      </c>
      <c r="P218" s="172">
        <f>'6-14-24 vs North Oconee'!BU10*100</f>
        <v>4.0723981900452486</v>
      </c>
      <c r="Q218" s="172">
        <f>'6-14-24 vs North Oconee'!BV10</f>
        <v>4.5</v>
      </c>
      <c r="R218" s="172">
        <f>'6-14-24 vs North Oconee'!BW10</f>
        <v>0</v>
      </c>
      <c r="S218" s="172">
        <v>15.33</v>
      </c>
      <c r="T218" s="160" t="s">
        <v>167</v>
      </c>
    </row>
    <row r="219" spans="1:20" x14ac:dyDescent="0.55000000000000004">
      <c r="A219" s="160">
        <f>'6-14-24 vs North Oconee'!BF11</f>
        <v>12</v>
      </c>
      <c r="B219" s="160" t="str">
        <f>'6-14-24 vs North Oconee'!BG11</f>
        <v>Chapman</v>
      </c>
      <c r="C219" s="172">
        <f>'6-14-24 vs North Oconee'!BH11*100</f>
        <v>0</v>
      </c>
      <c r="D219" s="172">
        <f>'6-14-24 vs North Oconee'!BI11*100</f>
        <v>0</v>
      </c>
      <c r="E219" s="172">
        <f>'6-14-24 vs North Oconee'!BJ11*100</f>
        <v>0</v>
      </c>
      <c r="F219" s="172">
        <f>'6-14-24 vs North Oconee'!BK11*100</f>
        <v>0</v>
      </c>
      <c r="G219" s="172">
        <f>'6-14-24 vs North Oconee'!BL11</f>
        <v>0</v>
      </c>
      <c r="H219" s="172">
        <f>'6-14-24 vs North Oconee'!BM11</f>
        <v>0</v>
      </c>
      <c r="I219" s="172">
        <f>'6-14-24 vs North Oconee'!BN11</f>
        <v>0</v>
      </c>
      <c r="J219" s="172">
        <f>'6-14-24 vs North Oconee'!BO11*100</f>
        <v>0</v>
      </c>
      <c r="K219" s="172">
        <f>'6-14-24 vs North Oconee'!BP11*100</f>
        <v>0</v>
      </c>
      <c r="L219" s="172">
        <f>'6-14-24 vs North Oconee'!BQ11*100</f>
        <v>0</v>
      </c>
      <c r="M219" s="172">
        <f>'6-14-24 vs North Oconee'!BR11</f>
        <v>0</v>
      </c>
      <c r="N219" s="172">
        <f>'6-14-24 vs North Oconee'!BS11</f>
        <v>0</v>
      </c>
      <c r="O219" s="172">
        <f>'6-14-24 vs North Oconee'!BT11</f>
        <v>0</v>
      </c>
      <c r="P219" s="172">
        <f>'6-14-24 vs North Oconee'!BU11*100</f>
        <v>0</v>
      </c>
      <c r="Q219" s="172">
        <f>'6-14-24 vs North Oconee'!BV11</f>
        <v>0</v>
      </c>
      <c r="R219" s="172">
        <f>'6-14-24 vs North Oconee'!BW11</f>
        <v>0</v>
      </c>
      <c r="S219" s="172">
        <v>0</v>
      </c>
      <c r="T219" s="160" t="s">
        <v>167</v>
      </c>
    </row>
    <row r="220" spans="1:20" x14ac:dyDescent="0.55000000000000004">
      <c r="A220" s="160">
        <f>'6-14-24 vs North Oconee'!BF12</f>
        <v>24</v>
      </c>
      <c r="B220" s="160" t="str">
        <f>'6-14-24 vs North Oconee'!BG12</f>
        <v>Carney</v>
      </c>
      <c r="C220" s="172">
        <f>'6-14-24 vs North Oconee'!BH12*100</f>
        <v>0</v>
      </c>
      <c r="D220" s="172">
        <f>'6-14-24 vs North Oconee'!BI12*100</f>
        <v>0</v>
      </c>
      <c r="E220" s="172">
        <f>'6-14-24 vs North Oconee'!BJ12*100</f>
        <v>4.84003678427956</v>
      </c>
      <c r="F220" s="172">
        <f>'6-14-24 vs North Oconee'!BK12*100</f>
        <v>0</v>
      </c>
      <c r="G220" s="172">
        <f>'6-14-24 vs North Oconee'!BL12</f>
        <v>0</v>
      </c>
      <c r="H220" s="172">
        <f>'6-14-24 vs North Oconee'!BM12</f>
        <v>0</v>
      </c>
      <c r="I220" s="172">
        <f>'6-14-24 vs North Oconee'!BN12</f>
        <v>0</v>
      </c>
      <c r="J220" s="172">
        <f>'6-14-24 vs North Oconee'!BO12*100</f>
        <v>5.8293670066375247</v>
      </c>
      <c r="K220" s="172">
        <f>'6-14-24 vs North Oconee'!BP12*100</f>
        <v>0</v>
      </c>
      <c r="L220" s="172">
        <f>'6-14-24 vs North Oconee'!BQ12*100</f>
        <v>3.3147381018134947</v>
      </c>
      <c r="M220" s="172">
        <f>'6-14-24 vs North Oconee'!BR12</f>
        <v>105.00982552656305</v>
      </c>
      <c r="N220" s="172">
        <f>'6-14-24 vs North Oconee'!BS12</f>
        <v>30.659965095825509</v>
      </c>
      <c r="O220" s="172">
        <f>'6-14-24 vs North Oconee'!BT12</f>
        <v>-74.349860430737536</v>
      </c>
      <c r="P220" s="172">
        <f>'6-14-24 vs North Oconee'!BU12*100</f>
        <v>-0.45248868778280549</v>
      </c>
      <c r="Q220" s="172">
        <f>'6-14-24 vs North Oconee'!BV12</f>
        <v>0.31999999999999984</v>
      </c>
      <c r="R220" s="172">
        <f>'6-14-24 vs North Oconee'!BW12</f>
        <v>0</v>
      </c>
      <c r="S220" s="172">
        <v>21.3</v>
      </c>
      <c r="T220" s="160" t="s">
        <v>167</v>
      </c>
    </row>
    <row r="221" spans="1:20" x14ac:dyDescent="0.55000000000000004">
      <c r="A221" s="160">
        <f>'6-14-24 vs North Oconee'!BF13</f>
        <v>30</v>
      </c>
      <c r="B221" s="160" t="str">
        <f>'6-14-24 vs North Oconee'!BG13</f>
        <v>Bowman</v>
      </c>
      <c r="C221" s="172">
        <f>'6-14-24 vs North Oconee'!BH13*100</f>
        <v>85.714285714285708</v>
      </c>
      <c r="D221" s="172">
        <f>'6-14-24 vs North Oconee'!BI13*100</f>
        <v>85.714285714285708</v>
      </c>
      <c r="E221" s="172">
        <f>'6-14-24 vs North Oconee'!BJ13*100</f>
        <v>21.039343572480536</v>
      </c>
      <c r="F221" s="172">
        <f>'6-14-24 vs North Oconee'!BK13*100</f>
        <v>11.61698283649503</v>
      </c>
      <c r="G221" s="172">
        <f>'6-14-24 vs North Oconee'!BL13</f>
        <v>9.0909090909090912E-2</v>
      </c>
      <c r="H221" s="172">
        <f>'6-14-24 vs North Oconee'!BM13</f>
        <v>0.27272727272727271</v>
      </c>
      <c r="I221" s="172">
        <f>'6-14-24 vs North Oconee'!BN13</f>
        <v>0.33333333333333331</v>
      </c>
      <c r="J221" s="172">
        <f>'6-14-24 vs North Oconee'!BO13*100</f>
        <v>15.203940886699504</v>
      </c>
      <c r="K221" s="172">
        <f>'6-14-24 vs North Oconee'!BP13*100</f>
        <v>26.722077922077919</v>
      </c>
      <c r="L221" s="172">
        <f>'6-14-24 vs North Oconee'!BQ13*100</f>
        <v>20.172549019607843</v>
      </c>
      <c r="M221" s="172">
        <f>'6-14-24 vs North Oconee'!BR13</f>
        <v>94.786070754532844</v>
      </c>
      <c r="N221" s="172">
        <f>'6-14-24 vs North Oconee'!BS13</f>
        <v>126.30313266827842</v>
      </c>
      <c r="O221" s="172">
        <f>'6-14-24 vs North Oconee'!BT13</f>
        <v>31.517061913745579</v>
      </c>
      <c r="P221" s="172">
        <f>'6-14-24 vs North Oconee'!BU13*100</f>
        <v>13.574660633484163</v>
      </c>
      <c r="Q221" s="172">
        <f>'6-14-24 vs North Oconee'!BV13</f>
        <v>13.48</v>
      </c>
      <c r="R221" s="172">
        <f>'6-14-24 vs North Oconee'!BW13</f>
        <v>0</v>
      </c>
      <c r="S221" s="172">
        <v>24.5</v>
      </c>
      <c r="T221" s="160" t="s">
        <v>167</v>
      </c>
    </row>
    <row r="222" spans="1:20" x14ac:dyDescent="0.55000000000000004">
      <c r="A222" s="160">
        <f>'6-14-24 vs North Oconee'!BF14</f>
        <v>32</v>
      </c>
      <c r="B222" s="160" t="str">
        <f>'6-14-24 vs North Oconee'!BG14</f>
        <v>Turner</v>
      </c>
      <c r="C222" s="172">
        <f>'6-14-24 vs North Oconee'!BH14*100</f>
        <v>0</v>
      </c>
      <c r="D222" s="172">
        <f>'6-14-24 vs North Oconee'!BI14*100</f>
        <v>0</v>
      </c>
      <c r="E222" s="172">
        <f>'6-14-24 vs North Oconee'!BJ14*100</f>
        <v>0</v>
      </c>
      <c r="F222" s="172">
        <f>'6-14-24 vs North Oconee'!BK14*100</f>
        <v>0</v>
      </c>
      <c r="G222" s="172">
        <f>'6-14-24 vs North Oconee'!BL14</f>
        <v>0</v>
      </c>
      <c r="H222" s="172">
        <f>'6-14-24 vs North Oconee'!BM14</f>
        <v>0</v>
      </c>
      <c r="I222" s="172">
        <f>'6-14-24 vs North Oconee'!BN14</f>
        <v>0</v>
      </c>
      <c r="J222" s="172">
        <f>'6-14-24 vs North Oconee'!BO14*100</f>
        <v>0</v>
      </c>
      <c r="K222" s="172">
        <f>'6-14-24 vs North Oconee'!BP14*100</f>
        <v>0</v>
      </c>
      <c r="L222" s="172">
        <f>'6-14-24 vs North Oconee'!BQ14*100</f>
        <v>0</v>
      </c>
      <c r="M222" s="172">
        <f>'6-14-24 vs North Oconee'!BR14</f>
        <v>111.48403539595792</v>
      </c>
      <c r="N222" s="172">
        <f>'6-14-24 vs North Oconee'!BS14</f>
        <v>0</v>
      </c>
      <c r="O222" s="172">
        <f>'6-14-24 vs North Oconee'!BT14</f>
        <v>-111.48403539595792</v>
      </c>
      <c r="P222" s="172">
        <f>'6-14-24 vs North Oconee'!BU14*100</f>
        <v>0</v>
      </c>
      <c r="Q222" s="172">
        <f>'6-14-24 vs North Oconee'!BV14</f>
        <v>0</v>
      </c>
      <c r="R222" s="172">
        <f>'6-14-24 vs North Oconee'!BW14</f>
        <v>0</v>
      </c>
      <c r="S222" s="172">
        <v>3</v>
      </c>
      <c r="T222" s="160" t="s">
        <v>167</v>
      </c>
    </row>
    <row r="223" spans="1:20" x14ac:dyDescent="0.55000000000000004">
      <c r="A223" s="160">
        <f>'6-14-24 vs North Oconee'!BF15</f>
        <v>33</v>
      </c>
      <c r="B223" s="160" t="str">
        <f>'6-14-24 vs North Oconee'!BG15</f>
        <v>Bellomy</v>
      </c>
      <c r="C223" s="172">
        <f>'6-14-24 vs North Oconee'!BH15*100</f>
        <v>0</v>
      </c>
      <c r="D223" s="172">
        <f>'6-14-24 vs North Oconee'!BI15*100</f>
        <v>0</v>
      </c>
      <c r="E223" s="172">
        <f>'6-14-24 vs North Oconee'!BJ15*100</f>
        <v>0</v>
      </c>
      <c r="F223" s="172">
        <f>'6-14-24 vs North Oconee'!BK15*100</f>
        <v>0</v>
      </c>
      <c r="G223" s="172">
        <f>'6-14-24 vs North Oconee'!BL15</f>
        <v>0</v>
      </c>
      <c r="H223" s="172">
        <f>'6-14-24 vs North Oconee'!BM15</f>
        <v>0</v>
      </c>
      <c r="I223" s="172">
        <f>'6-14-24 vs North Oconee'!BN15</f>
        <v>0</v>
      </c>
      <c r="J223" s="172">
        <f>'6-14-24 vs North Oconee'!BO15*100</f>
        <v>0</v>
      </c>
      <c r="K223" s="172">
        <f>'6-14-24 vs North Oconee'!BP15*100</f>
        <v>0</v>
      </c>
      <c r="L223" s="172">
        <f>'6-14-24 vs North Oconee'!BQ15*100</f>
        <v>0</v>
      </c>
      <c r="M223" s="172">
        <f>'6-14-24 vs North Oconee'!BR15</f>
        <v>0</v>
      </c>
      <c r="N223" s="172">
        <f>'6-14-24 vs North Oconee'!BS15</f>
        <v>0</v>
      </c>
      <c r="O223" s="172">
        <f>'6-14-24 vs North Oconee'!BT15</f>
        <v>0</v>
      </c>
      <c r="P223" s="172">
        <f>'6-14-24 vs North Oconee'!BU15*100</f>
        <v>0</v>
      </c>
      <c r="Q223" s="172">
        <f>'6-14-24 vs North Oconee'!BV15</f>
        <v>0</v>
      </c>
      <c r="R223" s="172">
        <f>'6-14-24 vs North Oconee'!BW15</f>
        <v>0</v>
      </c>
      <c r="S223" s="172">
        <v>0</v>
      </c>
      <c r="T223" s="160" t="s">
        <v>167</v>
      </c>
    </row>
    <row r="224" spans="1:20" x14ac:dyDescent="0.55000000000000004">
      <c r="A224" s="160">
        <f>'6-14-24 vs North Oconee'!BF16</f>
        <v>34</v>
      </c>
      <c r="B224" s="160" t="str">
        <f>'6-14-24 vs North Oconee'!BG16</f>
        <v>Toms</v>
      </c>
      <c r="C224" s="172">
        <f>'6-14-24 vs North Oconee'!BH16*100</f>
        <v>33.333333333333329</v>
      </c>
      <c r="D224" s="172">
        <f>'6-14-24 vs North Oconee'!BI16*100</f>
        <v>33.333333333333329</v>
      </c>
      <c r="E224" s="172">
        <f>'6-14-24 vs North Oconee'!BJ16*100</f>
        <v>15.273004963726613</v>
      </c>
      <c r="F224" s="172">
        <f>'6-14-24 vs North Oconee'!BK16*100</f>
        <v>61.554241170638313</v>
      </c>
      <c r="G224" s="172">
        <f>'6-14-24 vs North Oconee'!BL16</f>
        <v>0.5</v>
      </c>
      <c r="H224" s="172">
        <f>'6-14-24 vs North Oconee'!BM16</f>
        <v>0.125</v>
      </c>
      <c r="I224" s="172">
        <f>'6-14-24 vs North Oconee'!BN16</f>
        <v>4</v>
      </c>
      <c r="J224" s="172">
        <f>'6-14-24 vs North Oconee'!BO16*100</f>
        <v>9.1974457215836516</v>
      </c>
      <c r="K224" s="172">
        <f>'6-14-24 vs North Oconee'!BP16*100</f>
        <v>24.247811447811447</v>
      </c>
      <c r="L224" s="172">
        <f>'6-14-24 vs North Oconee'!BQ16*100</f>
        <v>15.689760348583878</v>
      </c>
      <c r="M224" s="172">
        <f>'6-14-24 vs North Oconee'!BR16</f>
        <v>104.05044306572167</v>
      </c>
      <c r="N224" s="172">
        <f>'6-14-24 vs North Oconee'!BS16</f>
        <v>130.07760327642666</v>
      </c>
      <c r="O224" s="172">
        <f>'6-14-24 vs North Oconee'!BT16</f>
        <v>26.027160210704992</v>
      </c>
      <c r="P224" s="172">
        <f>'6-14-24 vs North Oconee'!BU16*100</f>
        <v>4.9773755656108598</v>
      </c>
      <c r="Q224" s="172">
        <f>'6-14-24 vs North Oconee'!BV16</f>
        <v>5.66</v>
      </c>
      <c r="R224" s="172">
        <f>'6-14-24 vs North Oconee'!BW16</f>
        <v>0</v>
      </c>
      <c r="S224" s="172">
        <v>13.5</v>
      </c>
      <c r="T224" s="160" t="s">
        <v>167</v>
      </c>
    </row>
    <row r="225" spans="1:20" x14ac:dyDescent="0.55000000000000004">
      <c r="A225" s="160">
        <f>'6-14-24 vs North Oconee'!BF17</f>
        <v>55</v>
      </c>
      <c r="B225" s="160" t="str">
        <f>'6-14-24 vs North Oconee'!BG17</f>
        <v>Baker</v>
      </c>
      <c r="C225" s="172">
        <f>'6-14-24 vs North Oconee'!BH17*100</f>
        <v>0</v>
      </c>
      <c r="D225" s="172">
        <f>'6-14-24 vs North Oconee'!BI17*100</f>
        <v>0</v>
      </c>
      <c r="E225" s="172">
        <f>'6-14-24 vs North Oconee'!BJ17*100</f>
        <v>3.9651070578905636</v>
      </c>
      <c r="F225" s="172">
        <f>'6-14-24 vs North Oconee'!BK17*100</f>
        <v>0</v>
      </c>
      <c r="G225" s="172">
        <f>'6-14-24 vs North Oconee'!BL17</f>
        <v>0</v>
      </c>
      <c r="H225" s="172">
        <f>'6-14-24 vs North Oconee'!BM17</f>
        <v>0</v>
      </c>
      <c r="I225" s="172">
        <f>'6-14-24 vs North Oconee'!BN17</f>
        <v>0</v>
      </c>
      <c r="J225" s="172">
        <f>'6-14-24 vs North Oconee'!BO17*100</f>
        <v>28.653580901856763</v>
      </c>
      <c r="K225" s="172">
        <f>'6-14-24 vs North Oconee'!BP17*100</f>
        <v>0</v>
      </c>
      <c r="L225" s="172">
        <f>'6-14-24 vs North Oconee'!BQ17*100</f>
        <v>16.293212669683257</v>
      </c>
      <c r="M225" s="172">
        <f>'6-14-24 vs North Oconee'!BR17</f>
        <v>110.75316691927746</v>
      </c>
      <c r="N225" s="172">
        <f>'6-14-24 vs North Oconee'!BS17</f>
        <v>111.67583038471707</v>
      </c>
      <c r="O225" s="172">
        <f>'6-14-24 vs North Oconee'!BT17</f>
        <v>0.9226634654396122</v>
      </c>
      <c r="P225" s="172">
        <f>'6-14-24 vs North Oconee'!BU17*100</f>
        <v>0.45248868778280549</v>
      </c>
      <c r="Q225" s="172">
        <f>'6-14-24 vs North Oconee'!BV17</f>
        <v>2.25</v>
      </c>
      <c r="R225" s="172">
        <f>'6-14-24 vs North Oconee'!BW17</f>
        <v>0</v>
      </c>
      <c r="S225" s="172">
        <v>13</v>
      </c>
      <c r="T225" s="160" t="s">
        <v>167</v>
      </c>
    </row>
    <row r="226" spans="1:20" x14ac:dyDescent="0.55000000000000004">
      <c r="A226" s="160">
        <v>99</v>
      </c>
      <c r="B226" s="160" t="str">
        <f>'6-14-24 vs North Oconee'!BG18</f>
        <v>Team</v>
      </c>
      <c r="C226" s="172">
        <f>'6-14-24 vs North Oconee'!BH18*100</f>
        <v>47.959183673469383</v>
      </c>
      <c r="D226" s="172">
        <f>'6-14-24 vs North Oconee'!BI18*100</f>
        <v>51.843317972350235</v>
      </c>
      <c r="E226" s="172">
        <f>'6-14-24 vs North Oconee'!BJ18*100</f>
        <v>0</v>
      </c>
      <c r="F226" s="172">
        <f>'6-14-24 vs North Oconee'!BK18*100</f>
        <v>45</v>
      </c>
      <c r="G226" s="172">
        <f>'6-14-24 vs North Oconee'!BL18</f>
        <v>0.14497422680412372</v>
      </c>
      <c r="H226" s="172">
        <f>'6-14-24 vs North Oconee'!BM18</f>
        <v>0.16108247422680413</v>
      </c>
      <c r="I226" s="172">
        <f>'6-14-24 vs North Oconee'!BN18</f>
        <v>0.9</v>
      </c>
      <c r="J226" s="172">
        <f>'6-14-24 vs North Oconee'!BO18*100</f>
        <v>41.379310344827587</v>
      </c>
      <c r="K226" s="172">
        <f>'6-14-24 vs North Oconee'!BP18*100</f>
        <v>68.181818181818173</v>
      </c>
      <c r="L226" s="172">
        <f>'6-14-24 vs North Oconee'!BQ18*100</f>
        <v>52.941176470588239</v>
      </c>
      <c r="M226" s="172">
        <f>'6-14-24 vs North Oconee'!BR18</f>
        <v>98.990100989901023</v>
      </c>
      <c r="N226" s="172">
        <f>'6-14-24 vs North Oconee'!BS18</f>
        <v>109.66693744922829</v>
      </c>
      <c r="O226" s="172">
        <f>'6-14-24 vs North Oconee'!BT18</f>
        <v>10.676836459327262</v>
      </c>
      <c r="P226" s="172">
        <f>'6-14-24 vs North Oconee'!BU18*100</f>
        <v>50.226244343891416</v>
      </c>
      <c r="Q226" s="172">
        <f>'6-14-24 vs North Oconee'!BV18</f>
        <v>47.36</v>
      </c>
      <c r="R226" s="172">
        <f>'6-14-24 vs North Oconee'!BW18</f>
        <v>0.14285714285714285</v>
      </c>
      <c r="S226" s="172">
        <v>180.04</v>
      </c>
      <c r="T226" s="160" t="s">
        <v>167</v>
      </c>
    </row>
    <row r="227" spans="1:20" x14ac:dyDescent="0.55000000000000004">
      <c r="A227" s="160">
        <f>'6-14-24 vs Pebblebrook'!BF3</f>
        <v>0</v>
      </c>
      <c r="B227" s="160" t="str">
        <f>'6-14-24 vs Pebblebrook'!BG3</f>
        <v>Lewis</v>
      </c>
      <c r="C227" s="172">
        <f>'6-14-24 vs Pebblebrook'!BH3*100</f>
        <v>0</v>
      </c>
      <c r="D227" s="172">
        <f>'6-14-24 vs Pebblebrook'!BI3*100</f>
        <v>0</v>
      </c>
      <c r="E227" s="172">
        <f>'6-14-24 vs Pebblebrook'!BJ3*100</f>
        <v>15.302218821729149</v>
      </c>
      <c r="F227" s="172">
        <f>'6-14-24 vs Pebblebrook'!BK3*100</f>
        <v>26.469117647058827</v>
      </c>
      <c r="G227" s="172">
        <f>'6-14-24 vs Pebblebrook'!BL3</f>
        <v>0.33333333333333331</v>
      </c>
      <c r="H227" s="172">
        <f>'6-14-24 vs Pebblebrook'!BM3</f>
        <v>0.33333333333333331</v>
      </c>
      <c r="I227" s="172">
        <f>'6-14-24 vs Pebblebrook'!BN3</f>
        <v>1</v>
      </c>
      <c r="J227" s="172">
        <f>'6-14-24 vs Pebblebrook'!BO3*100</f>
        <v>0</v>
      </c>
      <c r="K227" s="172">
        <f>'6-14-24 vs Pebblebrook'!BP3*100</f>
        <v>24.998611111111114</v>
      </c>
      <c r="L227" s="172">
        <f>'6-14-24 vs Pebblebrook'!BQ3*100</f>
        <v>13.635606060606062</v>
      </c>
      <c r="M227" s="172">
        <f>'6-14-24 vs Pebblebrook'!BR3</f>
        <v>133.17254169440866</v>
      </c>
      <c r="N227" s="172">
        <f>'6-14-24 vs Pebblebrook'!BS3</f>
        <v>46.199664488127723</v>
      </c>
      <c r="O227" s="172">
        <f>'6-14-24 vs Pebblebrook'!BT3</f>
        <v>-86.972877206280941</v>
      </c>
      <c r="P227" s="172">
        <f>'6-14-24 vs Pebblebrook'!BU3*100</f>
        <v>0</v>
      </c>
      <c r="Q227" s="172">
        <f>'6-14-24 vs Pebblebrook'!BV3</f>
        <v>0.25</v>
      </c>
      <c r="R227" s="172">
        <f>'6-14-24 vs Pebblebrook'!BW3</f>
        <v>0</v>
      </c>
      <c r="S227" s="172">
        <v>8</v>
      </c>
      <c r="T227" s="160" t="s">
        <v>168</v>
      </c>
    </row>
    <row r="228" spans="1:20" x14ac:dyDescent="0.55000000000000004">
      <c r="A228" s="160">
        <f>'6-14-24 vs Pebblebrook'!BF4</f>
        <v>1</v>
      </c>
      <c r="B228" s="160" t="str">
        <f>'6-14-24 vs Pebblebrook'!BG4</f>
        <v>Walker</v>
      </c>
      <c r="C228" s="172">
        <f>'6-14-24 vs Pebblebrook'!BH4*100</f>
        <v>0</v>
      </c>
      <c r="D228" s="172">
        <f>'6-14-24 vs Pebblebrook'!BI4*100</f>
        <v>0</v>
      </c>
      <c r="E228" s="172">
        <f>'6-14-24 vs Pebblebrook'!BJ4*100</f>
        <v>0</v>
      </c>
      <c r="F228" s="172">
        <f>'6-14-24 vs Pebblebrook'!BK4*100</f>
        <v>0</v>
      </c>
      <c r="G228" s="172">
        <f>'6-14-24 vs Pebblebrook'!BL4</f>
        <v>0</v>
      </c>
      <c r="H228" s="172">
        <f>'6-14-24 vs Pebblebrook'!BM4</f>
        <v>0</v>
      </c>
      <c r="I228" s="172">
        <f>'6-14-24 vs Pebblebrook'!BN4</f>
        <v>0</v>
      </c>
      <c r="J228" s="172">
        <f>'6-14-24 vs Pebblebrook'!BO4*100</f>
        <v>0</v>
      </c>
      <c r="K228" s="172">
        <f>'6-14-24 vs Pebblebrook'!BP4*100</f>
        <v>0</v>
      </c>
      <c r="L228" s="172">
        <f>'6-14-24 vs Pebblebrook'!BQ4*100</f>
        <v>0</v>
      </c>
      <c r="M228" s="172">
        <f>'6-14-24 vs Pebblebrook'!BR4</f>
        <v>0</v>
      </c>
      <c r="N228" s="172">
        <f>'6-14-24 vs Pebblebrook'!BS4</f>
        <v>0</v>
      </c>
      <c r="O228" s="172">
        <f>'6-14-24 vs Pebblebrook'!BT4</f>
        <v>0</v>
      </c>
      <c r="P228" s="172">
        <f>'6-14-24 vs Pebblebrook'!BU4*100</f>
        <v>0</v>
      </c>
      <c r="Q228" s="172">
        <f>'6-14-24 vs Pebblebrook'!BV4</f>
        <v>0</v>
      </c>
      <c r="R228" s="172">
        <f>'6-14-24 vs Pebblebrook'!BW4</f>
        <v>0</v>
      </c>
      <c r="S228" s="172">
        <v>0</v>
      </c>
      <c r="T228" s="160" t="s">
        <v>168</v>
      </c>
    </row>
    <row r="229" spans="1:20" x14ac:dyDescent="0.55000000000000004">
      <c r="A229" s="160">
        <f>'6-14-24 vs Pebblebrook'!BF5</f>
        <v>2</v>
      </c>
      <c r="B229" s="160" t="str">
        <f>'6-14-24 vs Pebblebrook'!BG5</f>
        <v>Rivers</v>
      </c>
      <c r="C229" s="172">
        <f>'6-14-24 vs Pebblebrook'!BH5*100</f>
        <v>50</v>
      </c>
      <c r="D229" s="172">
        <f>'6-14-24 vs Pebblebrook'!BI5*100</f>
        <v>50.872093023255815</v>
      </c>
      <c r="E229" s="172">
        <f>'6-14-24 vs Pebblebrook'!BJ5*100</f>
        <v>22.397914364249484</v>
      </c>
      <c r="F229" s="172">
        <f>'6-14-24 vs Pebblebrook'!BK5*100</f>
        <v>10.255665145325151</v>
      </c>
      <c r="G229" s="172">
        <f>'6-14-24 vs Pebblebrook'!BL5</f>
        <v>9.1911764705882359E-2</v>
      </c>
      <c r="H229" s="172">
        <f>'6-14-24 vs Pebblebrook'!BM5</f>
        <v>0.27573529411764708</v>
      </c>
      <c r="I229" s="172">
        <f>'6-14-24 vs Pebblebrook'!BN5</f>
        <v>0.33333333333333331</v>
      </c>
      <c r="J229" s="172">
        <f>'6-14-24 vs Pebblebrook'!BO5*100</f>
        <v>0</v>
      </c>
      <c r="K229" s="172">
        <f>'6-14-24 vs Pebblebrook'!BP5*100</f>
        <v>14.813991769547325</v>
      </c>
      <c r="L229" s="172">
        <f>'6-14-24 vs Pebblebrook'!BQ5*100</f>
        <v>8.0803591470258151</v>
      </c>
      <c r="M229" s="172">
        <f>'6-14-24 vs Pebblebrook'!BR5</f>
        <v>135.22817215117314</v>
      </c>
      <c r="N229" s="172">
        <f>'6-14-24 vs Pebblebrook'!BS5</f>
        <v>84.985602705968475</v>
      </c>
      <c r="O229" s="172">
        <f>'6-14-24 vs Pebblebrook'!BT5</f>
        <v>-50.242569445204666</v>
      </c>
      <c r="P229" s="172">
        <f>'6-14-24 vs Pebblebrook'!BU5*100</f>
        <v>2.5641025641025639</v>
      </c>
      <c r="Q229" s="172">
        <f>'6-14-24 vs Pebblebrook'!BV5</f>
        <v>1.0199999999999996</v>
      </c>
      <c r="R229" s="172">
        <f>'6-14-24 vs Pebblebrook'!BW5</f>
        <v>0.33333333333333331</v>
      </c>
      <c r="S229" s="172">
        <v>27</v>
      </c>
      <c r="T229" s="160" t="s">
        <v>168</v>
      </c>
    </row>
    <row r="230" spans="1:20" x14ac:dyDescent="0.55000000000000004">
      <c r="A230" s="160">
        <f>'6-14-24 vs Pebblebrook'!BF6</f>
        <v>3</v>
      </c>
      <c r="B230" s="160" t="str">
        <f>'6-14-24 vs Pebblebrook'!BG6</f>
        <v>Gossett</v>
      </c>
      <c r="C230" s="172">
        <f>'6-14-24 vs Pebblebrook'!BH6*100</f>
        <v>100</v>
      </c>
      <c r="D230" s="172">
        <f>'6-14-24 vs Pebblebrook'!BI6*100</f>
        <v>100</v>
      </c>
      <c r="E230" s="172">
        <f>'6-14-24 vs Pebblebrook'!BJ6*100</f>
        <v>12.241775057383322</v>
      </c>
      <c r="F230" s="172">
        <f>'6-14-24 vs Pebblebrook'!BK6*100</f>
        <v>10.197618157301335</v>
      </c>
      <c r="G230" s="172">
        <f>'6-14-24 vs Pebblebrook'!BL6</f>
        <v>0.16666666666666666</v>
      </c>
      <c r="H230" s="172">
        <f>'6-14-24 vs Pebblebrook'!BM6</f>
        <v>0.33333333333333331</v>
      </c>
      <c r="I230" s="172">
        <f>'6-14-24 vs Pebblebrook'!BN6</f>
        <v>0.5</v>
      </c>
      <c r="J230" s="172">
        <f>'6-14-24 vs Pebblebrook'!BO6*100</f>
        <v>9.5994666666666681</v>
      </c>
      <c r="K230" s="172">
        <f>'6-14-24 vs Pebblebrook'!BP6*100</f>
        <v>0</v>
      </c>
      <c r="L230" s="172">
        <f>'6-14-24 vs Pebblebrook'!BQ6*100</f>
        <v>4.3633939393939398</v>
      </c>
      <c r="M230" s="172">
        <f>'6-14-24 vs Pebblebrook'!BR6</f>
        <v>129.99837645026091</v>
      </c>
      <c r="N230" s="172">
        <f>'6-14-24 vs Pebblebrook'!BS6</f>
        <v>116.51774743230891</v>
      </c>
      <c r="O230" s="172">
        <f>'6-14-24 vs Pebblebrook'!BT6</f>
        <v>-13.480629017951998</v>
      </c>
      <c r="P230" s="172">
        <f>'6-14-24 vs Pebblebrook'!BU6*100</f>
        <v>4.700854700854701</v>
      </c>
      <c r="Q230" s="172">
        <f>'6-14-24 vs Pebblebrook'!BV6</f>
        <v>4.4799999999999995</v>
      </c>
      <c r="R230" s="172">
        <f>'6-14-24 vs Pebblebrook'!BW6</f>
        <v>0</v>
      </c>
      <c r="S230" s="172">
        <v>25</v>
      </c>
      <c r="T230" s="160" t="s">
        <v>168</v>
      </c>
    </row>
    <row r="231" spans="1:20" x14ac:dyDescent="0.55000000000000004">
      <c r="A231" s="160">
        <f>'6-14-24 vs Pebblebrook'!BF7</f>
        <v>4</v>
      </c>
      <c r="B231" s="160" t="str">
        <f>'6-14-24 vs Pebblebrook'!BG7</f>
        <v>Stapler</v>
      </c>
      <c r="C231" s="172">
        <f>'6-14-24 vs Pebblebrook'!BH7*100</f>
        <v>0</v>
      </c>
      <c r="D231" s="172">
        <f>'6-14-24 vs Pebblebrook'!BI7*100</f>
        <v>0</v>
      </c>
      <c r="E231" s="172">
        <f>'6-14-24 vs Pebblebrook'!BJ7*100</f>
        <v>0</v>
      </c>
      <c r="F231" s="172">
        <f>'6-14-24 vs Pebblebrook'!BK7*100</f>
        <v>0</v>
      </c>
      <c r="G231" s="172">
        <f>'6-14-24 vs Pebblebrook'!BL7</f>
        <v>0</v>
      </c>
      <c r="H231" s="172">
        <f>'6-14-24 vs Pebblebrook'!BM7</f>
        <v>0</v>
      </c>
      <c r="I231" s="172">
        <f>'6-14-24 vs Pebblebrook'!BN7</f>
        <v>0</v>
      </c>
      <c r="J231" s="172">
        <f>'6-14-24 vs Pebblebrook'!BO7*100</f>
        <v>0</v>
      </c>
      <c r="K231" s="172">
        <f>'6-14-24 vs Pebblebrook'!BP7*100</f>
        <v>0</v>
      </c>
      <c r="L231" s="172">
        <f>'6-14-24 vs Pebblebrook'!BQ7*100</f>
        <v>0</v>
      </c>
      <c r="M231" s="172">
        <f>'6-14-24 vs Pebblebrook'!BR7</f>
        <v>0</v>
      </c>
      <c r="N231" s="172">
        <f>'6-14-24 vs Pebblebrook'!BS7</f>
        <v>0</v>
      </c>
      <c r="O231" s="172">
        <f>'6-14-24 vs Pebblebrook'!BT7</f>
        <v>0</v>
      </c>
      <c r="P231" s="172">
        <f>'6-14-24 vs Pebblebrook'!BU7*100</f>
        <v>0</v>
      </c>
      <c r="Q231" s="172">
        <f>'6-14-24 vs Pebblebrook'!BV7</f>
        <v>0</v>
      </c>
      <c r="R231" s="172">
        <f>'6-14-24 vs Pebblebrook'!BW7</f>
        <v>0</v>
      </c>
      <c r="S231" s="172">
        <v>0</v>
      </c>
      <c r="T231" s="160" t="s">
        <v>168</v>
      </c>
    </row>
    <row r="232" spans="1:20" x14ac:dyDescent="0.55000000000000004">
      <c r="A232" s="160">
        <f>'6-14-24 vs Pebblebrook'!BF8</f>
        <v>5</v>
      </c>
      <c r="B232" s="160" t="str">
        <f>'6-14-24 vs Pebblebrook'!BG8</f>
        <v>JD</v>
      </c>
      <c r="C232" s="172">
        <f>'6-14-24 vs Pebblebrook'!BH8*100</f>
        <v>16.666666666666664</v>
      </c>
      <c r="D232" s="172">
        <f>'6-14-24 vs Pebblebrook'!BI8*100</f>
        <v>34.15300546448087</v>
      </c>
      <c r="E232" s="172">
        <f>'6-14-24 vs Pebblebrook'!BJ8*100</f>
        <v>18.090864738442136</v>
      </c>
      <c r="F232" s="172">
        <f>'6-14-24 vs Pebblebrook'!BK8*100</f>
        <v>32.536741445073126</v>
      </c>
      <c r="G232" s="172">
        <f>'6-14-24 vs Pebblebrook'!BL8</f>
        <v>0.32467532467532467</v>
      </c>
      <c r="H232" s="172">
        <f>'6-14-24 vs Pebblebrook'!BM8</f>
        <v>8.1168831168831168E-2</v>
      </c>
      <c r="I232" s="172">
        <f>'6-14-24 vs Pebblebrook'!BN8</f>
        <v>4</v>
      </c>
      <c r="J232" s="172">
        <f>'6-14-24 vs Pebblebrook'!BO8*100</f>
        <v>8.525281231497928</v>
      </c>
      <c r="K232" s="172">
        <f>'6-14-24 vs Pebblebrook'!BP8*100</f>
        <v>7.1044010262482731</v>
      </c>
      <c r="L232" s="172">
        <f>'6-14-24 vs Pebblebrook'!BQ8*100</f>
        <v>7.7502556649981162</v>
      </c>
      <c r="M232" s="172">
        <f>'6-14-24 vs Pebblebrook'!BR8</f>
        <v>136.7842508822101</v>
      </c>
      <c r="N232" s="172">
        <f>'6-14-24 vs Pebblebrook'!BS8</f>
        <v>132.51664016415771</v>
      </c>
      <c r="O232" s="172">
        <f>'6-14-24 vs Pebblebrook'!BT8</f>
        <v>-4.2676107180523957</v>
      </c>
      <c r="P232" s="172">
        <f>'6-14-24 vs Pebblebrook'!BU8*100</f>
        <v>3.8461538461538463</v>
      </c>
      <c r="Q232" s="172">
        <f>'6-14-24 vs Pebblebrook'!BV8</f>
        <v>3.46</v>
      </c>
      <c r="R232" s="172">
        <f>'6-14-24 vs Pebblebrook'!BW8</f>
        <v>0.5</v>
      </c>
      <c r="S232" s="172">
        <v>28.15</v>
      </c>
      <c r="T232" s="160" t="s">
        <v>168</v>
      </c>
    </row>
    <row r="233" spans="1:20" x14ac:dyDescent="0.55000000000000004">
      <c r="A233" s="160">
        <f>'6-14-24 vs Pebblebrook'!BF9</f>
        <v>10</v>
      </c>
      <c r="B233" s="160" t="str">
        <f>'6-14-24 vs Pebblebrook'!BG9</f>
        <v>Mason</v>
      </c>
      <c r="C233" s="172">
        <f>'6-14-24 vs Pebblebrook'!BH9*100</f>
        <v>0</v>
      </c>
      <c r="D233" s="172">
        <f>'6-14-24 vs Pebblebrook'!BI9*100</f>
        <v>0</v>
      </c>
      <c r="E233" s="172">
        <f>'6-14-24 vs Pebblebrook'!BJ9*100</f>
        <v>0</v>
      </c>
      <c r="F233" s="172">
        <f>'6-14-24 vs Pebblebrook'!BK9*100</f>
        <v>0</v>
      </c>
      <c r="G233" s="172">
        <f>'6-14-24 vs Pebblebrook'!BL9</f>
        <v>0</v>
      </c>
      <c r="H233" s="172">
        <f>'6-14-24 vs Pebblebrook'!BM9</f>
        <v>0</v>
      </c>
      <c r="I233" s="172">
        <f>'6-14-24 vs Pebblebrook'!BN9</f>
        <v>0</v>
      </c>
      <c r="J233" s="172">
        <f>'6-14-24 vs Pebblebrook'!BO9*100</f>
        <v>0</v>
      </c>
      <c r="K233" s="172">
        <f>'6-14-24 vs Pebblebrook'!BP9*100</f>
        <v>0</v>
      </c>
      <c r="L233" s="172">
        <f>'6-14-24 vs Pebblebrook'!BQ9*100</f>
        <v>0</v>
      </c>
      <c r="M233" s="172">
        <f>'6-14-24 vs Pebblebrook'!BR9</f>
        <v>0</v>
      </c>
      <c r="N233" s="172">
        <f>'6-14-24 vs Pebblebrook'!BS9</f>
        <v>0</v>
      </c>
      <c r="O233" s="172">
        <f>'6-14-24 vs Pebblebrook'!BT9</f>
        <v>0</v>
      </c>
      <c r="P233" s="172">
        <f>'6-14-24 vs Pebblebrook'!BU9*100</f>
        <v>0</v>
      </c>
      <c r="Q233" s="172">
        <f>'6-14-24 vs Pebblebrook'!BV9</f>
        <v>0</v>
      </c>
      <c r="R233" s="172">
        <f>'6-14-24 vs Pebblebrook'!BW9</f>
        <v>0</v>
      </c>
      <c r="S233" s="172">
        <v>0</v>
      </c>
      <c r="T233" s="160" t="s">
        <v>168</v>
      </c>
    </row>
    <row r="234" spans="1:20" x14ac:dyDescent="0.55000000000000004">
      <c r="A234" s="160">
        <f>'6-14-24 vs Pebblebrook'!BF10</f>
        <v>11</v>
      </c>
      <c r="B234" s="160" t="str">
        <f>'6-14-24 vs Pebblebrook'!BG10</f>
        <v>Pannell</v>
      </c>
      <c r="C234" s="172">
        <f>'6-14-24 vs Pebblebrook'!BH10*100</f>
        <v>0</v>
      </c>
      <c r="D234" s="172">
        <f>'6-14-24 vs Pebblebrook'!BI10*100</f>
        <v>0</v>
      </c>
      <c r="E234" s="172">
        <f>'6-14-24 vs Pebblebrook'!BJ10*100</f>
        <v>19.202784403738541</v>
      </c>
      <c r="F234" s="172">
        <f>'6-14-24 vs Pebblebrook'!BK10*100</f>
        <v>0</v>
      </c>
      <c r="G234" s="172">
        <f>'6-14-24 vs Pebblebrook'!BL10</f>
        <v>0</v>
      </c>
      <c r="H234" s="172">
        <f>'6-14-24 vs Pebblebrook'!BM10</f>
        <v>1</v>
      </c>
      <c r="I234" s="172">
        <f>'6-14-24 vs Pebblebrook'!BN10</f>
        <v>0</v>
      </c>
      <c r="J234" s="172">
        <f>'6-14-24 vs Pebblebrook'!BO10*100</f>
        <v>18.822483660130722</v>
      </c>
      <c r="K234" s="172">
        <f>'6-14-24 vs Pebblebrook'!BP10*100</f>
        <v>15.685403050108935</v>
      </c>
      <c r="L234" s="172">
        <f>'6-14-24 vs Pebblebrook'!BQ10*100</f>
        <v>17.111348781937018</v>
      </c>
      <c r="M234" s="172">
        <f>'6-14-24 vs Pebblebrook'!BR10</f>
        <v>135.05228933134302</v>
      </c>
      <c r="N234" s="172">
        <f>'6-14-24 vs Pebblebrook'!BS10</f>
        <v>8.8352044613056755</v>
      </c>
      <c r="O234" s="172">
        <f>'6-14-24 vs Pebblebrook'!BT10</f>
        <v>-126.21708487003734</v>
      </c>
      <c r="P234" s="172">
        <f>'6-14-24 vs Pebblebrook'!BU10*100</f>
        <v>-2.1367521367521367</v>
      </c>
      <c r="Q234" s="172">
        <f>'6-14-24 vs Pebblebrook'!BV10</f>
        <v>-2</v>
      </c>
      <c r="R234" s="172">
        <f>'6-14-24 vs Pebblebrook'!BW10</f>
        <v>0</v>
      </c>
      <c r="S234" s="172">
        <v>12.75</v>
      </c>
      <c r="T234" s="160" t="s">
        <v>168</v>
      </c>
    </row>
    <row r="235" spans="1:20" x14ac:dyDescent="0.55000000000000004">
      <c r="A235" s="160">
        <f>'6-14-24 vs Pebblebrook'!BF11</f>
        <v>12</v>
      </c>
      <c r="B235" s="160" t="str">
        <f>'6-14-24 vs Pebblebrook'!BG11</f>
        <v>Chapman</v>
      </c>
      <c r="C235" s="172">
        <f>'6-14-24 vs Pebblebrook'!BH11*100</f>
        <v>0</v>
      </c>
      <c r="D235" s="172">
        <f>'6-14-24 vs Pebblebrook'!BI11*100</f>
        <v>0</v>
      </c>
      <c r="E235" s="172">
        <f>'6-14-24 vs Pebblebrook'!BJ11*100</f>
        <v>14.643271599740814</v>
      </c>
      <c r="F235" s="172">
        <f>'6-14-24 vs Pebblebrook'!BK11*100</f>
        <v>0</v>
      </c>
      <c r="G235" s="172">
        <f>'6-14-24 vs Pebblebrook'!BL11</f>
        <v>0</v>
      </c>
      <c r="H235" s="172">
        <f>'6-14-24 vs Pebblebrook'!BM11</f>
        <v>0</v>
      </c>
      <c r="I235" s="172">
        <f>'6-14-24 vs Pebblebrook'!BN11</f>
        <v>0</v>
      </c>
      <c r="J235" s="172">
        <f>'6-14-24 vs Pebblebrook'!BO11*100</f>
        <v>0</v>
      </c>
      <c r="K235" s="172">
        <f>'6-14-24 vs Pebblebrook'!BP11*100</f>
        <v>0</v>
      </c>
      <c r="L235" s="172">
        <f>'6-14-24 vs Pebblebrook'!BQ11*100</f>
        <v>0</v>
      </c>
      <c r="M235" s="172">
        <f>'6-14-24 vs Pebblebrook'!BR11</f>
        <v>138.2181800882851</v>
      </c>
      <c r="N235" s="172">
        <f>'6-14-24 vs Pebblebrook'!BS11</f>
        <v>0</v>
      </c>
      <c r="O235" s="172">
        <f>'6-14-24 vs Pebblebrook'!BT11</f>
        <v>-138.2181800882851</v>
      </c>
      <c r="P235" s="172">
        <f>'6-14-24 vs Pebblebrook'!BU11*100</f>
        <v>-0.85470085470085477</v>
      </c>
      <c r="Q235" s="172">
        <f>'6-14-24 vs Pebblebrook'!BV11</f>
        <v>-0.84000000000000008</v>
      </c>
      <c r="R235" s="172">
        <f>'6-14-24 vs Pebblebrook'!BW11</f>
        <v>0</v>
      </c>
      <c r="S235" s="172">
        <v>4.18</v>
      </c>
      <c r="T235" s="160" t="s">
        <v>168</v>
      </c>
    </row>
    <row r="236" spans="1:20" x14ac:dyDescent="0.55000000000000004">
      <c r="A236" s="160">
        <f>'6-14-24 vs Pebblebrook'!BF12</f>
        <v>24</v>
      </c>
      <c r="B236" s="160" t="str">
        <f>'6-14-24 vs Pebblebrook'!BG12</f>
        <v>Carney</v>
      </c>
      <c r="C236" s="172">
        <f>'6-14-24 vs Pebblebrook'!BH12*100</f>
        <v>75</v>
      </c>
      <c r="D236" s="172">
        <f>'6-14-24 vs Pebblebrook'!BI12*100</f>
        <v>75</v>
      </c>
      <c r="E236" s="172">
        <f>'6-14-24 vs Pebblebrook'!BJ12*100</f>
        <v>12.396734235324882</v>
      </c>
      <c r="F236" s="172">
        <f>'6-14-24 vs Pebblebrook'!BK12*100</f>
        <v>27.296647633779962</v>
      </c>
      <c r="G236" s="172">
        <f>'6-14-24 vs Pebblebrook'!BL12</f>
        <v>0.33333333333333331</v>
      </c>
      <c r="H236" s="172">
        <f>'6-14-24 vs Pebblebrook'!BM12</f>
        <v>0</v>
      </c>
      <c r="I236" s="172">
        <f>'6-14-24 vs Pebblebrook'!BN12</f>
        <v>0</v>
      </c>
      <c r="J236" s="172">
        <f>'6-14-24 vs Pebblebrook'!BO12*100</f>
        <v>12.151223628691984</v>
      </c>
      <c r="K236" s="172">
        <f>'6-14-24 vs Pebblebrook'!BP12*100</f>
        <v>10.126019690576655</v>
      </c>
      <c r="L236" s="172">
        <f>'6-14-24 vs Pebblebrook'!BQ12*100</f>
        <v>11.04656693517453</v>
      </c>
      <c r="M236" s="172">
        <f>'6-14-24 vs Pebblebrook'!BR12</f>
        <v>136.17437719456299</v>
      </c>
      <c r="N236" s="172">
        <f>'6-14-24 vs Pebblebrook'!BS12</f>
        <v>209.7081754604084</v>
      </c>
      <c r="O236" s="172">
        <f>'6-14-24 vs Pebblebrook'!BT12</f>
        <v>73.533798265845405</v>
      </c>
      <c r="P236" s="172">
        <f>'6-14-24 vs Pebblebrook'!BU12*100</f>
        <v>6.4102564102564097</v>
      </c>
      <c r="Q236" s="172">
        <f>'6-14-24 vs Pebblebrook'!BV12</f>
        <v>6.64</v>
      </c>
      <c r="R236" s="172">
        <f>'6-14-24 vs Pebblebrook'!BW12</f>
        <v>0</v>
      </c>
      <c r="S236" s="172">
        <v>19.75</v>
      </c>
      <c r="T236" s="160" t="s">
        <v>168</v>
      </c>
    </row>
    <row r="237" spans="1:20" x14ac:dyDescent="0.55000000000000004">
      <c r="A237" s="160">
        <f>'6-14-24 vs Pebblebrook'!BF13</f>
        <v>30</v>
      </c>
      <c r="B237" s="160" t="str">
        <f>'6-14-24 vs Pebblebrook'!BG13</f>
        <v>Bowman</v>
      </c>
      <c r="C237" s="172">
        <f>'6-14-24 vs Pebblebrook'!BH13*100</f>
        <v>81.25</v>
      </c>
      <c r="D237" s="172">
        <f>'6-14-24 vs Pebblebrook'!BI13*100</f>
        <v>85.836909871244643</v>
      </c>
      <c r="E237" s="172">
        <f>'6-14-24 vs Pebblebrook'!BJ13*100</f>
        <v>25.782677263713438</v>
      </c>
      <c r="F237" s="172">
        <f>'6-14-24 vs Pebblebrook'!BK13*100</f>
        <v>0</v>
      </c>
      <c r="G237" s="172">
        <f>'6-14-24 vs Pebblebrook'!BL13</f>
        <v>0</v>
      </c>
      <c r="H237" s="172">
        <f>'6-14-24 vs Pebblebrook'!BM13</f>
        <v>9.6899224806201542E-2</v>
      </c>
      <c r="I237" s="172">
        <f>'6-14-24 vs Pebblebrook'!BN13</f>
        <v>0</v>
      </c>
      <c r="J237" s="172">
        <f>'6-14-24 vs Pebblebrook'!BO13*100</f>
        <v>9.7953741496598656</v>
      </c>
      <c r="K237" s="172">
        <f>'6-14-24 vs Pebblebrook'!BP13*100</f>
        <v>40.814058956916099</v>
      </c>
      <c r="L237" s="172">
        <f>'6-14-24 vs Pebblebrook'!BQ13*100</f>
        <v>26.714656771799632</v>
      </c>
      <c r="M237" s="172">
        <f>'6-14-24 vs Pebblebrook'!BR13</f>
        <v>129.98040311869087</v>
      </c>
      <c r="N237" s="172">
        <f>'6-14-24 vs Pebblebrook'!BS13</f>
        <v>160.51642415881602</v>
      </c>
      <c r="O237" s="172">
        <f>'6-14-24 vs Pebblebrook'!BT13</f>
        <v>30.536021040125149</v>
      </c>
      <c r="P237" s="172">
        <f>'6-14-24 vs Pebblebrook'!BU13*100</f>
        <v>15.811965811965811</v>
      </c>
      <c r="Q237" s="172">
        <f>'6-14-24 vs Pebblebrook'!BV13</f>
        <v>12.870000000000001</v>
      </c>
      <c r="R237" s="172">
        <f>'6-14-24 vs Pebblebrook'!BW13</f>
        <v>0.375</v>
      </c>
      <c r="S237" s="172">
        <v>24.5</v>
      </c>
      <c r="T237" s="160" t="s">
        <v>168</v>
      </c>
    </row>
    <row r="238" spans="1:20" x14ac:dyDescent="0.55000000000000004">
      <c r="A238" s="160">
        <f>'6-14-24 vs Pebblebrook'!BF14</f>
        <v>32</v>
      </c>
      <c r="B238" s="160" t="str">
        <f>'6-14-24 vs Pebblebrook'!BG14</f>
        <v>Turner</v>
      </c>
      <c r="C238" s="172">
        <f>'6-14-24 vs Pebblebrook'!BH14*100</f>
        <v>0</v>
      </c>
      <c r="D238" s="172">
        <f>'6-14-24 vs Pebblebrook'!BI14*100</f>
        <v>0</v>
      </c>
      <c r="E238" s="172">
        <f>'6-14-24 vs Pebblebrook'!BJ14*100</f>
        <v>0</v>
      </c>
      <c r="F238" s="172">
        <f>'6-14-24 vs Pebblebrook'!BK14*100</f>
        <v>0</v>
      </c>
      <c r="G238" s="172">
        <f>'6-14-24 vs Pebblebrook'!BL14</f>
        <v>0</v>
      </c>
      <c r="H238" s="172">
        <f>'6-14-24 vs Pebblebrook'!BM14</f>
        <v>0</v>
      </c>
      <c r="I238" s="172">
        <f>'6-14-24 vs Pebblebrook'!BN14</f>
        <v>0</v>
      </c>
      <c r="J238" s="172">
        <f>'6-14-24 vs Pebblebrook'!BO14*100</f>
        <v>0</v>
      </c>
      <c r="K238" s="172">
        <f>'6-14-24 vs Pebblebrook'!BP14*100</f>
        <v>0</v>
      </c>
      <c r="L238" s="172">
        <f>'6-14-24 vs Pebblebrook'!BQ14*100</f>
        <v>0</v>
      </c>
      <c r="M238" s="172">
        <f>'6-14-24 vs Pebblebrook'!BR14</f>
        <v>0</v>
      </c>
      <c r="N238" s="172">
        <f>'6-14-24 vs Pebblebrook'!BS14</f>
        <v>0</v>
      </c>
      <c r="O238" s="172">
        <f>'6-14-24 vs Pebblebrook'!BT14</f>
        <v>0</v>
      </c>
      <c r="P238" s="172">
        <f>'6-14-24 vs Pebblebrook'!BU14*100</f>
        <v>0</v>
      </c>
      <c r="Q238" s="172">
        <f>'6-14-24 vs Pebblebrook'!BV14</f>
        <v>0</v>
      </c>
      <c r="R238" s="172">
        <f>'6-14-24 vs Pebblebrook'!BW14</f>
        <v>0</v>
      </c>
      <c r="S238" s="172">
        <v>0</v>
      </c>
      <c r="T238" s="160" t="s">
        <v>168</v>
      </c>
    </row>
    <row r="239" spans="1:20" x14ac:dyDescent="0.55000000000000004">
      <c r="A239" s="160">
        <f>'6-14-24 vs Pebblebrook'!BF15</f>
        <v>33</v>
      </c>
      <c r="B239" s="160" t="str">
        <f>'6-14-24 vs Pebblebrook'!BG15</f>
        <v>Bellomy</v>
      </c>
      <c r="C239" s="172">
        <f>'6-14-24 vs Pebblebrook'!BH15*100</f>
        <v>0</v>
      </c>
      <c r="D239" s="172">
        <f>'6-14-24 vs Pebblebrook'!BI15*100</f>
        <v>0</v>
      </c>
      <c r="E239" s="172">
        <f>'6-14-24 vs Pebblebrook'!BJ15*100</f>
        <v>0</v>
      </c>
      <c r="F239" s="172">
        <f>'6-14-24 vs Pebblebrook'!BK15*100</f>
        <v>0</v>
      </c>
      <c r="G239" s="172">
        <f>'6-14-24 vs Pebblebrook'!BL15</f>
        <v>0</v>
      </c>
      <c r="H239" s="172">
        <f>'6-14-24 vs Pebblebrook'!BM15</f>
        <v>0</v>
      </c>
      <c r="I239" s="172">
        <f>'6-14-24 vs Pebblebrook'!BN15</f>
        <v>0</v>
      </c>
      <c r="J239" s="172">
        <f>'6-14-24 vs Pebblebrook'!BO15*100</f>
        <v>0</v>
      </c>
      <c r="K239" s="172">
        <f>'6-14-24 vs Pebblebrook'!BP15*100</f>
        <v>0</v>
      </c>
      <c r="L239" s="172">
        <f>'6-14-24 vs Pebblebrook'!BQ15*100</f>
        <v>0</v>
      </c>
      <c r="M239" s="172">
        <f>'6-14-24 vs Pebblebrook'!BR15</f>
        <v>0</v>
      </c>
      <c r="N239" s="172">
        <f>'6-14-24 vs Pebblebrook'!BS15</f>
        <v>0</v>
      </c>
      <c r="O239" s="172">
        <f>'6-14-24 vs Pebblebrook'!BT15</f>
        <v>0</v>
      </c>
      <c r="P239" s="172">
        <f>'6-14-24 vs Pebblebrook'!BU15*100</f>
        <v>0</v>
      </c>
      <c r="Q239" s="172">
        <f>'6-14-24 vs Pebblebrook'!BV15</f>
        <v>0</v>
      </c>
      <c r="R239" s="172">
        <f>'6-14-24 vs Pebblebrook'!BW15</f>
        <v>0</v>
      </c>
      <c r="S239" s="172">
        <v>0</v>
      </c>
      <c r="T239" s="160" t="s">
        <v>168</v>
      </c>
    </row>
    <row r="240" spans="1:20" x14ac:dyDescent="0.55000000000000004">
      <c r="A240" s="160">
        <f>'6-14-24 vs Pebblebrook'!BF16</f>
        <v>34</v>
      </c>
      <c r="B240" s="160" t="str">
        <f>'6-14-24 vs Pebblebrook'!BG16</f>
        <v>Toms</v>
      </c>
      <c r="C240" s="172">
        <f>'6-14-24 vs Pebblebrook'!BH16*100</f>
        <v>75</v>
      </c>
      <c r="D240" s="172">
        <f>'6-14-24 vs Pebblebrook'!BI16*100</f>
        <v>86.805555555555557</v>
      </c>
      <c r="E240" s="172">
        <f>'6-14-24 vs Pebblebrook'!BJ16*100</f>
        <v>21.928941469366244</v>
      </c>
      <c r="F240" s="172">
        <f>'6-14-24 vs Pebblebrook'!BK16*100</f>
        <v>41.500080699084641</v>
      </c>
      <c r="G240" s="172">
        <f>'6-14-24 vs Pebblebrook'!BL16</f>
        <v>0.27881040892193309</v>
      </c>
      <c r="H240" s="172">
        <f>'6-14-24 vs Pebblebrook'!BM16</f>
        <v>0.18587360594795541</v>
      </c>
      <c r="I240" s="172">
        <f>'6-14-24 vs Pebblebrook'!BN16</f>
        <v>1.5</v>
      </c>
      <c r="J240" s="172">
        <f>'6-14-24 vs Pebblebrook'!BO16*100</f>
        <v>33.239150507848571</v>
      </c>
      <c r="K240" s="172">
        <f>'6-14-24 vs Pebblebrook'!BP16*100</f>
        <v>36.932389453165079</v>
      </c>
      <c r="L240" s="172">
        <f>'6-14-24 vs Pebblebrook'!BQ16*100</f>
        <v>35.253644478021215</v>
      </c>
      <c r="M240" s="172">
        <f>'6-14-24 vs Pebblebrook'!BR16</f>
        <v>130.76386667166244</v>
      </c>
      <c r="N240" s="172">
        <f>'6-14-24 vs Pebblebrook'!BS16</f>
        <v>161.23563651907835</v>
      </c>
      <c r="O240" s="172">
        <f>'6-14-24 vs Pebblebrook'!BT16</f>
        <v>30.471769847415914</v>
      </c>
      <c r="P240" s="172">
        <f>'6-14-24 vs Pebblebrook'!BU16*100</f>
        <v>13.247863247863249</v>
      </c>
      <c r="Q240" s="172">
        <f>'6-14-24 vs Pebblebrook'!BV16</f>
        <v>12.4</v>
      </c>
      <c r="R240" s="172">
        <f>'6-14-24 vs Pebblebrook'!BW16</f>
        <v>1</v>
      </c>
      <c r="S240" s="172">
        <v>21.66</v>
      </c>
      <c r="T240" s="160" t="s">
        <v>168</v>
      </c>
    </row>
    <row r="241" spans="1:20" x14ac:dyDescent="0.55000000000000004">
      <c r="A241" s="160">
        <f>'6-14-24 vs Pebblebrook'!BF17</f>
        <v>55</v>
      </c>
      <c r="B241" s="160" t="str">
        <f>'6-14-24 vs Pebblebrook'!BG17</f>
        <v>Baker</v>
      </c>
      <c r="C241" s="172">
        <f>'6-14-24 vs Pebblebrook'!BH17*100</f>
        <v>0</v>
      </c>
      <c r="D241" s="172">
        <f>'6-14-24 vs Pebblebrook'!BI17*100</f>
        <v>0</v>
      </c>
      <c r="E241" s="172">
        <f>'6-14-24 vs Pebblebrook'!BJ17*100</f>
        <v>0</v>
      </c>
      <c r="F241" s="172">
        <f>'6-14-24 vs Pebblebrook'!BK17*100</f>
        <v>0</v>
      </c>
      <c r="G241" s="172">
        <f>'6-14-24 vs Pebblebrook'!BL17</f>
        <v>0</v>
      </c>
      <c r="H241" s="172">
        <f>'6-14-24 vs Pebblebrook'!BM17</f>
        <v>0</v>
      </c>
      <c r="I241" s="172">
        <f>'6-14-24 vs Pebblebrook'!BN17</f>
        <v>0</v>
      </c>
      <c r="J241" s="172">
        <f>'6-14-24 vs Pebblebrook'!BO17*100</f>
        <v>0</v>
      </c>
      <c r="K241" s="172">
        <f>'6-14-24 vs Pebblebrook'!BP17*100</f>
        <v>0</v>
      </c>
      <c r="L241" s="172">
        <f>'6-14-24 vs Pebblebrook'!BQ17*100</f>
        <v>0</v>
      </c>
      <c r="M241" s="172">
        <f>'6-14-24 vs Pebblebrook'!BR17</f>
        <v>138.21818008828512</v>
      </c>
      <c r="N241" s="172">
        <f>'6-14-24 vs Pebblebrook'!BS17</f>
        <v>0</v>
      </c>
      <c r="O241" s="172">
        <f>'6-14-24 vs Pebblebrook'!BT17</f>
        <v>-138.21818008828512</v>
      </c>
      <c r="P241" s="172">
        <f>'6-14-24 vs Pebblebrook'!BU17*100</f>
        <v>0</v>
      </c>
      <c r="Q241" s="172">
        <f>'6-14-24 vs Pebblebrook'!BV17</f>
        <v>0</v>
      </c>
      <c r="R241" s="172">
        <f>'6-14-24 vs Pebblebrook'!BW17</f>
        <v>0</v>
      </c>
      <c r="S241" s="172">
        <v>9</v>
      </c>
      <c r="T241" s="160" t="s">
        <v>168</v>
      </c>
    </row>
    <row r="242" spans="1:20" x14ac:dyDescent="0.55000000000000004">
      <c r="A242" s="160">
        <v>99</v>
      </c>
      <c r="B242" s="160" t="str">
        <f>'6-14-24 vs Pebblebrook'!BG18</f>
        <v>Team</v>
      </c>
      <c r="C242" s="172">
        <f>'6-14-24 vs Pebblebrook'!BH18*100</f>
        <v>59.090909090909093</v>
      </c>
      <c r="D242" s="172">
        <f>'6-14-24 vs Pebblebrook'!BI18*100</f>
        <v>65.308254963427373</v>
      </c>
      <c r="E242" s="172">
        <f>'6-14-24 vs Pebblebrook'!BJ18*100</f>
        <v>0</v>
      </c>
      <c r="F242" s="172">
        <f>'6-14-24 vs Pebblebrook'!BK18*100</f>
        <v>70.588235294117652</v>
      </c>
      <c r="G242" s="172">
        <f>'6-14-24 vs Pebblebrook'!BL18</f>
        <v>0.22953328232593725</v>
      </c>
      <c r="H242" s="172">
        <f>'6-14-24 vs Pebblebrook'!BM18</f>
        <v>0.26778882938026011</v>
      </c>
      <c r="I242" s="172">
        <f>'6-14-24 vs Pebblebrook'!BN18</f>
        <v>0.8571428571428571</v>
      </c>
      <c r="J242" s="172">
        <f>'6-14-24 vs Pebblebrook'!BO18*100</f>
        <v>53.333333333333336</v>
      </c>
      <c r="K242" s="172">
        <f>'6-14-24 vs Pebblebrook'!BP18*100</f>
        <v>83.333333333333343</v>
      </c>
      <c r="L242" s="172">
        <f>'6-14-24 vs Pebblebrook'!BQ18*100</f>
        <v>69.696969696969703</v>
      </c>
      <c r="M242" s="172">
        <f>'6-14-24 vs Pebblebrook'!BR18</f>
        <v>132.43016972372325</v>
      </c>
      <c r="N242" s="172">
        <f>'6-14-24 vs Pebblebrook'!BS18</f>
        <v>115.87664544836538</v>
      </c>
      <c r="O242" s="172">
        <f>'6-14-24 vs Pebblebrook'!BT18</f>
        <v>-16.553524275357873</v>
      </c>
      <c r="P242" s="172">
        <f>'6-14-24 vs Pebblebrook'!BU18*100</f>
        <v>43.589743589743591</v>
      </c>
      <c r="Q242" s="172">
        <f>'6-14-24 vs Pebblebrook'!BV18</f>
        <v>38.28</v>
      </c>
      <c r="R242" s="172">
        <f>'6-14-24 vs Pebblebrook'!BW18</f>
        <v>0.36363636363636365</v>
      </c>
      <c r="S242" s="172">
        <v>180</v>
      </c>
      <c r="T242" s="160" t="s">
        <v>168</v>
      </c>
    </row>
    <row r="243" spans="1:20" x14ac:dyDescent="0.55000000000000004">
      <c r="A243" s="160">
        <f>'6-15-24 vs Homewood'!BF3</f>
        <v>0</v>
      </c>
      <c r="B243" s="160" t="str">
        <f>'6-15-24 vs Homewood'!BG3</f>
        <v>Lewis</v>
      </c>
      <c r="C243" s="172">
        <f>'6-15-24 vs Homewood'!BH3*100</f>
        <v>0</v>
      </c>
      <c r="D243" s="172">
        <f>'6-15-24 vs Homewood'!BI3*100</f>
        <v>0</v>
      </c>
      <c r="E243" s="172">
        <f>'6-15-24 vs Homewood'!BJ3*100</f>
        <v>5.8760664142406469</v>
      </c>
      <c r="F243" s="172">
        <f>'6-15-24 vs Homewood'!BK3*100</f>
        <v>0</v>
      </c>
      <c r="G243" s="172">
        <f>'6-15-24 vs Homewood'!BL3</f>
        <v>0</v>
      </c>
      <c r="H243" s="172">
        <f>'6-15-24 vs Homewood'!BM3</f>
        <v>1</v>
      </c>
      <c r="I243" s="172">
        <f>'6-15-24 vs Homewood'!BN3</f>
        <v>0</v>
      </c>
      <c r="J243" s="172">
        <f>'6-15-24 vs Homewood'!BO3*100</f>
        <v>0</v>
      </c>
      <c r="K243" s="172">
        <f>'6-15-24 vs Homewood'!BP3*100</f>
        <v>31.83864832588792</v>
      </c>
      <c r="L243" s="172">
        <f>'6-15-24 vs Homewood'!BQ3*100</f>
        <v>17.860705158424931</v>
      </c>
      <c r="M243" s="172">
        <f>'6-15-24 vs Homewood'!BR3</f>
        <v>113.24418353469291</v>
      </c>
      <c r="N243" s="172">
        <f>'6-15-24 vs Homewood'!BS3</f>
        <v>0</v>
      </c>
      <c r="O243" s="172">
        <f>'6-15-24 vs Homewood'!BT3</f>
        <v>-113.24418353469291</v>
      </c>
      <c r="P243" s="172">
        <f>'6-15-24 vs Homewood'!BU3*100</f>
        <v>0.78740157480314954</v>
      </c>
      <c r="Q243" s="172">
        <f>'6-15-24 vs Homewood'!BV3</f>
        <v>1</v>
      </c>
      <c r="R243" s="172">
        <f>'6-15-24 vs Homewood'!BW3</f>
        <v>0</v>
      </c>
      <c r="S243" s="172">
        <v>9.83</v>
      </c>
      <c r="T243" s="160" t="s">
        <v>169</v>
      </c>
    </row>
    <row r="244" spans="1:20" x14ac:dyDescent="0.55000000000000004">
      <c r="A244" s="160">
        <f>'6-15-24 vs Homewood'!BF4</f>
        <v>1</v>
      </c>
      <c r="B244" s="160" t="str">
        <f>'6-15-24 vs Homewood'!BG4</f>
        <v>Walker</v>
      </c>
      <c r="C244" s="172">
        <f>'6-15-24 vs Homewood'!BH4*100</f>
        <v>0</v>
      </c>
      <c r="D244" s="172">
        <f>'6-15-24 vs Homewood'!BI4*100</f>
        <v>0</v>
      </c>
      <c r="E244" s="172">
        <f>'6-15-24 vs Homewood'!BJ4*100</f>
        <v>0</v>
      </c>
      <c r="F244" s="172">
        <f>'6-15-24 vs Homewood'!BK4*100</f>
        <v>0</v>
      </c>
      <c r="G244" s="172">
        <f>'6-15-24 vs Homewood'!BL4</f>
        <v>0</v>
      </c>
      <c r="H244" s="172">
        <f>'6-15-24 vs Homewood'!BM4</f>
        <v>0</v>
      </c>
      <c r="I244" s="172">
        <f>'6-15-24 vs Homewood'!BN4</f>
        <v>0</v>
      </c>
      <c r="J244" s="172">
        <f>'6-15-24 vs Homewood'!BO4*100</f>
        <v>0</v>
      </c>
      <c r="K244" s="172">
        <f>'6-15-24 vs Homewood'!BP4*100</f>
        <v>0</v>
      </c>
      <c r="L244" s="172">
        <f>'6-15-24 vs Homewood'!BQ4*100</f>
        <v>0</v>
      </c>
      <c r="M244" s="172">
        <f>'6-15-24 vs Homewood'!BR4</f>
        <v>0</v>
      </c>
      <c r="N244" s="172">
        <f>'6-15-24 vs Homewood'!BS4</f>
        <v>0</v>
      </c>
      <c r="O244" s="172">
        <f>'6-15-24 vs Homewood'!BT4</f>
        <v>0</v>
      </c>
      <c r="P244" s="172">
        <f>'6-15-24 vs Homewood'!BU4*100</f>
        <v>0</v>
      </c>
      <c r="Q244" s="172">
        <f>'6-15-24 vs Homewood'!BV4</f>
        <v>0</v>
      </c>
      <c r="R244" s="172">
        <f>'6-15-24 vs Homewood'!BW4</f>
        <v>0</v>
      </c>
      <c r="S244" s="172">
        <v>0</v>
      </c>
      <c r="T244" s="160" t="s">
        <v>169</v>
      </c>
    </row>
    <row r="245" spans="1:20" x14ac:dyDescent="0.55000000000000004">
      <c r="A245" s="160">
        <f>'6-15-24 vs Homewood'!BF5</f>
        <v>2</v>
      </c>
      <c r="B245" s="160" t="str">
        <f>'6-15-24 vs Homewood'!BG5</f>
        <v>Rivers</v>
      </c>
      <c r="C245" s="172">
        <f>'6-15-24 vs Homewood'!BH5*100</f>
        <v>87.5</v>
      </c>
      <c r="D245" s="172">
        <f>'6-15-24 vs Homewood'!BI5*100</f>
        <v>87.5</v>
      </c>
      <c r="E245" s="172">
        <f>'6-15-24 vs Homewood'!BJ5*100</f>
        <v>11.84856058502268</v>
      </c>
      <c r="F245" s="172">
        <f>'6-15-24 vs Homewood'!BK5*100</f>
        <v>9.4834582266207139</v>
      </c>
      <c r="G245" s="172">
        <f>'6-15-24 vs Homewood'!BL5</f>
        <v>0.2</v>
      </c>
      <c r="H245" s="172">
        <f>'6-15-24 vs Homewood'!BM5</f>
        <v>0</v>
      </c>
      <c r="I245" s="172">
        <f>'6-15-24 vs Homewood'!BN5</f>
        <v>0</v>
      </c>
      <c r="J245" s="172">
        <f>'6-15-24 vs Homewood'!BO5*100</f>
        <v>0</v>
      </c>
      <c r="K245" s="172">
        <f>'6-15-24 vs Homewood'!BP5*100</f>
        <v>16.049944258639911</v>
      </c>
      <c r="L245" s="172">
        <f>'6-15-24 vs Homewood'!BQ5*100</f>
        <v>9.0036272670419013</v>
      </c>
      <c r="M245" s="172">
        <f>'6-15-24 vs Homewood'!BR5</f>
        <v>118.47848992993343</v>
      </c>
      <c r="N245" s="172">
        <f>'6-15-24 vs Homewood'!BS5</f>
        <v>190.05308894651566</v>
      </c>
      <c r="O245" s="172">
        <f>'6-15-24 vs Homewood'!BT5</f>
        <v>71.574599016582226</v>
      </c>
      <c r="P245" s="172">
        <f>'6-15-24 vs Homewood'!BU5*100</f>
        <v>7.0866141732283463</v>
      </c>
      <c r="Q245" s="172">
        <f>'6-15-24 vs Homewood'!BV5</f>
        <v>6.82</v>
      </c>
      <c r="R245" s="172">
        <f>'6-15-24 vs Homewood'!BW5</f>
        <v>0</v>
      </c>
      <c r="S245" s="172">
        <v>19.5</v>
      </c>
      <c r="T245" s="160" t="s">
        <v>169</v>
      </c>
    </row>
    <row r="246" spans="1:20" x14ac:dyDescent="0.55000000000000004">
      <c r="A246" s="160">
        <f>'6-15-24 vs Homewood'!BF6</f>
        <v>3</v>
      </c>
      <c r="B246" s="160" t="str">
        <f>'6-15-24 vs Homewood'!BG6</f>
        <v>Gossett</v>
      </c>
      <c r="C246" s="172">
        <f>'6-15-24 vs Homewood'!BH6*100</f>
        <v>30</v>
      </c>
      <c r="D246" s="172">
        <f>'6-15-24 vs Homewood'!BI6*100</f>
        <v>30</v>
      </c>
      <c r="E246" s="172">
        <f>'6-15-24 vs Homewood'!BJ6*100</f>
        <v>18.442443439331278</v>
      </c>
      <c r="F246" s="172">
        <f>'6-15-24 vs Homewood'!BK6*100</f>
        <v>10.124104098923231</v>
      </c>
      <c r="G246" s="172">
        <f>'6-15-24 vs Homewood'!BL6</f>
        <v>0.16666666666666666</v>
      </c>
      <c r="H246" s="172">
        <f>'6-15-24 vs Homewood'!BM6</f>
        <v>0</v>
      </c>
      <c r="I246" s="172">
        <f>'6-15-24 vs Homewood'!BN6</f>
        <v>0</v>
      </c>
      <c r="J246" s="172">
        <f>'6-15-24 vs Homewood'!BO6*100</f>
        <v>0</v>
      </c>
      <c r="K246" s="172">
        <f>'6-15-24 vs Homewood'!BP6*100</f>
        <v>0</v>
      </c>
      <c r="L246" s="172">
        <f>'6-15-24 vs Homewood'!BQ6*100</f>
        <v>0</v>
      </c>
      <c r="M246" s="172">
        <f>'6-15-24 vs Homewood'!BR6</f>
        <v>123.79940325622238</v>
      </c>
      <c r="N246" s="172">
        <f>'6-15-24 vs Homewood'!BS6</f>
        <v>92.14668050943034</v>
      </c>
      <c r="O246" s="172">
        <f>'6-15-24 vs Homewood'!BT6</f>
        <v>-31.652722746792037</v>
      </c>
      <c r="P246" s="172">
        <f>'6-15-24 vs Homewood'!BU6*100</f>
        <v>0</v>
      </c>
      <c r="Q246" s="172">
        <f>'6-15-24 vs Homewood'!BV6</f>
        <v>-0.20000000000000018</v>
      </c>
      <c r="R246" s="172">
        <f>'6-15-24 vs Homewood'!BW6</f>
        <v>0</v>
      </c>
      <c r="S246" s="172">
        <v>15.66</v>
      </c>
      <c r="T246" s="160" t="s">
        <v>169</v>
      </c>
    </row>
    <row r="247" spans="1:20" x14ac:dyDescent="0.55000000000000004">
      <c r="A247" s="160">
        <f>'6-15-24 vs Homewood'!BF7</f>
        <v>4</v>
      </c>
      <c r="B247" s="160" t="str">
        <f>'6-15-24 vs Homewood'!BG7</f>
        <v>Stapler</v>
      </c>
      <c r="C247" s="172">
        <f>'6-15-24 vs Homewood'!BH7*100</f>
        <v>116.66666666666667</v>
      </c>
      <c r="D247" s="172">
        <f>'6-15-24 vs Homewood'!BI7*100</f>
        <v>116.66666666666667</v>
      </c>
      <c r="E247" s="172">
        <f>'6-15-24 vs Homewood'!BJ7*100</f>
        <v>11.698578805465431</v>
      </c>
      <c r="F247" s="172">
        <f>'6-15-24 vs Homewood'!BK7*100</f>
        <v>9.3298148656985695</v>
      </c>
      <c r="G247" s="172">
        <f>'6-15-24 vs Homewood'!BL7</f>
        <v>0.2</v>
      </c>
      <c r="H247" s="172">
        <f>'6-15-24 vs Homewood'!BM7</f>
        <v>0.2</v>
      </c>
      <c r="I247" s="172">
        <f>'6-15-24 vs Homewood'!BN7</f>
        <v>1</v>
      </c>
      <c r="J247" s="172">
        <f>'6-15-24 vs Homewood'!BO7*100</f>
        <v>0</v>
      </c>
      <c r="K247" s="172">
        <f>'6-15-24 vs Homewood'!BP7*100</f>
        <v>15.846780407264724</v>
      </c>
      <c r="L247" s="172">
        <f>'6-15-24 vs Homewood'!BQ7*100</f>
        <v>8.8896573016363085</v>
      </c>
      <c r="M247" s="172">
        <f>'6-15-24 vs Homewood'!BR7</f>
        <v>93.696504496075718</v>
      </c>
      <c r="N247" s="172">
        <f>'6-15-24 vs Homewood'!BS7</f>
        <v>165.28466122416455</v>
      </c>
      <c r="O247" s="172">
        <f>'6-15-24 vs Homewood'!BT7</f>
        <v>71.588156728088833</v>
      </c>
      <c r="P247" s="172">
        <f>'6-15-24 vs Homewood'!BU7*100</f>
        <v>9.4488188976377945</v>
      </c>
      <c r="Q247" s="172">
        <f>'6-15-24 vs Homewood'!BV7</f>
        <v>9.66</v>
      </c>
      <c r="R247" s="172">
        <f>'6-15-24 vs Homewood'!BW7</f>
        <v>0</v>
      </c>
      <c r="S247" s="172">
        <v>19.75</v>
      </c>
      <c r="T247" s="160" t="s">
        <v>169</v>
      </c>
    </row>
    <row r="248" spans="1:20" x14ac:dyDescent="0.55000000000000004">
      <c r="A248" s="160">
        <f>'6-15-24 vs Homewood'!BF8</f>
        <v>5</v>
      </c>
      <c r="B248" s="160" t="str">
        <f>'6-15-24 vs Homewood'!BG8</f>
        <v>JD</v>
      </c>
      <c r="C248" s="172">
        <f>'6-15-24 vs Homewood'!BH8*100</f>
        <v>100</v>
      </c>
      <c r="D248" s="172">
        <f>'6-15-24 vs Homewood'!BI8*100</f>
        <v>103.55029585798816</v>
      </c>
      <c r="E248" s="172">
        <f>'6-15-24 vs Homewood'!BJ8*100</f>
        <v>30.388545554671726</v>
      </c>
      <c r="F248" s="172">
        <f>'6-15-24 vs Homewood'!BK8*100</f>
        <v>57.193707293818541</v>
      </c>
      <c r="G248" s="172">
        <f>'6-15-24 vs Homewood'!BL8</f>
        <v>0.27881040892193309</v>
      </c>
      <c r="H248" s="172">
        <f>'6-15-24 vs Homewood'!BM8</f>
        <v>9.2936802973977703E-2</v>
      </c>
      <c r="I248" s="172">
        <f>'6-15-24 vs Homewood'!BN8</f>
        <v>3</v>
      </c>
      <c r="J248" s="172">
        <f>'6-15-24 vs Homewood'!BO8*100</f>
        <v>40.668926553672321</v>
      </c>
      <c r="K248" s="172">
        <f>'6-15-24 vs Homewood'!BP8*100</f>
        <v>10.609285187914518</v>
      </c>
      <c r="L248" s="172">
        <f>'6-15-24 vs Homewood'!BQ8*100</f>
        <v>23.806200909466725</v>
      </c>
      <c r="M248" s="172">
        <f>'6-15-24 vs Homewood'!BR8</f>
        <v>87.00934592865768</v>
      </c>
      <c r="N248" s="172">
        <f>'6-15-24 vs Homewood'!BS8</f>
        <v>201.2153408836094</v>
      </c>
      <c r="O248" s="172">
        <f>'6-15-24 vs Homewood'!BT8</f>
        <v>114.20599495495172</v>
      </c>
      <c r="P248" s="172">
        <f>'6-15-24 vs Homewood'!BU8*100</f>
        <v>16.929133858267718</v>
      </c>
      <c r="Q248" s="172">
        <f>'6-15-24 vs Homewood'!BV8</f>
        <v>16.649999999999999</v>
      </c>
      <c r="R248" s="172">
        <f>'6-15-24 vs Homewood'!BW8</f>
        <v>0.8</v>
      </c>
      <c r="S248" s="172">
        <v>14.75</v>
      </c>
      <c r="T248" s="160" t="s">
        <v>169</v>
      </c>
    </row>
    <row r="249" spans="1:20" x14ac:dyDescent="0.55000000000000004">
      <c r="A249" s="160">
        <f>'6-15-24 vs Homewood'!BF9</f>
        <v>10</v>
      </c>
      <c r="B249" s="160" t="str">
        <f>'6-15-24 vs Homewood'!BG9</f>
        <v>Mason</v>
      </c>
      <c r="C249" s="172">
        <f>'6-15-24 vs Homewood'!BH9*100</f>
        <v>150</v>
      </c>
      <c r="D249" s="172">
        <f>'6-15-24 vs Homewood'!BI9*100</f>
        <v>150</v>
      </c>
      <c r="E249" s="172">
        <f>'6-15-24 vs Homewood'!BJ9*100</f>
        <v>22.004469657899264</v>
      </c>
      <c r="F249" s="172">
        <f>'6-15-24 vs Homewood'!BK9*100</f>
        <v>37.783703206029948</v>
      </c>
      <c r="G249" s="172">
        <f>'6-15-24 vs Homewood'!BL9</f>
        <v>0.33333333333333331</v>
      </c>
      <c r="H249" s="172">
        <f>'6-15-24 vs Homewood'!BM9</f>
        <v>0.33333333333333331</v>
      </c>
      <c r="I249" s="172">
        <f>'6-15-24 vs Homewood'!BN9</f>
        <v>1</v>
      </c>
      <c r="J249" s="172">
        <f>'6-15-24 vs Homewood'!BO9*100</f>
        <v>0</v>
      </c>
      <c r="K249" s="172">
        <f>'6-15-24 vs Homewood'!BP9*100</f>
        <v>0</v>
      </c>
      <c r="L249" s="172">
        <f>'6-15-24 vs Homewood'!BQ9*100</f>
        <v>0</v>
      </c>
      <c r="M249" s="172">
        <f>'6-15-24 vs Homewood'!BR9</f>
        <v>123.79940325622238</v>
      </c>
      <c r="N249" s="172">
        <f>'6-15-24 vs Homewood'!BS9</f>
        <v>143.18877409321991</v>
      </c>
      <c r="O249" s="172">
        <f>'6-15-24 vs Homewood'!BT9</f>
        <v>19.389370836997529</v>
      </c>
      <c r="P249" s="172">
        <f>'6-15-24 vs Homewood'!BU9*100</f>
        <v>2.3622047244094486</v>
      </c>
      <c r="Q249" s="172">
        <f>'6-15-24 vs Homewood'!BV9</f>
        <v>2.16</v>
      </c>
      <c r="R249" s="172">
        <f>'6-15-24 vs Homewood'!BW9</f>
        <v>0</v>
      </c>
      <c r="S249" s="172">
        <v>5.25</v>
      </c>
      <c r="T249" s="160" t="s">
        <v>169</v>
      </c>
    </row>
    <row r="250" spans="1:20" x14ac:dyDescent="0.55000000000000004">
      <c r="A250" s="160">
        <f>'6-15-24 vs Homewood'!BF10</f>
        <v>11</v>
      </c>
      <c r="B250" s="160" t="str">
        <f>'6-15-24 vs Homewood'!BG10</f>
        <v>Pannell</v>
      </c>
      <c r="C250" s="172">
        <f>'6-15-24 vs Homewood'!BH10*100</f>
        <v>25</v>
      </c>
      <c r="D250" s="172">
        <f>'6-15-24 vs Homewood'!BI10*100</f>
        <v>40.983606557377051</v>
      </c>
      <c r="E250" s="172">
        <f>'6-15-24 vs Homewood'!BJ10*100</f>
        <v>20.915827474824248</v>
      </c>
      <c r="F250" s="172">
        <f>'6-15-24 vs Homewood'!BK10*100</f>
        <v>16.396967709016693</v>
      </c>
      <c r="G250" s="172">
        <f>'6-15-24 vs Homewood'!BL10</f>
        <v>0.22522522522522526</v>
      </c>
      <c r="H250" s="172">
        <f>'6-15-24 vs Homewood'!BM10</f>
        <v>0.22522522522522526</v>
      </c>
      <c r="I250" s="172">
        <f>'6-15-24 vs Homewood'!BN10</f>
        <v>1</v>
      </c>
      <c r="J250" s="172">
        <f>'6-15-24 vs Homewood'!BO10*100</f>
        <v>21.047953216374271</v>
      </c>
      <c r="K250" s="172">
        <f>'6-15-24 vs Homewood'!BP10*100</f>
        <v>16.472311212814645</v>
      </c>
      <c r="L250" s="172">
        <f>'6-15-24 vs Homewood'!BQ10*100</f>
        <v>18.481129653401798</v>
      </c>
      <c r="M250" s="172">
        <f>'6-15-24 vs Homewood'!BR10</f>
        <v>118.33846589503108</v>
      </c>
      <c r="N250" s="172">
        <f>'6-15-24 vs Homewood'!BS10</f>
        <v>101.08109534594547</v>
      </c>
      <c r="O250" s="172">
        <f>'6-15-24 vs Homewood'!BT10</f>
        <v>-17.257370549085607</v>
      </c>
      <c r="P250" s="172">
        <f>'6-15-24 vs Homewood'!BU10*100</f>
        <v>3.1496062992125982</v>
      </c>
      <c r="Q250" s="172">
        <f>'6-15-24 vs Homewood'!BV10</f>
        <v>3.6099999999999994</v>
      </c>
      <c r="R250" s="172">
        <f>'6-15-24 vs Homewood'!BW10</f>
        <v>0.5</v>
      </c>
      <c r="S250" s="172">
        <v>19</v>
      </c>
      <c r="T250" s="160" t="s">
        <v>169</v>
      </c>
    </row>
    <row r="251" spans="1:20" x14ac:dyDescent="0.55000000000000004">
      <c r="A251" s="160">
        <f>'6-15-24 vs Homewood'!BF11</f>
        <v>12</v>
      </c>
      <c r="B251" s="160" t="str">
        <f>'6-15-24 vs Homewood'!BG11</f>
        <v>Chapman</v>
      </c>
      <c r="C251" s="172">
        <f>'6-15-24 vs Homewood'!BH11*100</f>
        <v>0</v>
      </c>
      <c r="D251" s="172">
        <f>'6-15-24 vs Homewood'!BI11*100</f>
        <v>0</v>
      </c>
      <c r="E251" s="172">
        <f>'6-15-24 vs Homewood'!BJ11*100</f>
        <v>15.781894221853976</v>
      </c>
      <c r="F251" s="172">
        <f>'6-15-24 vs Homewood'!BK11*100</f>
        <v>0</v>
      </c>
      <c r="G251" s="172">
        <f>'6-15-24 vs Homewood'!BL11</f>
        <v>0</v>
      </c>
      <c r="H251" s="172">
        <f>'6-15-24 vs Homewood'!BM11</f>
        <v>0</v>
      </c>
      <c r="I251" s="172">
        <f>'6-15-24 vs Homewood'!BN11</f>
        <v>0</v>
      </c>
      <c r="J251" s="172">
        <f>'6-15-24 vs Homewood'!BO11*100</f>
        <v>0</v>
      </c>
      <c r="K251" s="172">
        <f>'6-15-24 vs Homewood'!BP11*100</f>
        <v>0</v>
      </c>
      <c r="L251" s="172">
        <f>'6-15-24 vs Homewood'!BQ11*100</f>
        <v>0</v>
      </c>
      <c r="M251" s="172">
        <f>'6-15-24 vs Homewood'!BR11</f>
        <v>123.79940325622238</v>
      </c>
      <c r="N251" s="172">
        <f>'6-15-24 vs Homewood'!BS11</f>
        <v>0</v>
      </c>
      <c r="O251" s="172">
        <f>'6-15-24 vs Homewood'!BT11</f>
        <v>-123.79940325622238</v>
      </c>
      <c r="P251" s="172">
        <f>'6-15-24 vs Homewood'!BU11*100</f>
        <v>-0.78740157480314954</v>
      </c>
      <c r="Q251" s="172">
        <f>'6-15-24 vs Homewood'!BV11</f>
        <v>-0.84000000000000008</v>
      </c>
      <c r="R251" s="172">
        <f>'6-15-24 vs Homewood'!BW11</f>
        <v>0</v>
      </c>
      <c r="S251" s="172">
        <v>3.66</v>
      </c>
      <c r="T251" s="160" t="s">
        <v>169</v>
      </c>
    </row>
    <row r="252" spans="1:20" x14ac:dyDescent="0.55000000000000004">
      <c r="A252" s="160">
        <f>'6-15-24 vs Homewood'!BF12</f>
        <v>24</v>
      </c>
      <c r="B252" s="160" t="str">
        <f>'6-15-24 vs Homewood'!BG12</f>
        <v>Carney</v>
      </c>
      <c r="C252" s="172">
        <f>'6-15-24 vs Homewood'!BH12*100</f>
        <v>100</v>
      </c>
      <c r="D252" s="172">
        <f>'6-15-24 vs Homewood'!BI12*100</f>
        <v>100</v>
      </c>
      <c r="E252" s="172">
        <f>'6-15-24 vs Homewood'!BJ12*100</f>
        <v>11.00223482894963</v>
      </c>
      <c r="F252" s="172">
        <f>'6-15-24 vs Homewood'!BK12*100</f>
        <v>0</v>
      </c>
      <c r="G252" s="172">
        <f>'6-15-24 vs Homewood'!BL12</f>
        <v>0</v>
      </c>
      <c r="H252" s="172">
        <f>'6-15-24 vs Homewood'!BM12</f>
        <v>0</v>
      </c>
      <c r="I252" s="172">
        <f>'6-15-24 vs Homewood'!BN12</f>
        <v>0</v>
      </c>
      <c r="J252" s="172">
        <f>'6-15-24 vs Homewood'!BO12*100</f>
        <v>0</v>
      </c>
      <c r="K252" s="172">
        <f>'6-15-24 vs Homewood'!BP12*100</f>
        <v>19.871359558316083</v>
      </c>
      <c r="L252" s="172">
        <f>'6-15-24 vs Homewood'!BQ12*100</f>
        <v>11.147348044909023</v>
      </c>
      <c r="M252" s="172">
        <f>'6-15-24 vs Homewood'!BR12</f>
        <v>112.09857751412952</v>
      </c>
      <c r="N252" s="172">
        <f>'6-15-24 vs Homewood'!BS12</f>
        <v>199.66278015811562</v>
      </c>
      <c r="O252" s="172">
        <f>'6-15-24 vs Homewood'!BT12</f>
        <v>87.564202643986107</v>
      </c>
      <c r="P252" s="172">
        <f>'6-15-24 vs Homewood'!BU12*100</f>
        <v>5.9055118110236222</v>
      </c>
      <c r="Q252" s="172">
        <f>'6-15-24 vs Homewood'!BV12</f>
        <v>6.57</v>
      </c>
      <c r="R252" s="172">
        <f>'6-15-24 vs Homewood'!BW12</f>
        <v>0</v>
      </c>
      <c r="S252" s="172">
        <v>15.75</v>
      </c>
      <c r="T252" s="160" t="s">
        <v>169</v>
      </c>
    </row>
    <row r="253" spans="1:20" x14ac:dyDescent="0.55000000000000004">
      <c r="A253" s="160">
        <f>'6-15-24 vs Homewood'!BF13</f>
        <v>30</v>
      </c>
      <c r="B253" s="160" t="str">
        <f>'6-15-24 vs Homewood'!BG13</f>
        <v>Bowman</v>
      </c>
      <c r="C253" s="172">
        <f>'6-15-24 vs Homewood'!BH13*100</f>
        <v>20</v>
      </c>
      <c r="D253" s="172">
        <f>'6-15-24 vs Homewood'!BI13*100</f>
        <v>29.585798816568047</v>
      </c>
      <c r="E253" s="172">
        <f>'6-15-24 vs Homewood'!BJ13*100</f>
        <v>29.882069795427196</v>
      </c>
      <c r="F253" s="172">
        <f>'6-15-24 vs Homewood'!BK13*100</f>
        <v>10.616858599207097</v>
      </c>
      <c r="G253" s="172">
        <f>'6-15-24 vs Homewood'!BL13</f>
        <v>0.11415525114155252</v>
      </c>
      <c r="H253" s="172">
        <f>'6-15-24 vs Homewood'!BM13</f>
        <v>0.11415525114155252</v>
      </c>
      <c r="I253" s="172">
        <f>'6-15-24 vs Homewood'!BN13</f>
        <v>1</v>
      </c>
      <c r="J253" s="172">
        <f>'6-15-24 vs Homewood'!BO13*100</f>
        <v>0</v>
      </c>
      <c r="K253" s="172">
        <f>'6-15-24 vs Homewood'!BP13*100</f>
        <v>31.297391304347833</v>
      </c>
      <c r="L253" s="172">
        <f>'6-15-24 vs Homewood'!BQ13*100</f>
        <v>17.557073170731709</v>
      </c>
      <c r="M253" s="172">
        <f>'6-15-24 vs Homewood'!BR13</f>
        <v>102.51752358884198</v>
      </c>
      <c r="N253" s="172">
        <f>'6-15-24 vs Homewood'!BS13</f>
        <v>72.03718004282959</v>
      </c>
      <c r="O253" s="172">
        <f>'6-15-24 vs Homewood'!BT13</f>
        <v>-30.480343546012392</v>
      </c>
      <c r="P253" s="172">
        <f>'6-15-24 vs Homewood'!BU13*100</f>
        <v>1.5748031496062991</v>
      </c>
      <c r="Q253" s="172">
        <f>'6-15-24 vs Homewood'!BV13</f>
        <v>1.5599999999999996</v>
      </c>
      <c r="R253" s="172">
        <f>'6-15-24 vs Homewood'!BW13</f>
        <v>0.8</v>
      </c>
      <c r="S253" s="172">
        <v>15</v>
      </c>
      <c r="T253" s="160" t="s">
        <v>169</v>
      </c>
    </row>
    <row r="254" spans="1:20" x14ac:dyDescent="0.55000000000000004">
      <c r="A254" s="160">
        <f>'6-15-24 vs Homewood'!BF14</f>
        <v>32</v>
      </c>
      <c r="B254" s="160" t="str">
        <f>'6-15-24 vs Homewood'!BG14</f>
        <v>Turner</v>
      </c>
      <c r="C254" s="172">
        <f>'6-15-24 vs Homewood'!BH14*100</f>
        <v>0</v>
      </c>
      <c r="D254" s="172">
        <f>'6-15-24 vs Homewood'!BI14*100</f>
        <v>0</v>
      </c>
      <c r="E254" s="172">
        <f>'6-15-24 vs Homewood'!BJ14*100</f>
        <v>23.917901802064414</v>
      </c>
      <c r="F254" s="172">
        <f>'6-15-24 vs Homewood'!BK14*100</f>
        <v>0</v>
      </c>
      <c r="G254" s="172">
        <f>'6-15-24 vs Homewood'!BL14</f>
        <v>0</v>
      </c>
      <c r="H254" s="172">
        <f>'6-15-24 vs Homewood'!BM14</f>
        <v>0</v>
      </c>
      <c r="I254" s="172">
        <f>'6-15-24 vs Homewood'!BN14</f>
        <v>0</v>
      </c>
      <c r="J254" s="172">
        <f>'6-15-24 vs Homewood'!BO14*100</f>
        <v>0</v>
      </c>
      <c r="K254" s="172">
        <f>'6-15-24 vs Homewood'!BP14*100</f>
        <v>32.398955801602305</v>
      </c>
      <c r="L254" s="172">
        <f>'6-15-24 vs Homewood'!BQ14*100</f>
        <v>18.175023986264708</v>
      </c>
      <c r="M254" s="172">
        <f>'6-15-24 vs Homewood'!BR14</f>
        <v>113.05842915035959</v>
      </c>
      <c r="N254" s="172">
        <f>'6-15-24 vs Homewood'!BS14</f>
        <v>0</v>
      </c>
      <c r="O254" s="172">
        <f>'6-15-24 vs Homewood'!BT14</f>
        <v>-113.05842915035959</v>
      </c>
      <c r="P254" s="172">
        <f>'6-15-24 vs Homewood'!BU14*100</f>
        <v>-0.78740157480314954</v>
      </c>
      <c r="Q254" s="172">
        <f>'6-15-24 vs Homewood'!BV14</f>
        <v>-0.68000000000000016</v>
      </c>
      <c r="R254" s="172">
        <f>'6-15-24 vs Homewood'!BW14</f>
        <v>0</v>
      </c>
      <c r="S254" s="172">
        <v>4.83</v>
      </c>
      <c r="T254" s="160" t="s">
        <v>169</v>
      </c>
    </row>
    <row r="255" spans="1:20" x14ac:dyDescent="0.55000000000000004">
      <c r="A255" s="160">
        <f>'6-15-24 vs Homewood'!BF15</f>
        <v>33</v>
      </c>
      <c r="B255" s="160" t="str">
        <f>'6-15-24 vs Homewood'!BG15</f>
        <v>Bellomy</v>
      </c>
      <c r="C255" s="172">
        <f>'6-15-24 vs Homewood'!BH15*100</f>
        <v>0</v>
      </c>
      <c r="D255" s="172">
        <f>'6-15-24 vs Homewood'!BI15*100</f>
        <v>0</v>
      </c>
      <c r="E255" s="172">
        <f>'6-15-24 vs Homewood'!BJ15*100</f>
        <v>0</v>
      </c>
      <c r="F255" s="172">
        <f>'6-15-24 vs Homewood'!BK15*100</f>
        <v>0</v>
      </c>
      <c r="G255" s="172">
        <f>'6-15-24 vs Homewood'!BL15</f>
        <v>0</v>
      </c>
      <c r="H255" s="172">
        <f>'6-15-24 vs Homewood'!BM15</f>
        <v>0</v>
      </c>
      <c r="I255" s="172">
        <f>'6-15-24 vs Homewood'!BN15</f>
        <v>0</v>
      </c>
      <c r="J255" s="172">
        <f>'6-15-24 vs Homewood'!BO15*100</f>
        <v>0</v>
      </c>
      <c r="K255" s="172">
        <f>'6-15-24 vs Homewood'!BP15*100</f>
        <v>0</v>
      </c>
      <c r="L255" s="172">
        <f>'6-15-24 vs Homewood'!BQ15*100</f>
        <v>0</v>
      </c>
      <c r="M255" s="172">
        <f>'6-15-24 vs Homewood'!BR15</f>
        <v>123.79940325622238</v>
      </c>
      <c r="N255" s="172">
        <f>'6-15-24 vs Homewood'!BS15</f>
        <v>0</v>
      </c>
      <c r="O255" s="172">
        <f>'6-15-24 vs Homewood'!BT15</f>
        <v>-123.79940325622238</v>
      </c>
      <c r="P255" s="172">
        <f>'6-15-24 vs Homewood'!BU15*100</f>
        <v>0</v>
      </c>
      <c r="Q255" s="172">
        <f>'6-15-24 vs Homewood'!BV15</f>
        <v>0</v>
      </c>
      <c r="R255" s="172">
        <f>'6-15-24 vs Homewood'!BW15</f>
        <v>0</v>
      </c>
      <c r="S255" s="172">
        <v>4.83</v>
      </c>
      <c r="T255" s="160" t="s">
        <v>169</v>
      </c>
    </row>
    <row r="256" spans="1:20" x14ac:dyDescent="0.55000000000000004">
      <c r="A256" s="160">
        <f>'6-15-24 vs Homewood'!BF16</f>
        <v>34</v>
      </c>
      <c r="B256" s="160" t="str">
        <f>'6-15-24 vs Homewood'!BG16</f>
        <v>Toms</v>
      </c>
      <c r="C256" s="172">
        <f>'6-15-24 vs Homewood'!BH16*100</f>
        <v>83.333333333333343</v>
      </c>
      <c r="D256" s="172">
        <f>'6-15-24 vs Homewood'!BI16*100</f>
        <v>83.333333333333343</v>
      </c>
      <c r="E256" s="172">
        <f>'6-15-24 vs Homewood'!BJ16*100</f>
        <v>23.104693140794225</v>
      </c>
      <c r="F256" s="172">
        <f>'6-15-24 vs Homewood'!BK16*100</f>
        <v>22.492188476440443</v>
      </c>
      <c r="G256" s="172">
        <f>'6-15-24 vs Homewood'!BL16</f>
        <v>0.2</v>
      </c>
      <c r="H256" s="172">
        <f>'6-15-24 vs Homewood'!BM16</f>
        <v>0.2</v>
      </c>
      <c r="I256" s="172">
        <f>'6-15-24 vs Homewood'!BN16</f>
        <v>1</v>
      </c>
      <c r="J256" s="172">
        <f>'6-15-24 vs Homewood'!BO16*100</f>
        <v>0</v>
      </c>
      <c r="K256" s="172">
        <f>'6-15-24 vs Homewood'!BP16*100</f>
        <v>7.8243478260869566</v>
      </c>
      <c r="L256" s="172">
        <f>'6-15-24 vs Homewood'!BQ16*100</f>
        <v>4.3892682926829272</v>
      </c>
      <c r="M256" s="172">
        <f>'6-15-24 vs Homewood'!BR16</f>
        <v>117.17894823089011</v>
      </c>
      <c r="N256" s="172">
        <f>'6-15-24 vs Homewood'!BS16</f>
        <v>133.78675076700011</v>
      </c>
      <c r="O256" s="172">
        <f>'6-15-24 vs Homewood'!BT16</f>
        <v>16.60780253611</v>
      </c>
      <c r="P256" s="172">
        <f>'6-15-24 vs Homewood'!BU16*100</f>
        <v>8.2677165354330722</v>
      </c>
      <c r="Q256" s="172">
        <f>'6-15-24 vs Homewood'!BV16</f>
        <v>7.5</v>
      </c>
      <c r="R256" s="172">
        <f>'6-15-24 vs Homewood'!BW16</f>
        <v>0</v>
      </c>
      <c r="S256" s="172">
        <v>20</v>
      </c>
      <c r="T256" s="160" t="s">
        <v>169</v>
      </c>
    </row>
    <row r="257" spans="1:20" x14ac:dyDescent="0.55000000000000004">
      <c r="A257" s="160">
        <f>'6-15-24 vs Homewood'!BF17</f>
        <v>55</v>
      </c>
      <c r="B257" s="160" t="str">
        <f>'6-15-24 vs Homewood'!BG17</f>
        <v>Baker</v>
      </c>
      <c r="C257" s="172">
        <f>'6-15-24 vs Homewood'!BH17*100</f>
        <v>100</v>
      </c>
      <c r="D257" s="172">
        <f>'6-15-24 vs Homewood'!BI17*100</f>
        <v>100</v>
      </c>
      <c r="E257" s="172">
        <f>'6-15-24 vs Homewood'!BJ17*100</f>
        <v>14.262156259749521</v>
      </c>
      <c r="F257" s="172">
        <f>'6-15-24 vs Homewood'!BK17*100</f>
        <v>18.38446371836914</v>
      </c>
      <c r="G257" s="172">
        <f>'6-15-24 vs Homewood'!BL17</f>
        <v>0.25</v>
      </c>
      <c r="H257" s="172">
        <f>'6-15-24 vs Homewood'!BM17</f>
        <v>0</v>
      </c>
      <c r="I257" s="172">
        <f>'6-15-24 vs Homewood'!BN17</f>
        <v>0</v>
      </c>
      <c r="J257" s="172">
        <f>'6-15-24 vs Homewood'!BO17*100</f>
        <v>16.45724737082762</v>
      </c>
      <c r="K257" s="172">
        <f>'6-15-24 vs Homewood'!BP17*100</f>
        <v>12.879584898908572</v>
      </c>
      <c r="L257" s="172">
        <f>'6-15-24 vs Homewood'!BQ17*100</f>
        <v>14.450265984141325</v>
      </c>
      <c r="M257" s="172">
        <f>'6-15-24 vs Homewood'!BR17</f>
        <v>106.06521517819182</v>
      </c>
      <c r="N257" s="172">
        <f>'6-15-24 vs Homewood'!BS17</f>
        <v>214.41145188697996</v>
      </c>
      <c r="O257" s="172">
        <f>'6-15-24 vs Homewood'!BT17</f>
        <v>108.34623670878814</v>
      </c>
      <c r="P257" s="172">
        <f>'6-15-24 vs Homewood'!BU17*100</f>
        <v>7.4803149606299222</v>
      </c>
      <c r="Q257" s="172">
        <f>'6-15-24 vs Homewood'!BV17</f>
        <v>7.75</v>
      </c>
      <c r="R257" s="172">
        <f>'6-15-24 vs Homewood'!BW17</f>
        <v>0</v>
      </c>
      <c r="S257" s="172">
        <v>12.15</v>
      </c>
      <c r="T257" s="160" t="s">
        <v>169</v>
      </c>
    </row>
    <row r="258" spans="1:20" x14ac:dyDescent="0.55000000000000004">
      <c r="A258" s="160">
        <v>99</v>
      </c>
      <c r="B258" s="160" t="str">
        <f>'6-15-24 vs Homewood'!BG18</f>
        <v>Team</v>
      </c>
      <c r="C258" s="172">
        <f>'6-15-24 vs Homewood'!BH18*100</f>
        <v>66.666666666666657</v>
      </c>
      <c r="D258" s="172">
        <f>'6-15-24 vs Homewood'!BI18*100</f>
        <v>68.965517241379317</v>
      </c>
      <c r="E258" s="172">
        <f>'6-15-24 vs Homewood'!BJ18*100</f>
        <v>0</v>
      </c>
      <c r="F258" s="172">
        <f>'6-15-24 vs Homewood'!BK18*100</f>
        <v>52</v>
      </c>
      <c r="G258" s="172">
        <f>'6-15-24 vs Homewood'!BL18</f>
        <v>0.23465703971119134</v>
      </c>
      <c r="H258" s="172">
        <f>'6-15-24 vs Homewood'!BM18</f>
        <v>0.16245487364620939</v>
      </c>
      <c r="I258" s="172">
        <f>'6-15-24 vs Homewood'!BN18</f>
        <v>1.4444444444444444</v>
      </c>
      <c r="J258" s="172">
        <f>'6-15-24 vs Homewood'!BO18*100</f>
        <v>33.333333333333329</v>
      </c>
      <c r="K258" s="172">
        <f>'6-15-24 vs Homewood'!BP18*100</f>
        <v>73.91304347826086</v>
      </c>
      <c r="L258" s="172">
        <f>'6-15-24 vs Homewood'!BQ18*100</f>
        <v>56.09756097560976</v>
      </c>
      <c r="M258" s="172">
        <f>'6-15-24 vs Homewood'!BR18</f>
        <v>109.96982836792904</v>
      </c>
      <c r="N258" s="172">
        <f>'6-15-24 vs Homewood'!BS18</f>
        <v>129.7209647996757</v>
      </c>
      <c r="O258" s="172">
        <f>'6-15-24 vs Homewood'!BT18</f>
        <v>19.751136431746659</v>
      </c>
      <c r="P258" s="172">
        <f>'6-15-24 vs Homewood'!BU18*100</f>
        <v>61.417322834645674</v>
      </c>
      <c r="Q258" s="172">
        <f>'6-15-24 vs Homewood'!BV18</f>
        <v>61.56</v>
      </c>
      <c r="R258" s="172">
        <f>'6-15-24 vs Homewood'!BW18</f>
        <v>0.23809523809523808</v>
      </c>
      <c r="S258" s="172">
        <v>180</v>
      </c>
      <c r="T258" s="160" t="s">
        <v>169</v>
      </c>
    </row>
    <row r="259" spans="1:20" x14ac:dyDescent="0.55000000000000004">
      <c r="A259" s="160">
        <f>'6-15-24 vs Thompson'!BF3</f>
        <v>0</v>
      </c>
      <c r="B259" s="160" t="str">
        <f>'6-15-24 vs Thompson'!BG3</f>
        <v>Lewis</v>
      </c>
      <c r="C259" s="172">
        <f>'6-15-24 vs Thompson'!BH3*100</f>
        <v>0</v>
      </c>
      <c r="D259" s="172">
        <f>'6-15-24 vs Thompson'!BI3*100</f>
        <v>0</v>
      </c>
      <c r="E259" s="172">
        <f>'6-15-24 vs Thompson'!BJ3*100</f>
        <v>6.8177653921706476</v>
      </c>
      <c r="F259" s="172">
        <f>'6-15-24 vs Thompson'!BK3*100</f>
        <v>22.848619485877499</v>
      </c>
      <c r="G259" s="172">
        <f>'6-15-24 vs Thompson'!BL3</f>
        <v>0.5</v>
      </c>
      <c r="H259" s="172">
        <f>'6-15-24 vs Thompson'!BM3</f>
        <v>0.5</v>
      </c>
      <c r="I259" s="172">
        <f>'6-15-24 vs Thompson'!BN3</f>
        <v>1</v>
      </c>
      <c r="J259" s="172">
        <f>'6-15-24 vs Thompson'!BO3*100</f>
        <v>0</v>
      </c>
      <c r="K259" s="172">
        <f>'6-15-24 vs Thompson'!BP3*100</f>
        <v>18.121318902592503</v>
      </c>
      <c r="L259" s="172">
        <f>'6-15-24 vs Thompson'!BQ3*100</f>
        <v>9.7318194106515286</v>
      </c>
      <c r="M259" s="172">
        <f>'6-15-24 vs Thompson'!BR3</f>
        <v>59.069250255430148</v>
      </c>
      <c r="N259" s="172">
        <f>'6-15-24 vs Thompson'!BS3</f>
        <v>52.455560548797244</v>
      </c>
      <c r="O259" s="172">
        <f>'6-15-24 vs Thompson'!BT3</f>
        <v>-6.6136897066329041</v>
      </c>
      <c r="P259" s="172">
        <f>'6-15-24 vs Thompson'!BU3*100</f>
        <v>2.2471910112359552</v>
      </c>
      <c r="Q259" s="172">
        <f>'6-15-24 vs Thompson'!BV3</f>
        <v>2</v>
      </c>
      <c r="R259" s="172">
        <f>'6-15-24 vs Thompson'!BW3</f>
        <v>0</v>
      </c>
      <c r="S259" s="172">
        <v>6.85</v>
      </c>
      <c r="T259" s="160" t="s">
        <v>170</v>
      </c>
    </row>
    <row r="260" spans="1:20" x14ac:dyDescent="0.55000000000000004">
      <c r="A260" s="160">
        <f>'6-15-24 vs Thompson'!BF4</f>
        <v>1</v>
      </c>
      <c r="B260" s="160" t="str">
        <f>'6-15-24 vs Thompson'!BG4</f>
        <v>Walker</v>
      </c>
      <c r="C260" s="172">
        <f>'6-15-24 vs Thompson'!BH4*100</f>
        <v>0</v>
      </c>
      <c r="D260" s="172">
        <f>'6-15-24 vs Thompson'!BI4*100</f>
        <v>0</v>
      </c>
      <c r="E260" s="172">
        <f>'6-15-24 vs Thompson'!BJ4*100</f>
        <v>0</v>
      </c>
      <c r="F260" s="172">
        <f>'6-15-24 vs Thompson'!BK4*100</f>
        <v>0</v>
      </c>
      <c r="G260" s="172">
        <f>'6-15-24 vs Thompson'!BL4</f>
        <v>0</v>
      </c>
      <c r="H260" s="172">
        <f>'6-15-24 vs Thompson'!BM4</f>
        <v>0</v>
      </c>
      <c r="I260" s="172">
        <f>'6-15-24 vs Thompson'!BN4</f>
        <v>0</v>
      </c>
      <c r="J260" s="172">
        <f>'6-15-24 vs Thompson'!BO4*100</f>
        <v>0</v>
      </c>
      <c r="K260" s="172">
        <f>'6-15-24 vs Thompson'!BP4*100</f>
        <v>0</v>
      </c>
      <c r="L260" s="172">
        <f>'6-15-24 vs Thompson'!BQ4*100</f>
        <v>0</v>
      </c>
      <c r="M260" s="172">
        <f>'6-15-24 vs Thompson'!BR4</f>
        <v>0</v>
      </c>
      <c r="N260" s="172">
        <f>'6-15-24 vs Thompson'!BS4</f>
        <v>0</v>
      </c>
      <c r="O260" s="172">
        <f>'6-15-24 vs Thompson'!BT4</f>
        <v>0</v>
      </c>
      <c r="P260" s="172">
        <f>'6-15-24 vs Thompson'!BU4*100</f>
        <v>0</v>
      </c>
      <c r="Q260" s="172">
        <f>'6-15-24 vs Thompson'!BV4</f>
        <v>0</v>
      </c>
      <c r="R260" s="172">
        <f>'6-15-24 vs Thompson'!BW4</f>
        <v>0</v>
      </c>
      <c r="S260" s="172">
        <v>0</v>
      </c>
      <c r="T260" s="160" t="s">
        <v>170</v>
      </c>
    </row>
    <row r="261" spans="1:20" x14ac:dyDescent="0.55000000000000004">
      <c r="A261" s="160">
        <f>'6-15-24 vs Thompson'!BF5</f>
        <v>2</v>
      </c>
      <c r="B261" s="160" t="str">
        <f>'6-15-24 vs Thompson'!BG5</f>
        <v>Rivers</v>
      </c>
      <c r="C261" s="172">
        <f>'6-15-24 vs Thompson'!BH5*100</f>
        <v>60</v>
      </c>
      <c r="D261" s="172">
        <f>'6-15-24 vs Thompson'!BI5*100</f>
        <v>55.147058823529406</v>
      </c>
      <c r="E261" s="172">
        <f>'6-15-24 vs Thompson'!BJ5*100</f>
        <v>20.39043406848922</v>
      </c>
      <c r="F261" s="172">
        <f>'6-15-24 vs Thompson'!BK5*100</f>
        <v>0</v>
      </c>
      <c r="G261" s="172">
        <f>'6-15-24 vs Thompson'!BL5</f>
        <v>0</v>
      </c>
      <c r="H261" s="172">
        <f>'6-15-24 vs Thompson'!BM5</f>
        <v>0.15527950310559005</v>
      </c>
      <c r="I261" s="172">
        <f>'6-15-24 vs Thompson'!BN5</f>
        <v>0</v>
      </c>
      <c r="J261" s="172">
        <f>'6-15-24 vs Thompson'!BO5*100</f>
        <v>0</v>
      </c>
      <c r="K261" s="172">
        <f>'6-15-24 vs Thompson'!BP5*100</f>
        <v>25.246990064289893</v>
      </c>
      <c r="L261" s="172">
        <f>'6-15-24 vs Thompson'!BQ5*100</f>
        <v>13.558568738229756</v>
      </c>
      <c r="M261" s="172">
        <f>'6-15-24 vs Thompson'!BR5</f>
        <v>76.448847713282248</v>
      </c>
      <c r="N261" s="172">
        <f>'6-15-24 vs Thompson'!BS5</f>
        <v>94.526036474483774</v>
      </c>
      <c r="O261" s="172">
        <f>'6-15-24 vs Thompson'!BT5</f>
        <v>18.077188761201526</v>
      </c>
      <c r="P261" s="172">
        <f>'6-15-24 vs Thompson'!BU5*100</f>
        <v>5.6179775280898872</v>
      </c>
      <c r="Q261" s="172">
        <f>'6-15-24 vs Thompson'!BV5</f>
        <v>3.51</v>
      </c>
      <c r="R261" s="172">
        <f>'6-15-24 vs Thompson'!BW5</f>
        <v>0.2</v>
      </c>
      <c r="S261" s="172">
        <v>14.75</v>
      </c>
      <c r="T261" s="160" t="s">
        <v>170</v>
      </c>
    </row>
    <row r="262" spans="1:20" x14ac:dyDescent="0.55000000000000004">
      <c r="A262" s="160">
        <f>'6-15-24 vs Thompson'!BF6</f>
        <v>3</v>
      </c>
      <c r="B262" s="160" t="str">
        <f>'6-15-24 vs Thompson'!BG6</f>
        <v>Gossett</v>
      </c>
      <c r="C262" s="172">
        <f>'6-15-24 vs Thompson'!BH6*100</f>
        <v>0</v>
      </c>
      <c r="D262" s="172">
        <f>'6-15-24 vs Thompson'!BI6*100</f>
        <v>0</v>
      </c>
      <c r="E262" s="172">
        <f>'6-15-24 vs Thompson'!BJ6*100</f>
        <v>5.4943168160434039</v>
      </c>
      <c r="F262" s="172">
        <f>'6-15-24 vs Thompson'!BK6*100</f>
        <v>0</v>
      </c>
      <c r="G262" s="172">
        <f>'6-15-24 vs Thompson'!BL6</f>
        <v>0</v>
      </c>
      <c r="H262" s="172">
        <f>'6-15-24 vs Thompson'!BM6</f>
        <v>0</v>
      </c>
      <c r="I262" s="172">
        <f>'6-15-24 vs Thompson'!BN6</f>
        <v>0</v>
      </c>
      <c r="J262" s="172">
        <f>'6-15-24 vs Thompson'!BO6*100</f>
        <v>0</v>
      </c>
      <c r="K262" s="172">
        <f>'6-15-24 vs Thompson'!BP6*100</f>
        <v>14.603651115618661</v>
      </c>
      <c r="L262" s="172">
        <f>'6-15-24 vs Thompson'!BQ6*100</f>
        <v>7.8427015250544656</v>
      </c>
      <c r="M262" s="172">
        <f>'6-15-24 vs Thompson'!BR6</f>
        <v>75.160857215289695</v>
      </c>
      <c r="N262" s="172">
        <f>'6-15-24 vs Thompson'!BS6</f>
        <v>0</v>
      </c>
      <c r="O262" s="172">
        <f>'6-15-24 vs Thompson'!BT6</f>
        <v>-75.160857215289695</v>
      </c>
      <c r="P262" s="172">
        <f>'6-15-24 vs Thompson'!BU6*100</f>
        <v>0.5617977528089888</v>
      </c>
      <c r="Q262" s="172">
        <f>'6-15-24 vs Thompson'!BV6</f>
        <v>1.3199999999999998</v>
      </c>
      <c r="R262" s="172">
        <f>'6-15-24 vs Thompson'!BW6</f>
        <v>0</v>
      </c>
      <c r="S262" s="172">
        <v>17</v>
      </c>
      <c r="T262" s="160" t="s">
        <v>170</v>
      </c>
    </row>
    <row r="263" spans="1:20" x14ac:dyDescent="0.55000000000000004">
      <c r="A263" s="160">
        <f>'6-15-24 vs Thompson'!BF7</f>
        <v>4</v>
      </c>
      <c r="B263" s="160" t="str">
        <f>'6-15-24 vs Thompson'!BG7</f>
        <v>Stapler</v>
      </c>
      <c r="C263" s="172">
        <f>'6-15-24 vs Thompson'!BH7*100</f>
        <v>90</v>
      </c>
      <c r="D263" s="172">
        <f>'6-15-24 vs Thompson'!BI7*100</f>
        <v>90</v>
      </c>
      <c r="E263" s="172">
        <f>'6-15-24 vs Thompson'!BJ7*100</f>
        <v>13.911142576790747</v>
      </c>
      <c r="F263" s="172">
        <f>'6-15-24 vs Thompson'!BK7*100</f>
        <v>27.236272660324641</v>
      </c>
      <c r="G263" s="172">
        <f>'6-15-24 vs Thompson'!BL7</f>
        <v>0.3</v>
      </c>
      <c r="H263" s="172">
        <f>'6-15-24 vs Thompson'!BM7</f>
        <v>0.2</v>
      </c>
      <c r="I263" s="172">
        <f>'6-15-24 vs Thompson'!BN7</f>
        <v>1.5</v>
      </c>
      <c r="J263" s="172">
        <f>'6-15-24 vs Thompson'!BO7*100</f>
        <v>6.1273191489361709</v>
      </c>
      <c r="K263" s="172">
        <f>'6-15-24 vs Thompson'!BP7*100</f>
        <v>10.564343360234778</v>
      </c>
      <c r="L263" s="172">
        <f>'6-15-24 vs Thompson'!BQ7*100</f>
        <v>8.5101654846335713</v>
      </c>
      <c r="M263" s="172">
        <f>'6-15-24 vs Thompson'!BR7</f>
        <v>81.647089118457544</v>
      </c>
      <c r="N263" s="172">
        <f>'6-15-24 vs Thompson'!BS7</f>
        <v>147.12830707098459</v>
      </c>
      <c r="O263" s="172">
        <f>'6-15-24 vs Thompson'!BT7</f>
        <v>65.481217952527047</v>
      </c>
      <c r="P263" s="172">
        <f>'6-15-24 vs Thompson'!BU7*100</f>
        <v>12.921348314606742</v>
      </c>
      <c r="Q263" s="172">
        <f>'6-15-24 vs Thompson'!BV7</f>
        <v>9.07</v>
      </c>
      <c r="R263" s="172">
        <f>'6-15-24 vs Thompson'!BW7</f>
        <v>0</v>
      </c>
      <c r="S263" s="172">
        <v>23.5</v>
      </c>
      <c r="T263" s="160" t="s">
        <v>170</v>
      </c>
    </row>
    <row r="264" spans="1:20" x14ac:dyDescent="0.55000000000000004">
      <c r="A264" s="160">
        <f>'6-15-24 vs Thompson'!BF8</f>
        <v>5</v>
      </c>
      <c r="B264" s="160" t="str">
        <f>'6-15-24 vs Thompson'!BG8</f>
        <v>JD</v>
      </c>
      <c r="C264" s="172">
        <f>'6-15-24 vs Thompson'!BH8*100</f>
        <v>62.5</v>
      </c>
      <c r="D264" s="172">
        <f>'6-15-24 vs Thompson'!BI8*100</f>
        <v>67.567567567567565</v>
      </c>
      <c r="E264" s="172">
        <f>'6-15-24 vs Thompson'!BJ8*100</f>
        <v>24.874001413009438</v>
      </c>
      <c r="F264" s="172">
        <f>'6-15-24 vs Thompson'!BK8*100</f>
        <v>0</v>
      </c>
      <c r="G264" s="172">
        <f>'6-15-24 vs Thompson'!BL8</f>
        <v>0</v>
      </c>
      <c r="H264" s="172">
        <f>'6-15-24 vs Thompson'!BM8</f>
        <v>0.10121457489878542</v>
      </c>
      <c r="I264" s="172">
        <f>'6-15-24 vs Thompson'!BN8</f>
        <v>0</v>
      </c>
      <c r="J264" s="172">
        <f>'6-15-24 vs Thompson'!BO8*100</f>
        <v>7.7623719676549863</v>
      </c>
      <c r="K264" s="172">
        <f>'6-15-24 vs Thompson'!BP8*100</f>
        <v>13.383399944232737</v>
      </c>
      <c r="L264" s="172">
        <f>'6-15-24 vs Thompson'!BQ8*100</f>
        <v>10.781072177298594</v>
      </c>
      <c r="M264" s="172">
        <f>'6-15-24 vs Thompson'!BR8</f>
        <v>62.072509809875754</v>
      </c>
      <c r="N264" s="172">
        <f>'6-15-24 vs Thompson'!BS8</f>
        <v>130.72715077105099</v>
      </c>
      <c r="O264" s="172">
        <f>'6-15-24 vs Thompson'!BT8</f>
        <v>68.654640961175232</v>
      </c>
      <c r="P264" s="172">
        <f>'6-15-24 vs Thompson'!BU8*100</f>
        <v>14.606741573033707</v>
      </c>
      <c r="Q264" s="172">
        <f>'6-15-24 vs Thompson'!BV8</f>
        <v>9.61</v>
      </c>
      <c r="R264" s="172">
        <f>'6-15-24 vs Thompson'!BW8</f>
        <v>0.25</v>
      </c>
      <c r="S264" s="172">
        <v>18.55</v>
      </c>
      <c r="T264" s="160" t="s">
        <v>170</v>
      </c>
    </row>
    <row r="265" spans="1:20" x14ac:dyDescent="0.55000000000000004">
      <c r="A265" s="160">
        <f>'6-15-24 vs Thompson'!BF9</f>
        <v>10</v>
      </c>
      <c r="B265" s="160" t="str">
        <f>'6-15-24 vs Thompson'!BG9</f>
        <v>Mason</v>
      </c>
      <c r="C265" s="172">
        <f>'6-15-24 vs Thompson'!BH9*100</f>
        <v>0</v>
      </c>
      <c r="D265" s="172">
        <f>'6-15-24 vs Thompson'!BI9*100</f>
        <v>0</v>
      </c>
      <c r="E265" s="172">
        <f>'6-15-24 vs Thompson'!BJ9*100</f>
        <v>31.893839078495855</v>
      </c>
      <c r="F265" s="172">
        <f>'6-15-24 vs Thompson'!BK9*100</f>
        <v>15.269565217391303</v>
      </c>
      <c r="G265" s="172">
        <f>'6-15-24 vs Thompson'!BL9</f>
        <v>0.125</v>
      </c>
      <c r="H265" s="172">
        <f>'6-15-24 vs Thompson'!BM9</f>
        <v>0.375</v>
      </c>
      <c r="I265" s="172">
        <f>'6-15-24 vs Thompson'!BN9</f>
        <v>0.33333333333333331</v>
      </c>
      <c r="J265" s="172">
        <f>'6-15-24 vs Thompson'!BO9*100</f>
        <v>14.048000000000002</v>
      </c>
      <c r="K265" s="172">
        <f>'6-15-24 vs Thompson'!BP9*100</f>
        <v>12.110344827586207</v>
      </c>
      <c r="L265" s="172">
        <f>'6-15-24 vs Thompson'!BQ9*100</f>
        <v>13.00740740740741</v>
      </c>
      <c r="M265" s="172">
        <f>'6-15-24 vs Thompson'!BR9</f>
        <v>54.498528306309261</v>
      </c>
      <c r="N265" s="172">
        <f>'6-15-24 vs Thompson'!BS9</f>
        <v>19.047473115335016</v>
      </c>
      <c r="O265" s="172">
        <f>'6-15-24 vs Thompson'!BT9</f>
        <v>-35.451055190974245</v>
      </c>
      <c r="P265" s="172">
        <f>'6-15-24 vs Thompson'!BU9*100</f>
        <v>-2.8089887640449436</v>
      </c>
      <c r="Q265" s="172">
        <f>'6-15-24 vs Thompson'!BV9</f>
        <v>-1.2700000000000005</v>
      </c>
      <c r="R265" s="172">
        <f>'6-15-24 vs Thompson'!BW9</f>
        <v>0</v>
      </c>
      <c r="S265" s="172">
        <v>10.25</v>
      </c>
      <c r="T265" s="160" t="s">
        <v>170</v>
      </c>
    </row>
    <row r="266" spans="1:20" x14ac:dyDescent="0.55000000000000004">
      <c r="A266" s="160">
        <f>'6-15-24 vs Thompson'!BF10</f>
        <v>11</v>
      </c>
      <c r="B266" s="160" t="str">
        <f>'6-15-24 vs Thompson'!BG10</f>
        <v>Pannell</v>
      </c>
      <c r="C266" s="172">
        <f>'6-15-24 vs Thompson'!BH10*100</f>
        <v>0</v>
      </c>
      <c r="D266" s="172">
        <f>'6-15-24 vs Thompson'!BI10*100</f>
        <v>0</v>
      </c>
      <c r="E266" s="172">
        <f>'6-15-24 vs Thompson'!BJ10*100</f>
        <v>5.0488316687966419</v>
      </c>
      <c r="F266" s="172">
        <f>'6-15-24 vs Thompson'!BK10*100</f>
        <v>0</v>
      </c>
      <c r="G266" s="172">
        <f>'6-15-24 vs Thompson'!BL10</f>
        <v>0</v>
      </c>
      <c r="H266" s="172">
        <f>'6-15-24 vs Thompson'!BM10</f>
        <v>1</v>
      </c>
      <c r="I266" s="172">
        <f>'6-15-24 vs Thompson'!BN10</f>
        <v>0</v>
      </c>
      <c r="J266" s="172">
        <f>'6-15-24 vs Thompson'!BO10*100</f>
        <v>0</v>
      </c>
      <c r="K266" s="172">
        <f>'6-15-24 vs Thompson'!BP10*100</f>
        <v>26.839142590866732</v>
      </c>
      <c r="L266" s="172">
        <f>'6-15-24 vs Thompson'!BQ10*100</f>
        <v>14.413613613613615</v>
      </c>
      <c r="M266" s="172">
        <f>'6-15-24 vs Thompson'!BR10</f>
        <v>61.146651464499165</v>
      </c>
      <c r="N266" s="172">
        <f>'6-15-24 vs Thompson'!BS10</f>
        <v>0</v>
      </c>
      <c r="O266" s="172">
        <f>'6-15-24 vs Thompson'!BT10</f>
        <v>-61.146651464499165</v>
      </c>
      <c r="P266" s="172">
        <f>'6-15-24 vs Thompson'!BU10*100</f>
        <v>2.2471910112359552</v>
      </c>
      <c r="Q266" s="172">
        <f>'6-15-24 vs Thompson'!BV10</f>
        <v>2</v>
      </c>
      <c r="R266" s="172">
        <f>'6-15-24 vs Thompson'!BW10</f>
        <v>0</v>
      </c>
      <c r="S266" s="172">
        <v>9.25</v>
      </c>
      <c r="T266" s="160" t="s">
        <v>170</v>
      </c>
    </row>
    <row r="267" spans="1:20" x14ac:dyDescent="0.55000000000000004">
      <c r="A267" s="160">
        <f>'6-15-24 vs Thompson'!BF11</f>
        <v>12</v>
      </c>
      <c r="B267" s="160" t="str">
        <f>'6-15-24 vs Thompson'!BG11</f>
        <v>Chapman</v>
      </c>
      <c r="C267" s="172">
        <f>'6-15-24 vs Thompson'!BH11*100</f>
        <v>37.5</v>
      </c>
      <c r="D267" s="172">
        <f>'6-15-24 vs Thompson'!BI11*100</f>
        <v>37.5</v>
      </c>
      <c r="E267" s="172">
        <f>'6-15-24 vs Thompson'!BJ11*100</f>
        <v>26.686681677925105</v>
      </c>
      <c r="F267" s="172">
        <f>'6-15-24 vs Thompson'!BK11*100</f>
        <v>0</v>
      </c>
      <c r="G267" s="172">
        <f>'6-15-24 vs Thompson'!BL11</f>
        <v>0</v>
      </c>
      <c r="H267" s="172">
        <f>'6-15-24 vs Thompson'!BM11</f>
        <v>0</v>
      </c>
      <c r="I267" s="172">
        <f>'6-15-24 vs Thompson'!BN11</f>
        <v>0</v>
      </c>
      <c r="J267" s="172">
        <f>'6-15-24 vs Thompson'!BO11*100</f>
        <v>0</v>
      </c>
      <c r="K267" s="172">
        <f>'6-15-24 vs Thompson'!BP11*100</f>
        <v>0</v>
      </c>
      <c r="L267" s="172">
        <f>'6-15-24 vs Thompson'!BQ11*100</f>
        <v>0</v>
      </c>
      <c r="M267" s="172">
        <f>'6-15-24 vs Thompson'!BR11</f>
        <v>85.387287202669029</v>
      </c>
      <c r="N267" s="172">
        <f>'6-15-24 vs Thompson'!BS11</f>
        <v>94.277530084295265</v>
      </c>
      <c r="O267" s="172">
        <f>'6-15-24 vs Thompson'!BT11</f>
        <v>8.8902428816262358</v>
      </c>
      <c r="P267" s="172">
        <f>'6-15-24 vs Thompson'!BU11*100</f>
        <v>0</v>
      </c>
      <c r="Q267" s="172">
        <f>'6-15-24 vs Thompson'!BV11</f>
        <v>-0.27000000000000046</v>
      </c>
      <c r="R267" s="172">
        <f>'6-15-24 vs Thompson'!BW11</f>
        <v>0</v>
      </c>
      <c r="S267" s="172">
        <v>7</v>
      </c>
      <c r="T267" s="160" t="s">
        <v>170</v>
      </c>
    </row>
    <row r="268" spans="1:20" x14ac:dyDescent="0.55000000000000004">
      <c r="A268" s="160">
        <f>'6-15-24 vs Thompson'!BF12</f>
        <v>24</v>
      </c>
      <c r="B268" s="160" t="str">
        <f>'6-15-24 vs Thompson'!BG12</f>
        <v>Carney</v>
      </c>
      <c r="C268" s="172">
        <f>'6-15-24 vs Thompson'!BH12*100</f>
        <v>50</v>
      </c>
      <c r="D268" s="172">
        <f>'6-15-24 vs Thompson'!BI12*100</f>
        <v>56.306306306306297</v>
      </c>
      <c r="E268" s="172">
        <f>'6-15-24 vs Thompson'!BJ12*100</f>
        <v>23.350846468184468</v>
      </c>
      <c r="F268" s="172">
        <f>'6-15-24 vs Thompson'!BK12*100</f>
        <v>0</v>
      </c>
      <c r="G268" s="172">
        <f>'6-15-24 vs Thompson'!BL12</f>
        <v>0</v>
      </c>
      <c r="H268" s="172">
        <f>'6-15-24 vs Thompson'!BM12</f>
        <v>0.18382352941176469</v>
      </c>
      <c r="I268" s="172">
        <f>'6-15-24 vs Thompson'!BN12</f>
        <v>0</v>
      </c>
      <c r="J268" s="172">
        <f>'6-15-24 vs Thompson'!BO12*100</f>
        <v>0</v>
      </c>
      <c r="K268" s="172">
        <f>'6-15-24 vs Thompson'!BP12*100</f>
        <v>22.818204868154158</v>
      </c>
      <c r="L268" s="172">
        <f>'6-15-24 vs Thompson'!BQ12*100</f>
        <v>12.254221132897602</v>
      </c>
      <c r="M268" s="172">
        <f>'6-15-24 vs Thompson'!BR12</f>
        <v>52.247847296678898</v>
      </c>
      <c r="N268" s="172">
        <f>'6-15-24 vs Thompson'!BS12</f>
        <v>98.827058407188588</v>
      </c>
      <c r="O268" s="172">
        <f>'6-15-24 vs Thompson'!BT12</f>
        <v>46.579211110509689</v>
      </c>
      <c r="P268" s="172">
        <f>'6-15-24 vs Thompson'!BU12*100</f>
        <v>6.7415730337078648</v>
      </c>
      <c r="Q268" s="172">
        <f>'6-15-24 vs Thompson'!BV12</f>
        <v>4.17</v>
      </c>
      <c r="R268" s="172">
        <f>'6-15-24 vs Thompson'!BW12</f>
        <v>0.25</v>
      </c>
      <c r="S268" s="172">
        <v>10.88</v>
      </c>
      <c r="T268" s="160" t="s">
        <v>170</v>
      </c>
    </row>
    <row r="269" spans="1:20" x14ac:dyDescent="0.55000000000000004">
      <c r="A269" s="160">
        <f>'6-15-24 vs Thompson'!BF13</f>
        <v>30</v>
      </c>
      <c r="B269" s="160" t="str">
        <f>'6-15-24 vs Thompson'!BG13</f>
        <v>Bowman</v>
      </c>
      <c r="C269" s="172">
        <f>'6-15-24 vs Thompson'!BH13*100</f>
        <v>33.333333333333329</v>
      </c>
      <c r="D269" s="172">
        <f>'6-15-24 vs Thompson'!BI13*100</f>
        <v>33.333333333333329</v>
      </c>
      <c r="E269" s="172">
        <f>'6-15-24 vs Thompson'!BJ13*100</f>
        <v>28.304056325072086</v>
      </c>
      <c r="F269" s="172">
        <f>'6-15-24 vs Thompson'!BK13*100</f>
        <v>13.258638851443433</v>
      </c>
      <c r="G269" s="172">
        <f>'6-15-24 vs Thompson'!BL13</f>
        <v>9.0909090909090912E-2</v>
      </c>
      <c r="H269" s="172">
        <f>'6-15-24 vs Thompson'!BM13</f>
        <v>9.0909090909090912E-2</v>
      </c>
      <c r="I269" s="172">
        <f>'6-15-24 vs Thompson'!BN13</f>
        <v>1</v>
      </c>
      <c r="J269" s="172">
        <f>'6-15-24 vs Thompson'!BO13*100</f>
        <v>0</v>
      </c>
      <c r="K269" s="172">
        <f>'6-15-24 vs Thompson'!BP13*100</f>
        <v>7.5230929989550681</v>
      </c>
      <c r="L269" s="172">
        <f>'6-15-24 vs Thompson'!BQ13*100</f>
        <v>4.0401795735129076</v>
      </c>
      <c r="M269" s="172">
        <f>'6-15-24 vs Thompson'!BR13</f>
        <v>77.514439790792437</v>
      </c>
      <c r="N269" s="172">
        <f>'6-15-24 vs Thompson'!BS13</f>
        <v>79.608585600916143</v>
      </c>
      <c r="O269" s="172">
        <f>'6-15-24 vs Thompson'!BT13</f>
        <v>2.094145810123706</v>
      </c>
      <c r="P269" s="172">
        <f>'6-15-24 vs Thompson'!BU13*100</f>
        <v>1.6853932584269662</v>
      </c>
      <c r="Q269" s="172">
        <f>'6-15-24 vs Thompson'!BV13</f>
        <v>0.88999999999999968</v>
      </c>
      <c r="R269" s="172">
        <f>'6-15-24 vs Thompson'!BW13</f>
        <v>0</v>
      </c>
      <c r="S269" s="172">
        <v>16.5</v>
      </c>
      <c r="T269" s="160" t="s">
        <v>170</v>
      </c>
    </row>
    <row r="270" spans="1:20" x14ac:dyDescent="0.55000000000000004">
      <c r="A270" s="160">
        <f>'6-15-24 vs Thompson'!BF14</f>
        <v>32</v>
      </c>
      <c r="B270" s="160" t="str">
        <f>'6-15-24 vs Thompson'!BG14</f>
        <v>Turner</v>
      </c>
      <c r="C270" s="172">
        <f>'6-15-24 vs Thompson'!BH14*100</f>
        <v>75</v>
      </c>
      <c r="D270" s="172">
        <f>'6-15-24 vs Thompson'!BI14*100</f>
        <v>75</v>
      </c>
      <c r="E270" s="172">
        <f>'6-15-24 vs Thompson'!BJ14*100</f>
        <v>14.024532413324007</v>
      </c>
      <c r="F270" s="172">
        <f>'6-15-24 vs Thompson'!BK14*100</f>
        <v>0</v>
      </c>
      <c r="G270" s="172">
        <f>'6-15-24 vs Thompson'!BL14</f>
        <v>0</v>
      </c>
      <c r="H270" s="172">
        <f>'6-15-24 vs Thompson'!BM14</f>
        <v>0</v>
      </c>
      <c r="I270" s="172">
        <f>'6-15-24 vs Thompson'!BN14</f>
        <v>0</v>
      </c>
      <c r="J270" s="172">
        <f>'6-15-24 vs Thompson'!BO14*100</f>
        <v>0</v>
      </c>
      <c r="K270" s="172">
        <f>'6-15-24 vs Thompson'!BP14*100</f>
        <v>37.276586931759354</v>
      </c>
      <c r="L270" s="172">
        <f>'6-15-24 vs Thompson'!BQ14*100</f>
        <v>20.018907796685575</v>
      </c>
      <c r="M270" s="172">
        <f>'6-15-24 vs Thompson'!BR14</f>
        <v>70.084390006526974</v>
      </c>
      <c r="N270" s="172">
        <f>'6-15-24 vs Thompson'!BS14</f>
        <v>165.53647485834941</v>
      </c>
      <c r="O270" s="172">
        <f>'6-15-24 vs Thompson'!BT14</f>
        <v>95.452084851822434</v>
      </c>
      <c r="P270" s="172">
        <f>'6-15-24 vs Thompson'!BU14*100</f>
        <v>4.4943820224719104</v>
      </c>
      <c r="Q270" s="172">
        <f>'6-15-24 vs Thompson'!BV14</f>
        <v>3.41</v>
      </c>
      <c r="R270" s="172">
        <f>'6-15-24 vs Thompson'!BW14</f>
        <v>0</v>
      </c>
      <c r="S270" s="172">
        <v>6.66</v>
      </c>
      <c r="T270" s="160" t="s">
        <v>170</v>
      </c>
    </row>
    <row r="271" spans="1:20" x14ac:dyDescent="0.55000000000000004">
      <c r="A271" s="160">
        <f>'6-15-24 vs Thompson'!BF15</f>
        <v>33</v>
      </c>
      <c r="B271" s="160" t="str">
        <f>'6-15-24 vs Thompson'!BG15</f>
        <v>Bellomy</v>
      </c>
      <c r="C271" s="172">
        <f>'6-15-24 vs Thompson'!BH15*100</f>
        <v>50</v>
      </c>
      <c r="D271" s="172">
        <f>'6-15-24 vs Thompson'!BI15*100</f>
        <v>50</v>
      </c>
      <c r="E271" s="172">
        <f>'6-15-24 vs Thompson'!BJ15*100</f>
        <v>12.736825346282437</v>
      </c>
      <c r="F271" s="172">
        <f>'6-15-24 vs Thompson'!BK15*100</f>
        <v>33.17757440023594</v>
      </c>
      <c r="G271" s="172">
        <f>'6-15-24 vs Thompson'!BL15</f>
        <v>0.4</v>
      </c>
      <c r="H271" s="172">
        <f>'6-15-24 vs Thompson'!BM15</f>
        <v>0.2</v>
      </c>
      <c r="I271" s="172">
        <f>'6-15-24 vs Thompson'!BN15</f>
        <v>2</v>
      </c>
      <c r="J271" s="172">
        <f>'6-15-24 vs Thompson'!BO15*100</f>
        <v>52.360727272727267</v>
      </c>
      <c r="K271" s="172">
        <f>'6-15-24 vs Thompson'!BP15*100</f>
        <v>22.569278996865201</v>
      </c>
      <c r="L271" s="172">
        <f>'6-15-24 vs Thompson'!BQ15*100</f>
        <v>36.361616161616162</v>
      </c>
      <c r="M271" s="172">
        <f>'6-15-24 vs Thompson'!BR15</f>
        <v>62.453545268783252</v>
      </c>
      <c r="N271" s="172">
        <f>'6-15-24 vs Thompson'!BS15</f>
        <v>128.73594160105904</v>
      </c>
      <c r="O271" s="172">
        <f>'6-15-24 vs Thompson'!BT15</f>
        <v>66.282396332275795</v>
      </c>
      <c r="P271" s="172">
        <f>'6-15-24 vs Thompson'!BU15*100</f>
        <v>7.8651685393258424</v>
      </c>
      <c r="Q271" s="172">
        <f>'6-15-24 vs Thompson'!BV15</f>
        <v>8.41</v>
      </c>
      <c r="R271" s="172">
        <f>'6-15-24 vs Thompson'!BW15</f>
        <v>0</v>
      </c>
      <c r="S271" s="172">
        <v>11</v>
      </c>
      <c r="T271" s="160" t="s">
        <v>170</v>
      </c>
    </row>
    <row r="272" spans="1:20" x14ac:dyDescent="0.55000000000000004">
      <c r="A272" s="160">
        <f>'6-15-24 vs Thompson'!BF16</f>
        <v>34</v>
      </c>
      <c r="B272" s="160" t="str">
        <f>'6-15-24 vs Thompson'!BG16</f>
        <v>Toms</v>
      </c>
      <c r="C272" s="172">
        <f>'6-15-24 vs Thompson'!BH16*100</f>
        <v>60</v>
      </c>
      <c r="D272" s="172">
        <f>'6-15-24 vs Thompson'!BI16*100</f>
        <v>73.964497041420117</v>
      </c>
      <c r="E272" s="172">
        <f>'6-15-24 vs Thompson'!BJ16*100</f>
        <v>20.359839167765333</v>
      </c>
      <c r="F272" s="172">
        <f>'6-15-24 vs Thompson'!BK16*100</f>
        <v>0</v>
      </c>
      <c r="G272" s="172">
        <f>'6-15-24 vs Thompson'!BL16</f>
        <v>0</v>
      </c>
      <c r="H272" s="172">
        <f>'6-15-24 vs Thompson'!BM16</f>
        <v>0.12886597938144331</v>
      </c>
      <c r="I272" s="172">
        <f>'6-15-24 vs Thompson'!BN16</f>
        <v>0</v>
      </c>
      <c r="J272" s="172">
        <f>'6-15-24 vs Thompson'!BO16*100</f>
        <v>16.178876404494382</v>
      </c>
      <c r="K272" s="172">
        <f>'6-15-24 vs Thompson'!BP16*100</f>
        <v>20.92096086788067</v>
      </c>
      <c r="L272" s="172">
        <f>'6-15-24 vs Thompson'!BQ16*100</f>
        <v>18.725551394090719</v>
      </c>
      <c r="M272" s="172">
        <f>'6-15-24 vs Thompson'!BR16</f>
        <v>69.898185439369016</v>
      </c>
      <c r="N272" s="172">
        <f>'6-15-24 vs Thompson'!BS16</f>
        <v>143.75183889981977</v>
      </c>
      <c r="O272" s="172">
        <f>'6-15-24 vs Thompson'!BT16</f>
        <v>73.853653460450758</v>
      </c>
      <c r="P272" s="172">
        <f>'6-15-24 vs Thompson'!BU16*100</f>
        <v>13.48314606741573</v>
      </c>
      <c r="Q272" s="172">
        <f>'6-15-24 vs Thompson'!BV16</f>
        <v>9.65</v>
      </c>
      <c r="R272" s="172">
        <f>'6-15-24 vs Thompson'!BW16</f>
        <v>0.8</v>
      </c>
      <c r="S272" s="172">
        <v>17.8</v>
      </c>
      <c r="T272" s="160" t="s">
        <v>170</v>
      </c>
    </row>
    <row r="273" spans="1:20" x14ac:dyDescent="0.55000000000000004">
      <c r="A273" s="160">
        <f>'6-15-24 vs Thompson'!BF17</f>
        <v>55</v>
      </c>
      <c r="B273" s="160" t="str">
        <f>'6-15-24 vs Thompson'!BG17</f>
        <v>Baker</v>
      </c>
      <c r="C273" s="172">
        <f>'6-15-24 vs Thompson'!BH17*100</f>
        <v>0</v>
      </c>
      <c r="D273" s="172">
        <f>'6-15-24 vs Thompson'!BI17*100</f>
        <v>0</v>
      </c>
      <c r="E273" s="172">
        <f>'6-15-24 vs Thompson'!BJ17*100</f>
        <v>9.3403385872737879</v>
      </c>
      <c r="F273" s="172">
        <f>'6-15-24 vs Thompson'!BK17*100</f>
        <v>15.651304347826086</v>
      </c>
      <c r="G273" s="172">
        <f>'6-15-24 vs Thompson'!BL17</f>
        <v>0.33333333333333331</v>
      </c>
      <c r="H273" s="172">
        <f>'6-15-24 vs Thompson'!BM17</f>
        <v>0.33333333333333331</v>
      </c>
      <c r="I273" s="172">
        <f>'6-15-24 vs Thompson'!BN17</f>
        <v>1</v>
      </c>
      <c r="J273" s="172">
        <f>'6-15-24 vs Thompson'!BO17*100</f>
        <v>0</v>
      </c>
      <c r="K273" s="172">
        <f>'6-15-24 vs Thompson'!BP17*100</f>
        <v>0</v>
      </c>
      <c r="L273" s="172">
        <f>'6-15-24 vs Thompson'!BQ17*100</f>
        <v>0</v>
      </c>
      <c r="M273" s="172">
        <f>'6-15-24 vs Thompson'!BR17</f>
        <v>68.94963657329167</v>
      </c>
      <c r="N273" s="172">
        <f>'6-15-24 vs Thompson'!BS17</f>
        <v>35.526001525914722</v>
      </c>
      <c r="O273" s="172">
        <f>'6-15-24 vs Thompson'!BT17</f>
        <v>-33.423635047376948</v>
      </c>
      <c r="P273" s="172">
        <f>'6-15-24 vs Thompson'!BU17*100</f>
        <v>0</v>
      </c>
      <c r="Q273" s="172">
        <f>'6-15-24 vs Thompson'!BV17</f>
        <v>0.25</v>
      </c>
      <c r="R273" s="172">
        <f>'6-15-24 vs Thompson'!BW17</f>
        <v>0</v>
      </c>
      <c r="S273" s="172">
        <v>10</v>
      </c>
      <c r="T273" s="160" t="s">
        <v>170</v>
      </c>
    </row>
    <row r="274" spans="1:20" x14ac:dyDescent="0.55000000000000004">
      <c r="A274" s="160">
        <v>99</v>
      </c>
      <c r="B274" s="160" t="str">
        <f>'6-15-24 vs Thompson'!BG18</f>
        <v>Team</v>
      </c>
      <c r="C274" s="172">
        <f>'6-15-24 vs Thompson'!BH18*100</f>
        <v>48.03921568627451</v>
      </c>
      <c r="D274" s="172">
        <f>'6-15-24 vs Thompson'!BI18*100</f>
        <v>51.357300073367576</v>
      </c>
      <c r="E274" s="172">
        <f>'6-15-24 vs Thompson'!BJ18*100</f>
        <v>0</v>
      </c>
      <c r="F274" s="172">
        <f>'6-15-24 vs Thompson'!BK18*100</f>
        <v>39.130434782608695</v>
      </c>
      <c r="G274" s="172">
        <f>'6-15-24 vs Thompson'!BL18</f>
        <v>0.13134851138353765</v>
      </c>
      <c r="H274" s="172">
        <f>'6-15-24 vs Thompson'!BM18</f>
        <v>0.20431990659661409</v>
      </c>
      <c r="I274" s="172">
        <f>'6-15-24 vs Thompson'!BN18</f>
        <v>0.6428571428571429</v>
      </c>
      <c r="J274" s="172">
        <f>'6-15-24 vs Thompson'!BO18*100</f>
        <v>36</v>
      </c>
      <c r="K274" s="172">
        <f>'6-15-24 vs Thompson'!BP18*100</f>
        <v>79.310344827586206</v>
      </c>
      <c r="L274" s="172">
        <f>'6-15-24 vs Thompson'!BQ18*100</f>
        <v>59.259259259259252</v>
      </c>
      <c r="M274" s="172">
        <f>'6-15-24 vs Thompson'!BR18</f>
        <v>69.225966776432557</v>
      </c>
      <c r="N274" s="172">
        <f>'6-15-24 vs Thompson'!BS18</f>
        <v>96.995898459150851</v>
      </c>
      <c r="O274" s="172">
        <f>'6-15-24 vs Thompson'!BT18</f>
        <v>27.769931682718294</v>
      </c>
      <c r="P274" s="172">
        <f>'6-15-24 vs Thompson'!BU18*100</f>
        <v>69.662921348314597</v>
      </c>
      <c r="Q274" s="172">
        <f>'6-15-24 vs Thompson'!BV18</f>
        <v>52.75</v>
      </c>
      <c r="R274" s="172">
        <f>'6-15-24 vs Thompson'!BW18</f>
        <v>0.15686274509803921</v>
      </c>
      <c r="S274" s="172">
        <v>180</v>
      </c>
      <c r="T274" s="160" t="s">
        <v>170</v>
      </c>
    </row>
    <row r="275" spans="1:20" x14ac:dyDescent="0.55000000000000004">
      <c r="A275" s="160">
        <f>'6-15-24 vs Madison Academy'!BF3</f>
        <v>0</v>
      </c>
      <c r="B275" s="160" t="str">
        <f>'6-15-24 vs Madison Academy'!BG3</f>
        <v>Lewis</v>
      </c>
      <c r="C275" s="172">
        <f>'6-15-24 vs Madison Academy'!BH3*100</f>
        <v>0</v>
      </c>
      <c r="D275" s="172">
        <f>'6-15-24 vs Madison Academy'!BI3*100</f>
        <v>0</v>
      </c>
      <c r="E275" s="172">
        <f>'6-15-24 vs Madison Academy'!BJ3*100</f>
        <v>0</v>
      </c>
      <c r="F275" s="172">
        <f>'6-15-24 vs Madison Academy'!BK3*100</f>
        <v>0</v>
      </c>
      <c r="G275" s="172">
        <f>'6-15-24 vs Madison Academy'!BL3</f>
        <v>0</v>
      </c>
      <c r="H275" s="172">
        <f>'6-15-24 vs Madison Academy'!BM3</f>
        <v>0</v>
      </c>
      <c r="I275" s="172">
        <f>'6-15-24 vs Madison Academy'!BN3</f>
        <v>0</v>
      </c>
      <c r="J275" s="172">
        <f>'6-15-24 vs Madison Academy'!BO3*100</f>
        <v>0</v>
      </c>
      <c r="K275" s="172">
        <f>'6-15-24 vs Madison Academy'!BP3*100</f>
        <v>0</v>
      </c>
      <c r="L275" s="172">
        <f>'6-15-24 vs Madison Academy'!BQ3*100</f>
        <v>0</v>
      </c>
      <c r="M275" s="172">
        <f>'6-15-24 vs Madison Academy'!BR3</f>
        <v>119.61591761630834</v>
      </c>
      <c r="N275" s="172">
        <f>'6-15-24 vs Madison Academy'!BS3</f>
        <v>0</v>
      </c>
      <c r="O275" s="172">
        <f>'6-15-24 vs Madison Academy'!BT3</f>
        <v>-119.61591761630834</v>
      </c>
      <c r="P275" s="172">
        <f>'6-15-24 vs Madison Academy'!BU3*100</f>
        <v>0</v>
      </c>
      <c r="Q275" s="172">
        <f>'6-15-24 vs Madison Academy'!BV3</f>
        <v>0</v>
      </c>
      <c r="R275" s="172">
        <f>'6-15-24 vs Madison Academy'!BW3</f>
        <v>0</v>
      </c>
      <c r="S275" s="172">
        <v>1.66</v>
      </c>
      <c r="T275" s="160" t="s">
        <v>171</v>
      </c>
    </row>
    <row r="276" spans="1:20" x14ac:dyDescent="0.55000000000000004">
      <c r="A276" s="160">
        <f>'6-15-24 vs Madison Academy'!BF4</f>
        <v>1</v>
      </c>
      <c r="B276" s="160" t="str">
        <f>'6-15-24 vs Madison Academy'!BG4</f>
        <v>Walker</v>
      </c>
      <c r="C276" s="172">
        <f>'6-15-24 vs Madison Academy'!BH4*100</f>
        <v>0</v>
      </c>
      <c r="D276" s="172">
        <f>'6-15-24 vs Madison Academy'!BI4*100</f>
        <v>0</v>
      </c>
      <c r="E276" s="172">
        <f>'6-15-24 vs Madison Academy'!BJ4*100</f>
        <v>0</v>
      </c>
      <c r="F276" s="172">
        <f>'6-15-24 vs Madison Academy'!BK4*100</f>
        <v>0</v>
      </c>
      <c r="G276" s="172">
        <f>'6-15-24 vs Madison Academy'!BL4</f>
        <v>0</v>
      </c>
      <c r="H276" s="172">
        <f>'6-15-24 vs Madison Academy'!BM4</f>
        <v>0</v>
      </c>
      <c r="I276" s="172">
        <f>'6-15-24 vs Madison Academy'!BN4</f>
        <v>0</v>
      </c>
      <c r="J276" s="172">
        <f>'6-15-24 vs Madison Academy'!BO4*100</f>
        <v>0</v>
      </c>
      <c r="K276" s="172">
        <f>'6-15-24 vs Madison Academy'!BP4*100</f>
        <v>0</v>
      </c>
      <c r="L276" s="172">
        <f>'6-15-24 vs Madison Academy'!BQ4*100</f>
        <v>0</v>
      </c>
      <c r="M276" s="172">
        <f>'6-15-24 vs Madison Academy'!BR4</f>
        <v>0</v>
      </c>
      <c r="N276" s="172">
        <f>'6-15-24 vs Madison Academy'!BS4</f>
        <v>0</v>
      </c>
      <c r="O276" s="172">
        <f>'6-15-24 vs Madison Academy'!BT4</f>
        <v>0</v>
      </c>
      <c r="P276" s="172">
        <f>'6-15-24 vs Madison Academy'!BU4*100</f>
        <v>0</v>
      </c>
      <c r="Q276" s="172">
        <f>'6-15-24 vs Madison Academy'!BV4</f>
        <v>0</v>
      </c>
      <c r="R276" s="172">
        <f>'6-15-24 vs Madison Academy'!BW4</f>
        <v>0</v>
      </c>
      <c r="S276" s="172">
        <v>0</v>
      </c>
      <c r="T276" s="160" t="s">
        <v>171</v>
      </c>
    </row>
    <row r="277" spans="1:20" x14ac:dyDescent="0.55000000000000004">
      <c r="A277" s="160">
        <f>'6-15-24 vs Madison Academy'!BF5</f>
        <v>2</v>
      </c>
      <c r="B277" s="160" t="str">
        <f>'6-15-24 vs Madison Academy'!BG5</f>
        <v>Rivers</v>
      </c>
      <c r="C277" s="172">
        <f>'6-15-24 vs Madison Academy'!BH5*100</f>
        <v>100</v>
      </c>
      <c r="D277" s="172">
        <f>'6-15-24 vs Madison Academy'!BI5*100</f>
        <v>98.039215686274503</v>
      </c>
      <c r="E277" s="172">
        <f>'6-15-24 vs Madison Academy'!BJ5*100</f>
        <v>19.731066675956246</v>
      </c>
      <c r="F277" s="172">
        <f>'6-15-24 vs Madison Academy'!BK5*100</f>
        <v>10.068521885051041</v>
      </c>
      <c r="G277" s="172">
        <f>'6-15-24 vs Madison Academy'!BL5</f>
        <v>0.12376237623762376</v>
      </c>
      <c r="H277" s="172">
        <f>'6-15-24 vs Madison Academy'!BM5</f>
        <v>0.37128712871287128</v>
      </c>
      <c r="I277" s="172">
        <f>'6-15-24 vs Madison Academy'!BN5</f>
        <v>0.33333333333333331</v>
      </c>
      <c r="J277" s="172">
        <f>'6-15-24 vs Madison Academy'!BO5*100</f>
        <v>18.295006987676281</v>
      </c>
      <c r="K277" s="172">
        <f>'6-15-24 vs Madison Academy'!BP5*100</f>
        <v>13.522396469152032</v>
      </c>
      <c r="L277" s="172">
        <f>'6-15-24 vs Madison Academy'!BQ5*100</f>
        <v>14.465819478627754</v>
      </c>
      <c r="M277" s="172">
        <f>'6-15-24 vs Madison Academy'!BR5</f>
        <v>109.87426330824775</v>
      </c>
      <c r="N277" s="172">
        <f>'6-15-24 vs Madison Academy'!BS5</f>
        <v>126.20291352174642</v>
      </c>
      <c r="O277" s="172">
        <f>'6-15-24 vs Madison Academy'!BT5</f>
        <v>16.328650213498676</v>
      </c>
      <c r="P277" s="172">
        <f>'6-15-24 vs Madison Academy'!BU5*100</f>
        <v>9.5238095238095237</v>
      </c>
      <c r="Q277" s="172">
        <f>'6-15-24 vs Madison Academy'!BV5</f>
        <v>4.7</v>
      </c>
      <c r="R277" s="172">
        <f>'6-15-24 vs Madison Academy'!BW5</f>
        <v>7</v>
      </c>
      <c r="S277" s="172">
        <v>23.15</v>
      </c>
      <c r="T277" s="160" t="s">
        <v>171</v>
      </c>
    </row>
    <row r="278" spans="1:20" x14ac:dyDescent="0.55000000000000004">
      <c r="A278" s="160">
        <f>'6-15-24 vs Madison Academy'!BF6</f>
        <v>3</v>
      </c>
      <c r="B278" s="160" t="str">
        <f>'6-15-24 vs Madison Academy'!BG6</f>
        <v>Gossett</v>
      </c>
      <c r="C278" s="172">
        <f>'6-15-24 vs Madison Academy'!BH6*100</f>
        <v>30</v>
      </c>
      <c r="D278" s="172">
        <f>'6-15-24 vs Madison Academy'!BI6*100</f>
        <v>30</v>
      </c>
      <c r="E278" s="172">
        <f>'6-15-24 vs Madison Academy'!BJ6*100</f>
        <v>16.333197223356471</v>
      </c>
      <c r="F278" s="172">
        <f>'6-15-24 vs Madison Academy'!BK6*100</f>
        <v>0</v>
      </c>
      <c r="G278" s="172">
        <f>'6-15-24 vs Madison Academy'!BL6</f>
        <v>0</v>
      </c>
      <c r="H278" s="172">
        <f>'6-15-24 vs Madison Academy'!BM6</f>
        <v>0</v>
      </c>
      <c r="I278" s="172">
        <f>'6-15-24 vs Madison Academy'!BN6</f>
        <v>0</v>
      </c>
      <c r="J278" s="172">
        <f>'6-15-24 vs Madison Academy'!BO6*100</f>
        <v>10.722263588979896</v>
      </c>
      <c r="K278" s="172">
        <f>'6-15-24 vs Madison Academy'!BP6*100</f>
        <v>0</v>
      </c>
      <c r="L278" s="172">
        <f>'6-15-24 vs Madison Academy'!BQ6*100</f>
        <v>4.2390344421548427</v>
      </c>
      <c r="M278" s="172">
        <f>'6-15-24 vs Madison Academy'!BR6</f>
        <v>119.61591761630834</v>
      </c>
      <c r="N278" s="172">
        <f>'6-15-24 vs Madison Academy'!BS6</f>
        <v>101.99251377667889</v>
      </c>
      <c r="O278" s="172">
        <f>'6-15-24 vs Madison Academy'!BT6</f>
        <v>-17.623403839629447</v>
      </c>
      <c r="P278" s="172">
        <f>'6-15-24 vs Madison Academy'!BU6*100</f>
        <v>-0.59523809523809523</v>
      </c>
      <c r="Q278" s="172">
        <f>'6-15-24 vs Madison Academy'!BV6</f>
        <v>-0.20000000000000018</v>
      </c>
      <c r="R278" s="172">
        <f>'6-15-24 vs Madison Academy'!BW6</f>
        <v>0</v>
      </c>
      <c r="S278" s="172">
        <v>19.75</v>
      </c>
      <c r="T278" s="160" t="s">
        <v>171</v>
      </c>
    </row>
    <row r="279" spans="1:20" x14ac:dyDescent="0.55000000000000004">
      <c r="A279" s="160">
        <f>'6-15-24 vs Madison Academy'!BF7</f>
        <v>4</v>
      </c>
      <c r="B279" s="160" t="str">
        <f>'6-15-24 vs Madison Academy'!BG7</f>
        <v>Stapler</v>
      </c>
      <c r="C279" s="172">
        <f>'6-15-24 vs Madison Academy'!BH7*100</f>
        <v>87.5</v>
      </c>
      <c r="D279" s="172">
        <f>'6-15-24 vs Madison Academy'!BI7*100</f>
        <v>87.5</v>
      </c>
      <c r="E279" s="172">
        <f>'6-15-24 vs Madison Academy'!BJ7*100</f>
        <v>22.339379858815118</v>
      </c>
      <c r="F279" s="172">
        <f>'6-15-24 vs Madison Academy'!BK7*100</f>
        <v>11.57705171083097</v>
      </c>
      <c r="G279" s="172">
        <f>'6-15-24 vs Madison Academy'!BL7</f>
        <v>9.0909090909090912E-2</v>
      </c>
      <c r="H279" s="172">
        <f>'6-15-24 vs Madison Academy'!BM7</f>
        <v>0.18181818181818182</v>
      </c>
      <c r="I279" s="172">
        <f>'6-15-24 vs Madison Academy'!BN7</f>
        <v>0.5</v>
      </c>
      <c r="J279" s="172">
        <f>'6-15-24 vs Madison Academy'!BO7*100</f>
        <v>0</v>
      </c>
      <c r="K279" s="172">
        <f>'6-15-24 vs Madison Academy'!BP7*100</f>
        <v>10.83945561845116</v>
      </c>
      <c r="L279" s="172">
        <f>'6-15-24 vs Madison Academy'!BQ7*100</f>
        <v>5.7978483540552714</v>
      </c>
      <c r="M279" s="172">
        <f>'6-15-24 vs Madison Academy'!BR7</f>
        <v>111.80707768446615</v>
      </c>
      <c r="N279" s="172">
        <f>'6-15-24 vs Madison Academy'!BS7</f>
        <v>156.273677133132</v>
      </c>
      <c r="O279" s="172">
        <f>'6-15-24 vs Madison Academy'!BT7</f>
        <v>44.466599448665846</v>
      </c>
      <c r="P279" s="172">
        <f>'6-15-24 vs Madison Academy'!BU7*100</f>
        <v>14.285714285714285</v>
      </c>
      <c r="Q279" s="172">
        <f>'6-15-24 vs Madison Academy'!BV7</f>
        <v>8.4599999999999991</v>
      </c>
      <c r="R279" s="172">
        <f>'6-15-24 vs Madison Academy'!BW7</f>
        <v>0</v>
      </c>
      <c r="S279" s="172">
        <v>28.88</v>
      </c>
      <c r="T279" s="160" t="s">
        <v>171</v>
      </c>
    </row>
    <row r="280" spans="1:20" x14ac:dyDescent="0.55000000000000004">
      <c r="A280" s="160">
        <f>'6-15-24 vs Madison Academy'!BF8</f>
        <v>5</v>
      </c>
      <c r="B280" s="160" t="str">
        <f>'6-15-24 vs Madison Academy'!BG8</f>
        <v>JD</v>
      </c>
      <c r="C280" s="172">
        <f>'6-15-24 vs Madison Academy'!BH8*100</f>
        <v>41.666666666666671</v>
      </c>
      <c r="D280" s="172">
        <f>'6-15-24 vs Madison Academy'!BI8*100</f>
        <v>52.816901408450711</v>
      </c>
      <c r="E280" s="172">
        <f>'6-15-24 vs Madison Academy'!BJ8*100</f>
        <v>30.887694951384503</v>
      </c>
      <c r="F280" s="172">
        <f>'6-15-24 vs Madison Academy'!BK8*100</f>
        <v>11.103571648880383</v>
      </c>
      <c r="G280" s="172">
        <f>'6-15-24 vs Madison Academy'!BL8</f>
        <v>6.5789473684210523E-2</v>
      </c>
      <c r="H280" s="172">
        <f>'6-15-24 vs Madison Academy'!BM8</f>
        <v>0</v>
      </c>
      <c r="I280" s="172">
        <f>'6-15-24 vs Madison Academy'!BN8</f>
        <v>0</v>
      </c>
      <c r="J280" s="172">
        <f>'6-15-24 vs Madison Academy'!BO8*100</f>
        <v>7.1397405894252488</v>
      </c>
      <c r="K280" s="172">
        <f>'6-15-24 vs Madison Academy'!BP8*100</f>
        <v>31.663197396581538</v>
      </c>
      <c r="L280" s="172">
        <f>'6-15-24 vs Madison Academy'!BQ8*100</f>
        <v>19.758816980037317</v>
      </c>
      <c r="M280" s="172">
        <f>'6-15-24 vs Madison Academy'!BR8</f>
        <v>68.96965188420296</v>
      </c>
      <c r="N280" s="172">
        <f>'6-15-24 vs Madison Academy'!BS8</f>
        <v>147.32556434925615</v>
      </c>
      <c r="O280" s="172">
        <f>'6-15-24 vs Madison Academy'!BT8</f>
        <v>78.355912465053194</v>
      </c>
      <c r="P280" s="172">
        <f>'6-15-24 vs Madison Academy'!BU8*100</f>
        <v>23.214285714285715</v>
      </c>
      <c r="Q280" s="172">
        <f>'6-15-24 vs Madison Academy'!BV8</f>
        <v>14.57</v>
      </c>
      <c r="R280" s="172">
        <f>'6-15-24 vs Madison Academy'!BW8</f>
        <v>0.41666666666666669</v>
      </c>
      <c r="S280" s="172">
        <v>29.66</v>
      </c>
      <c r="T280" s="160" t="s">
        <v>171</v>
      </c>
    </row>
    <row r="281" spans="1:20" x14ac:dyDescent="0.55000000000000004">
      <c r="A281" s="160">
        <f>'6-15-24 vs Madison Academy'!BF9</f>
        <v>10</v>
      </c>
      <c r="B281" s="160" t="str">
        <f>'6-15-24 vs Madison Academy'!BG9</f>
        <v>Mason</v>
      </c>
      <c r="C281" s="172">
        <f>'6-15-24 vs Madison Academy'!BH9*100</f>
        <v>0</v>
      </c>
      <c r="D281" s="172">
        <f>'6-15-24 vs Madison Academy'!BI9*100</f>
        <v>0</v>
      </c>
      <c r="E281" s="172">
        <f>'6-15-24 vs Madison Academy'!BJ9*100</f>
        <v>0</v>
      </c>
      <c r="F281" s="172">
        <f>'6-15-24 vs Madison Academy'!BK9*100</f>
        <v>0</v>
      </c>
      <c r="G281" s="172">
        <f>'6-15-24 vs Madison Academy'!BL9</f>
        <v>0</v>
      </c>
      <c r="H281" s="172">
        <f>'6-15-24 vs Madison Academy'!BM9</f>
        <v>0</v>
      </c>
      <c r="I281" s="172">
        <f>'6-15-24 vs Madison Academy'!BN9</f>
        <v>0</v>
      </c>
      <c r="J281" s="172">
        <f>'6-15-24 vs Madison Academy'!BO9*100</f>
        <v>0</v>
      </c>
      <c r="K281" s="172">
        <f>'6-15-24 vs Madison Academy'!BP9*100</f>
        <v>0</v>
      </c>
      <c r="L281" s="172">
        <f>'6-15-24 vs Madison Academy'!BQ9*100</f>
        <v>0</v>
      </c>
      <c r="M281" s="172">
        <f>'6-15-24 vs Madison Academy'!BR9</f>
        <v>119.61591761630834</v>
      </c>
      <c r="N281" s="172">
        <f>'6-15-24 vs Madison Academy'!BS9</f>
        <v>0</v>
      </c>
      <c r="O281" s="172">
        <f>'6-15-24 vs Madison Academy'!BT9</f>
        <v>-119.61591761630834</v>
      </c>
      <c r="P281" s="172">
        <f>'6-15-24 vs Madison Academy'!BU9*100</f>
        <v>0</v>
      </c>
      <c r="Q281" s="172">
        <f>'6-15-24 vs Madison Academy'!BV9</f>
        <v>0</v>
      </c>
      <c r="R281" s="172">
        <f>'6-15-24 vs Madison Academy'!BW9</f>
        <v>0</v>
      </c>
      <c r="S281" s="172">
        <v>1.75</v>
      </c>
      <c r="T281" s="160" t="s">
        <v>171</v>
      </c>
    </row>
    <row r="282" spans="1:20" x14ac:dyDescent="0.55000000000000004">
      <c r="A282" s="160">
        <f>'6-15-24 vs Madison Academy'!BF10</f>
        <v>11</v>
      </c>
      <c r="B282" s="160" t="str">
        <f>'6-15-24 vs Madison Academy'!BG10</f>
        <v>Pannell</v>
      </c>
      <c r="C282" s="172">
        <f>'6-15-24 vs Madison Academy'!BH10*100</f>
        <v>0</v>
      </c>
      <c r="D282" s="172">
        <f>'6-15-24 vs Madison Academy'!BI10*100</f>
        <v>0</v>
      </c>
      <c r="E282" s="172">
        <f>'6-15-24 vs Madison Academy'!BJ10*100</f>
        <v>10.490427484920009</v>
      </c>
      <c r="F282" s="172">
        <f>'6-15-24 vs Madison Academy'!BK10*100</f>
        <v>0</v>
      </c>
      <c r="G282" s="172">
        <f>'6-15-24 vs Madison Academy'!BL10</f>
        <v>0</v>
      </c>
      <c r="H282" s="172">
        <f>'6-15-24 vs Madison Academy'!BM10</f>
        <v>1</v>
      </c>
      <c r="I282" s="172">
        <f>'6-15-24 vs Madison Academy'!BN10</f>
        <v>0</v>
      </c>
      <c r="J282" s="172">
        <f>'6-15-24 vs Madison Academy'!BO10*100</f>
        <v>0</v>
      </c>
      <c r="K282" s="172">
        <f>'6-15-24 vs Madison Academy'!BP10*100</f>
        <v>25.450689289501582</v>
      </c>
      <c r="L282" s="172">
        <f>'6-15-24 vs Madison Academy'!BQ10*100</f>
        <v>13.613159387407824</v>
      </c>
      <c r="M282" s="172">
        <f>'6-15-24 vs Madison Academy'!BR10</f>
        <v>101.00422038101104</v>
      </c>
      <c r="N282" s="172">
        <f>'6-15-24 vs Madison Academy'!BS10</f>
        <v>0</v>
      </c>
      <c r="O282" s="172">
        <f>'6-15-24 vs Madison Academy'!BT10</f>
        <v>-101.00422038101104</v>
      </c>
      <c r="P282" s="172">
        <f>'6-15-24 vs Madison Academy'!BU10*100</f>
        <v>0</v>
      </c>
      <c r="Q282" s="172">
        <f>'6-15-24 vs Madison Academy'!BV10</f>
        <v>0</v>
      </c>
      <c r="R282" s="172">
        <f>'6-15-24 vs Madison Academy'!BW10</f>
        <v>0</v>
      </c>
      <c r="S282" s="172">
        <v>6.15</v>
      </c>
      <c r="T282" s="160" t="s">
        <v>171</v>
      </c>
    </row>
    <row r="283" spans="1:20" x14ac:dyDescent="0.55000000000000004">
      <c r="A283" s="160">
        <f>'6-15-24 vs Madison Academy'!BF11</f>
        <v>12</v>
      </c>
      <c r="B283" s="160" t="str">
        <f>'6-15-24 vs Madison Academy'!BG11</f>
        <v>Chapman</v>
      </c>
      <c r="C283" s="172">
        <f>'6-15-24 vs Madison Academy'!BH11*100</f>
        <v>0</v>
      </c>
      <c r="D283" s="172">
        <f>'6-15-24 vs Madison Academy'!BI11*100</f>
        <v>0</v>
      </c>
      <c r="E283" s="172">
        <f>'6-15-24 vs Madison Academy'!BJ11*100</f>
        <v>0</v>
      </c>
      <c r="F283" s="172">
        <f>'6-15-24 vs Madison Academy'!BK11*100</f>
        <v>0</v>
      </c>
      <c r="G283" s="172">
        <f>'6-15-24 vs Madison Academy'!BL11</f>
        <v>0</v>
      </c>
      <c r="H283" s="172">
        <f>'6-15-24 vs Madison Academy'!BM11</f>
        <v>0</v>
      </c>
      <c r="I283" s="172">
        <f>'6-15-24 vs Madison Academy'!BN11</f>
        <v>0</v>
      </c>
      <c r="J283" s="172">
        <f>'6-15-24 vs Madison Academy'!BO11*100</f>
        <v>0</v>
      </c>
      <c r="K283" s="172">
        <f>'6-15-24 vs Madison Academy'!BP11*100</f>
        <v>0</v>
      </c>
      <c r="L283" s="172">
        <f>'6-15-24 vs Madison Academy'!BQ11*100</f>
        <v>0</v>
      </c>
      <c r="M283" s="172">
        <f>'6-15-24 vs Madison Academy'!BR11</f>
        <v>0</v>
      </c>
      <c r="N283" s="172">
        <f>'6-15-24 vs Madison Academy'!BS11</f>
        <v>0</v>
      </c>
      <c r="O283" s="172">
        <f>'6-15-24 vs Madison Academy'!BT11</f>
        <v>0</v>
      </c>
      <c r="P283" s="172">
        <f>'6-15-24 vs Madison Academy'!BU11*100</f>
        <v>0</v>
      </c>
      <c r="Q283" s="172">
        <f>'6-15-24 vs Madison Academy'!BV11</f>
        <v>0</v>
      </c>
      <c r="R283" s="172">
        <f>'6-15-24 vs Madison Academy'!BW11</f>
        <v>0</v>
      </c>
      <c r="S283" s="172">
        <v>0</v>
      </c>
      <c r="T283" s="160" t="s">
        <v>171</v>
      </c>
    </row>
    <row r="284" spans="1:20" x14ac:dyDescent="0.55000000000000004">
      <c r="A284" s="160">
        <f>'6-15-24 vs Madison Academy'!BF12</f>
        <v>24</v>
      </c>
      <c r="B284" s="160" t="str">
        <f>'6-15-24 vs Madison Academy'!BG12</f>
        <v>Carney</v>
      </c>
      <c r="C284" s="172">
        <f>'6-15-24 vs Madison Academy'!BH12*100</f>
        <v>50</v>
      </c>
      <c r="D284" s="172">
        <f>'6-15-24 vs Madison Academy'!BI12*100</f>
        <v>50</v>
      </c>
      <c r="E284" s="172">
        <f>'6-15-24 vs Madison Academy'!BJ12*100</f>
        <v>7.1684587813620064</v>
      </c>
      <c r="F284" s="172">
        <f>'6-15-24 vs Madison Academy'!BK12*100</f>
        <v>0</v>
      </c>
      <c r="G284" s="172">
        <f>'6-15-24 vs Madison Academy'!BL12</f>
        <v>0</v>
      </c>
      <c r="H284" s="172">
        <f>'6-15-24 vs Madison Academy'!BM12</f>
        <v>0</v>
      </c>
      <c r="I284" s="172">
        <f>'6-15-24 vs Madison Academy'!BN12</f>
        <v>0</v>
      </c>
      <c r="J284" s="172">
        <f>'6-15-24 vs Madison Academy'!BO12*100</f>
        <v>0</v>
      </c>
      <c r="K284" s="172">
        <f>'6-15-24 vs Madison Academy'!BP12*100</f>
        <v>0</v>
      </c>
      <c r="L284" s="172">
        <f>'6-15-24 vs Madison Academy'!BQ12*100</f>
        <v>0</v>
      </c>
      <c r="M284" s="172">
        <f>'6-15-24 vs Madison Academy'!BR12</f>
        <v>119.61591761630834</v>
      </c>
      <c r="N284" s="172">
        <f>'6-15-24 vs Madison Academy'!BS12</f>
        <v>125.90478637669426</v>
      </c>
      <c r="O284" s="172">
        <f>'6-15-24 vs Madison Academy'!BT12</f>
        <v>6.2888687603859239</v>
      </c>
      <c r="P284" s="172">
        <f>'6-15-24 vs Madison Academy'!BU12*100</f>
        <v>1.1904761904761905</v>
      </c>
      <c r="Q284" s="172">
        <f>'6-15-24 vs Madison Academy'!BV12</f>
        <v>0.40999999999999992</v>
      </c>
      <c r="R284" s="172">
        <f>'6-15-24 vs Madison Academy'!BW12</f>
        <v>0</v>
      </c>
      <c r="S284" s="172">
        <v>18</v>
      </c>
      <c r="T284" s="160" t="s">
        <v>171</v>
      </c>
    </row>
    <row r="285" spans="1:20" x14ac:dyDescent="0.55000000000000004">
      <c r="A285" s="160">
        <f>'6-15-24 vs Madison Academy'!BF13</f>
        <v>30</v>
      </c>
      <c r="B285" s="160" t="str">
        <f>'6-15-24 vs Madison Academy'!BG13</f>
        <v>Bowman</v>
      </c>
      <c r="C285" s="172">
        <f>'6-15-24 vs Madison Academy'!BH13*100</f>
        <v>33.333333333333329</v>
      </c>
      <c r="D285" s="172">
        <f>'6-15-24 vs Madison Academy'!BI13*100</f>
        <v>51.546391752577328</v>
      </c>
      <c r="E285" s="172">
        <f>'6-15-24 vs Madison Academy'!BJ13*100</f>
        <v>16.926812348248351</v>
      </c>
      <c r="F285" s="172">
        <f>'6-15-24 vs Madison Academy'!BK13*100</f>
        <v>12.847965738758027</v>
      </c>
      <c r="G285" s="172">
        <f>'6-15-24 vs Madison Academy'!BL13</f>
        <v>0.17006802721088435</v>
      </c>
      <c r="H285" s="172">
        <f>'6-15-24 vs Madison Academy'!BM13</f>
        <v>0.17006802721088435</v>
      </c>
      <c r="I285" s="172">
        <f>'6-15-24 vs Madison Academy'!BN13</f>
        <v>1</v>
      </c>
      <c r="J285" s="172">
        <f>'6-15-24 vs Madison Academy'!BO13*100</f>
        <v>22.77039848197343</v>
      </c>
      <c r="K285" s="172">
        <f>'6-15-24 vs Madison Academy'!BP13*100</f>
        <v>8.4151472650771382</v>
      </c>
      <c r="L285" s="172">
        <f>'6-15-24 vs Madison Academy'!BQ13*100</f>
        <v>13.503375843960988</v>
      </c>
      <c r="M285" s="172">
        <f>'6-15-24 vs Madison Academy'!BR13</f>
        <v>107.55878099141988</v>
      </c>
      <c r="N285" s="172">
        <f>'6-15-24 vs Madison Academy'!BS13</f>
        <v>126.31755781525887</v>
      </c>
      <c r="O285" s="172">
        <f>'6-15-24 vs Madison Academy'!BT13</f>
        <v>18.758776823838986</v>
      </c>
      <c r="P285" s="172">
        <f>'6-15-24 vs Madison Academy'!BU13*100</f>
        <v>5.9523809523809517</v>
      </c>
      <c r="Q285" s="172">
        <f>'6-15-24 vs Madison Academy'!BV13</f>
        <v>5.3599999999999994</v>
      </c>
      <c r="R285" s="172">
        <f>'6-15-24 vs Madison Academy'!BW13</f>
        <v>0.66666666666666663</v>
      </c>
      <c r="S285" s="172">
        <v>18.600000000000001</v>
      </c>
      <c r="T285" s="160" t="s">
        <v>171</v>
      </c>
    </row>
    <row r="286" spans="1:20" x14ac:dyDescent="0.55000000000000004">
      <c r="A286" s="160">
        <f>'6-15-24 vs Madison Academy'!BF14</f>
        <v>32</v>
      </c>
      <c r="B286" s="160" t="str">
        <f>'6-15-24 vs Madison Academy'!BG14</f>
        <v>Turner</v>
      </c>
      <c r="C286" s="172">
        <f>'6-15-24 vs Madison Academy'!BH14*100</f>
        <v>0</v>
      </c>
      <c r="D286" s="172">
        <f>'6-15-24 vs Madison Academy'!BI14*100</f>
        <v>0</v>
      </c>
      <c r="E286" s="172">
        <f>'6-15-24 vs Madison Academy'!BJ14*100</f>
        <v>0</v>
      </c>
      <c r="F286" s="172">
        <f>'6-15-24 vs Madison Academy'!BK14*100</f>
        <v>0</v>
      </c>
      <c r="G286" s="172">
        <f>'6-15-24 vs Madison Academy'!BL14</f>
        <v>0</v>
      </c>
      <c r="H286" s="172">
        <f>'6-15-24 vs Madison Academy'!BM14</f>
        <v>0</v>
      </c>
      <c r="I286" s="172">
        <f>'6-15-24 vs Madison Academy'!BN14</f>
        <v>0</v>
      </c>
      <c r="J286" s="172">
        <f>'6-15-24 vs Madison Academy'!BO14*100</f>
        <v>0</v>
      </c>
      <c r="K286" s="172">
        <f>'6-15-24 vs Madison Academy'!BP14*100</f>
        <v>0</v>
      </c>
      <c r="L286" s="172">
        <f>'6-15-24 vs Madison Academy'!BQ14*100</f>
        <v>0</v>
      </c>
      <c r="M286" s="172">
        <f>'6-15-24 vs Madison Academy'!BR14</f>
        <v>0</v>
      </c>
      <c r="N286" s="172">
        <f>'6-15-24 vs Madison Academy'!BS14</f>
        <v>0</v>
      </c>
      <c r="O286" s="172">
        <f>'6-15-24 vs Madison Academy'!BT14</f>
        <v>0</v>
      </c>
      <c r="P286" s="172">
        <f>'6-15-24 vs Madison Academy'!BU14*100</f>
        <v>0</v>
      </c>
      <c r="Q286" s="172">
        <f>'6-15-24 vs Madison Academy'!BV14</f>
        <v>0</v>
      </c>
      <c r="R286" s="172">
        <f>'6-15-24 vs Madison Academy'!BW14</f>
        <v>0</v>
      </c>
      <c r="S286" s="172">
        <v>0</v>
      </c>
      <c r="T286" s="160" t="s">
        <v>171</v>
      </c>
    </row>
    <row r="287" spans="1:20" x14ac:dyDescent="0.55000000000000004">
      <c r="A287" s="160">
        <f>'6-15-24 vs Madison Academy'!BF15</f>
        <v>33</v>
      </c>
      <c r="B287" s="160" t="str">
        <f>'6-15-24 vs Madison Academy'!BG15</f>
        <v>Bellomy</v>
      </c>
      <c r="C287" s="172">
        <f>'6-15-24 vs Madison Academy'!BH15*100</f>
        <v>0</v>
      </c>
      <c r="D287" s="172">
        <f>'6-15-24 vs Madison Academy'!BI15*100</f>
        <v>0</v>
      </c>
      <c r="E287" s="172">
        <f>'6-15-24 vs Madison Academy'!BJ15*100</f>
        <v>0</v>
      </c>
      <c r="F287" s="172">
        <f>'6-15-24 vs Madison Academy'!BK15*100</f>
        <v>0</v>
      </c>
      <c r="G287" s="172">
        <f>'6-15-24 vs Madison Academy'!BL15</f>
        <v>0</v>
      </c>
      <c r="H287" s="172">
        <f>'6-15-24 vs Madison Academy'!BM15</f>
        <v>0</v>
      </c>
      <c r="I287" s="172">
        <f>'6-15-24 vs Madison Academy'!BN15</f>
        <v>0</v>
      </c>
      <c r="J287" s="172">
        <f>'6-15-24 vs Madison Academy'!BO15*100</f>
        <v>0</v>
      </c>
      <c r="K287" s="172">
        <f>'6-15-24 vs Madison Academy'!BP15*100</f>
        <v>0</v>
      </c>
      <c r="L287" s="172">
        <f>'6-15-24 vs Madison Academy'!BQ15*100</f>
        <v>0</v>
      </c>
      <c r="M287" s="172">
        <f>'6-15-24 vs Madison Academy'!BR15</f>
        <v>0</v>
      </c>
      <c r="N287" s="172">
        <f>'6-15-24 vs Madison Academy'!BS15</f>
        <v>0</v>
      </c>
      <c r="O287" s="172">
        <f>'6-15-24 vs Madison Academy'!BT15</f>
        <v>0</v>
      </c>
      <c r="P287" s="172">
        <f>'6-15-24 vs Madison Academy'!BU15*100</f>
        <v>0</v>
      </c>
      <c r="Q287" s="172">
        <f>'6-15-24 vs Madison Academy'!BV15</f>
        <v>0</v>
      </c>
      <c r="R287" s="172">
        <f>'6-15-24 vs Madison Academy'!BW15</f>
        <v>0</v>
      </c>
      <c r="S287" s="172">
        <v>0</v>
      </c>
      <c r="T287" s="160" t="s">
        <v>171</v>
      </c>
    </row>
    <row r="288" spans="1:20" x14ac:dyDescent="0.55000000000000004">
      <c r="A288" s="160">
        <f>'6-15-24 vs Madison Academy'!BF16</f>
        <v>34</v>
      </c>
      <c r="B288" s="160" t="str">
        <f>'6-15-24 vs Madison Academy'!BG16</f>
        <v>Toms</v>
      </c>
      <c r="C288" s="172">
        <f>'6-15-24 vs Madison Academy'!BH16*100</f>
        <v>100</v>
      </c>
      <c r="D288" s="172">
        <f>'6-15-24 vs Madison Academy'!BI16*100</f>
        <v>101.74418604651163</v>
      </c>
      <c r="E288" s="172">
        <f>'6-15-24 vs Madison Academy'!BJ16*100</f>
        <v>12.903225806451612</v>
      </c>
      <c r="F288" s="172">
        <f>'6-15-24 vs Madison Academy'!BK16*100</f>
        <v>13.363028953229394</v>
      </c>
      <c r="G288" s="172">
        <f>'6-15-24 vs Madison Academy'!BL16</f>
        <v>0.18382352941176472</v>
      </c>
      <c r="H288" s="172">
        <f>'6-15-24 vs Madison Academy'!BM16</f>
        <v>0.18382352941176472</v>
      </c>
      <c r="I288" s="172">
        <f>'6-15-24 vs Madison Academy'!BN16</f>
        <v>1</v>
      </c>
      <c r="J288" s="172">
        <f>'6-15-24 vs Madison Academy'!BO16*100</f>
        <v>19.077901430842601</v>
      </c>
      <c r="K288" s="172">
        <f>'6-15-24 vs Madison Academy'!BP16*100</f>
        <v>14.101057579318446</v>
      </c>
      <c r="L288" s="172">
        <f>'6-15-24 vs Madison Academy'!BQ16*100</f>
        <v>15.084852294154615</v>
      </c>
      <c r="M288" s="172">
        <f>'6-15-24 vs Madison Academy'!BR16</f>
        <v>106.83104024662003</v>
      </c>
      <c r="N288" s="172">
        <f>'6-15-24 vs Madison Academy'!BS16</f>
        <v>170.32627089883573</v>
      </c>
      <c r="O288" s="172">
        <f>'6-15-24 vs Madison Academy'!BT16</f>
        <v>63.495230652215696</v>
      </c>
      <c r="P288" s="172">
        <f>'6-15-24 vs Madison Academy'!BU16*100</f>
        <v>12.5</v>
      </c>
      <c r="Q288" s="172">
        <f>'6-15-24 vs Madison Academy'!BV16</f>
        <v>9.1</v>
      </c>
      <c r="R288" s="172">
        <f>'6-15-24 vs Madison Academy'!BW16</f>
        <v>0.33333333333333331</v>
      </c>
      <c r="S288" s="172">
        <v>22.2</v>
      </c>
      <c r="T288" s="160" t="s">
        <v>171</v>
      </c>
    </row>
    <row r="289" spans="1:20" x14ac:dyDescent="0.55000000000000004">
      <c r="A289" s="160">
        <f>'6-15-24 vs Madison Academy'!BF17</f>
        <v>55</v>
      </c>
      <c r="B289" s="160" t="str">
        <f>'6-15-24 vs Madison Academy'!BG17</f>
        <v>Baker</v>
      </c>
      <c r="C289" s="172">
        <f>'6-15-24 vs Madison Academy'!BH17*100</f>
        <v>0</v>
      </c>
      <c r="D289" s="172">
        <f>'6-15-24 vs Madison Academy'!BI17*100</f>
        <v>0</v>
      </c>
      <c r="E289" s="172">
        <f>'6-15-24 vs Madison Academy'!BJ17*100</f>
        <v>6.3251106894370661</v>
      </c>
      <c r="F289" s="172">
        <f>'6-15-24 vs Madison Academy'!BK17*100</f>
        <v>0</v>
      </c>
      <c r="G289" s="172">
        <f>'6-15-24 vs Madison Academy'!BL17</f>
        <v>0</v>
      </c>
      <c r="H289" s="172">
        <f>'6-15-24 vs Madison Academy'!BM17</f>
        <v>0</v>
      </c>
      <c r="I289" s="172">
        <f>'6-15-24 vs Madison Academy'!BN17</f>
        <v>0</v>
      </c>
      <c r="J289" s="172">
        <f>'6-15-24 vs Madison Academy'!BO17*100</f>
        <v>0</v>
      </c>
      <c r="K289" s="172">
        <f>'6-15-24 vs Madison Academy'!BP17*100</f>
        <v>0</v>
      </c>
      <c r="L289" s="172">
        <f>'6-15-24 vs Madison Academy'!BQ17*100</f>
        <v>0</v>
      </c>
      <c r="M289" s="172">
        <f>'6-15-24 vs Madison Academy'!BR17</f>
        <v>99.588983718929597</v>
      </c>
      <c r="N289" s="172">
        <f>'6-15-24 vs Madison Academy'!BS17</f>
        <v>0</v>
      </c>
      <c r="O289" s="172">
        <f>'6-15-24 vs Madison Academy'!BT17</f>
        <v>-99.588983718929597</v>
      </c>
      <c r="P289" s="172">
        <f>'6-15-24 vs Madison Academy'!BU17*100</f>
        <v>0</v>
      </c>
      <c r="Q289" s="172">
        <f>'6-15-24 vs Madison Academy'!BV17</f>
        <v>0.25</v>
      </c>
      <c r="R289" s="172">
        <f>'6-15-24 vs Madison Academy'!BW17</f>
        <v>0</v>
      </c>
      <c r="S289" s="172">
        <v>10.199999999999999</v>
      </c>
      <c r="T289" s="160" t="s">
        <v>171</v>
      </c>
    </row>
    <row r="290" spans="1:20" x14ac:dyDescent="0.55000000000000004">
      <c r="A290" s="160">
        <v>99</v>
      </c>
      <c r="B290" s="160" t="str">
        <f>'6-15-24 vs Madison Academy'!BG18</f>
        <v>Team</v>
      </c>
      <c r="C290" s="172">
        <f>'6-15-24 vs Madison Academy'!BH18*100</f>
        <v>55.714285714285715</v>
      </c>
      <c r="D290" s="172">
        <f>'6-15-24 vs Madison Academy'!BI18*100</f>
        <v>63.701923076923073</v>
      </c>
      <c r="E290" s="172">
        <f>'6-15-24 vs Madison Academy'!BJ18*100</f>
        <v>0</v>
      </c>
      <c r="F290" s="172">
        <f>'6-15-24 vs Madison Academy'!BK18*100</f>
        <v>29.411764705882355</v>
      </c>
      <c r="G290" s="172">
        <f>'6-15-24 vs Madison Academy'!BL18</f>
        <v>0.10080645161290322</v>
      </c>
      <c r="H290" s="172">
        <f>'6-15-24 vs Madison Academy'!BM18</f>
        <v>0.16129032258064516</v>
      </c>
      <c r="I290" s="172">
        <f>'6-15-24 vs Madison Academy'!BN18</f>
        <v>0.625</v>
      </c>
      <c r="J290" s="172">
        <f>'6-15-24 vs Madison Academy'!BO18*100</f>
        <v>47.058823529411761</v>
      </c>
      <c r="K290" s="172">
        <f>'6-15-24 vs Madison Academy'!BP18*100</f>
        <v>60.869565217391312</v>
      </c>
      <c r="L290" s="172">
        <f>'6-15-24 vs Madison Academy'!BQ18*100</f>
        <v>58.139534883720934</v>
      </c>
      <c r="M290" s="172">
        <f>'6-15-24 vs Madison Academy'!BR18</f>
        <v>103.83965225790872</v>
      </c>
      <c r="N290" s="172">
        <f>'6-15-24 vs Madison Academy'!BS18</f>
        <v>130.74645925237985</v>
      </c>
      <c r="O290" s="172">
        <f>'6-15-24 vs Madison Academy'!BT18</f>
        <v>26.906806994471125</v>
      </c>
      <c r="P290" s="172">
        <f>'6-15-24 vs Madison Academy'!BU18*100</f>
        <v>66.071428571428569</v>
      </c>
      <c r="Q290" s="172">
        <f>'6-15-24 vs Madison Academy'!BV18</f>
        <v>45.65</v>
      </c>
      <c r="R290" s="172">
        <f>'6-15-24 vs Madison Academy'!BW18</f>
        <v>0.42857142857142855</v>
      </c>
      <c r="S290" s="172">
        <v>179.99999999999997</v>
      </c>
      <c r="T290" s="160" t="s">
        <v>171</v>
      </c>
    </row>
    <row r="291" spans="1:20" x14ac:dyDescent="0.55000000000000004">
      <c r="A291" s="160">
        <f>'6-19-24 vs Randolph'!BF3</f>
        <v>0</v>
      </c>
      <c r="B291" s="160" t="str">
        <f>'6-19-24 vs Randolph'!BG3</f>
        <v>Lewis</v>
      </c>
      <c r="C291" s="172">
        <f>'6-19-24 vs Randolph'!BH3*100</f>
        <v>75</v>
      </c>
      <c r="D291" s="172">
        <f>'6-19-24 vs Randolph'!BI3*100</f>
        <v>78.828828828828819</v>
      </c>
      <c r="E291" s="172">
        <f>'6-19-24 vs Randolph'!BJ3*100</f>
        <v>12.834098845479144</v>
      </c>
      <c r="F291" s="172">
        <f>'6-19-24 vs Randolph'!BK3*100</f>
        <v>26.416767219486985</v>
      </c>
      <c r="G291" s="172">
        <f>'6-19-24 vs Randolph'!BL3</f>
        <v>0.43706293706293703</v>
      </c>
      <c r="H291" s="172">
        <f>'6-19-24 vs Randolph'!BM3</f>
        <v>0.17482517482517482</v>
      </c>
      <c r="I291" s="172">
        <f>'6-19-24 vs Randolph'!BN3</f>
        <v>2.5</v>
      </c>
      <c r="J291" s="172">
        <f>'6-19-24 vs Randolph'!BO3*100</f>
        <v>22.00941723231211</v>
      </c>
      <c r="K291" s="172">
        <f>'6-19-24 vs Randolph'!BP3*100</f>
        <v>15.339896858884201</v>
      </c>
      <c r="L291" s="172">
        <f>'6-19-24 vs Randolph'!BQ3*100</f>
        <v>15.339896858884201</v>
      </c>
      <c r="M291" s="172">
        <f>'6-19-24 vs Randolph'!BR3</f>
        <v>34.601235431429863</v>
      </c>
      <c r="N291" s="172">
        <f>'6-19-24 vs Randolph'!BS3</f>
        <v>156.47118776243732</v>
      </c>
      <c r="O291" s="172">
        <f>'6-19-24 vs Randolph'!BT3</f>
        <v>121.86995233100745</v>
      </c>
      <c r="P291" s="172">
        <f>'6-19-24 vs Randolph'!BU3*100</f>
        <v>13.725490196078432</v>
      </c>
      <c r="Q291" s="172">
        <f>'6-19-24 vs Randolph'!BV3</f>
        <v>16.350000000000001</v>
      </c>
      <c r="R291" s="172">
        <f>'6-19-24 vs Randolph'!BW3</f>
        <v>0.25</v>
      </c>
      <c r="S291" s="240">
        <v>21.33</v>
      </c>
      <c r="T291" s="183" t="s">
        <v>172</v>
      </c>
    </row>
    <row r="292" spans="1:20" x14ac:dyDescent="0.55000000000000004">
      <c r="A292" s="160">
        <f>'6-19-24 vs Randolph'!BF4</f>
        <v>1</v>
      </c>
      <c r="B292" s="160" t="str">
        <f>'6-19-24 vs Randolph'!BG4</f>
        <v>Walker</v>
      </c>
      <c r="C292" s="172">
        <f>'6-19-24 vs Randolph'!BH4*100</f>
        <v>25</v>
      </c>
      <c r="D292" s="172">
        <f>'6-19-24 vs Randolph'!BI4*100</f>
        <v>33.783783783783782</v>
      </c>
      <c r="E292" s="172">
        <f>'6-19-24 vs Randolph'!BJ4*100</f>
        <v>21.022123466331756</v>
      </c>
      <c r="F292" s="172">
        <f>'6-19-24 vs Randolph'!BK4*100</f>
        <v>48.505692599620488</v>
      </c>
      <c r="G292" s="172">
        <f>'6-19-24 vs Randolph'!BL4</f>
        <v>0.47892720306513403</v>
      </c>
      <c r="H292" s="172">
        <f>'6-19-24 vs Randolph'!BM4</f>
        <v>9.5785440613026809E-2</v>
      </c>
      <c r="I292" s="172">
        <f>'6-19-24 vs Randolph'!BN4</f>
        <v>5</v>
      </c>
      <c r="J292" s="172">
        <f>'6-19-24 vs Randolph'!BO4*100</f>
        <v>0</v>
      </c>
      <c r="K292" s="172">
        <f>'6-19-24 vs Randolph'!BP4*100</f>
        <v>39.660606060606057</v>
      </c>
      <c r="L292" s="172">
        <f>'6-19-24 vs Randolph'!BQ4*100</f>
        <v>19.830303030303028</v>
      </c>
      <c r="M292" s="172">
        <f>'6-19-24 vs Randolph'!BR4</f>
        <v>51.588648115656184</v>
      </c>
      <c r="N292" s="172">
        <f>'6-19-24 vs Randolph'!BS4</f>
        <v>128.81305044471387</v>
      </c>
      <c r="O292" s="172">
        <f>'6-19-24 vs Randolph'!BT4</f>
        <v>77.224402329057682</v>
      </c>
      <c r="P292" s="172">
        <f>'6-19-24 vs Randolph'!BU4*100</f>
        <v>6.2745098039215685</v>
      </c>
      <c r="Q292" s="172">
        <f>'6-19-24 vs Randolph'!BV4</f>
        <v>7.17</v>
      </c>
      <c r="R292" s="172">
        <f>'6-19-24 vs Randolph'!BW4</f>
        <v>0.25</v>
      </c>
      <c r="S292" s="172">
        <v>11</v>
      </c>
      <c r="T292" s="160" t="s">
        <v>172</v>
      </c>
    </row>
    <row r="293" spans="1:20" x14ac:dyDescent="0.55000000000000004">
      <c r="A293" s="160">
        <f>'6-19-24 vs Randolph'!BF5</f>
        <v>2</v>
      </c>
      <c r="B293" s="160" t="str">
        <f>'6-19-24 vs Randolph'!BG5</f>
        <v>Rivers</v>
      </c>
      <c r="C293" s="172">
        <f>'6-19-24 vs Randolph'!BH5*100</f>
        <v>87.5</v>
      </c>
      <c r="D293" s="172">
        <f>'6-19-24 vs Randolph'!BI5*100</f>
        <v>88.862559241706165</v>
      </c>
      <c r="E293" s="172">
        <f>'6-19-24 vs Randolph'!BJ5*100</f>
        <v>32.615206260264706</v>
      </c>
      <c r="F293" s="172">
        <f>'6-19-24 vs Randolph'!BK5*100</f>
        <v>0</v>
      </c>
      <c r="G293" s="172">
        <f>'6-19-24 vs Randolph'!BL5</f>
        <v>0</v>
      </c>
      <c r="H293" s="172">
        <f>'6-19-24 vs Randolph'!BM5</f>
        <v>0</v>
      </c>
      <c r="I293" s="172">
        <f>'6-19-24 vs Randolph'!BN5</f>
        <v>0</v>
      </c>
      <c r="J293" s="172">
        <f>'6-19-24 vs Randolph'!BO5*100</f>
        <v>14.226086956521739</v>
      </c>
      <c r="K293" s="172">
        <f>'6-19-24 vs Randolph'!BP5*100</f>
        <v>39.660606060606057</v>
      </c>
      <c r="L293" s="172">
        <f>'6-19-24 vs Randolph'!BQ5*100</f>
        <v>24.787878787878785</v>
      </c>
      <c r="M293" s="172">
        <f>'6-19-24 vs Randolph'!BR5</f>
        <v>39.570921969590742</v>
      </c>
      <c r="N293" s="172">
        <f>'6-19-24 vs Randolph'!BS5</f>
        <v>177.40820315750591</v>
      </c>
      <c r="O293" s="172">
        <f>'6-19-24 vs Randolph'!BT5</f>
        <v>137.83728118791515</v>
      </c>
      <c r="P293" s="172">
        <f>'6-19-24 vs Randolph'!BU5*100</f>
        <v>14.509803921568629</v>
      </c>
      <c r="Q293" s="172">
        <f>'6-19-24 vs Randolph'!BV5</f>
        <v>13.99</v>
      </c>
      <c r="R293" s="172">
        <f>'6-19-24 vs Randolph'!BW5</f>
        <v>0.125</v>
      </c>
      <c r="S293" s="172">
        <v>11</v>
      </c>
      <c r="T293" s="160" t="s">
        <v>172</v>
      </c>
    </row>
    <row r="294" spans="1:20" x14ac:dyDescent="0.55000000000000004">
      <c r="A294" s="160">
        <f>'6-19-24 vs Randolph'!BF6</f>
        <v>3</v>
      </c>
      <c r="B294" s="160" t="str">
        <f>'6-19-24 vs Randolph'!BG6</f>
        <v>Gossett</v>
      </c>
      <c r="C294" s="172">
        <f>'6-19-24 vs Randolph'!BH6*100</f>
        <v>0</v>
      </c>
      <c r="D294" s="172">
        <f>'6-19-24 vs Randolph'!BI6*100</f>
        <v>0</v>
      </c>
      <c r="E294" s="172">
        <f>'6-19-24 vs Randolph'!BJ6*100</f>
        <v>9.1121050899080025</v>
      </c>
      <c r="F294" s="172">
        <f>'6-19-24 vs Randolph'!BK6*100</f>
        <v>10.426117435763738</v>
      </c>
      <c r="G294" s="172">
        <f>'6-19-24 vs Randolph'!BL6</f>
        <v>0.33333333333333331</v>
      </c>
      <c r="H294" s="172">
        <f>'6-19-24 vs Randolph'!BM6</f>
        <v>0</v>
      </c>
      <c r="I294" s="172">
        <f>'6-19-24 vs Randolph'!BN6</f>
        <v>0</v>
      </c>
      <c r="J294" s="172">
        <f>'6-19-24 vs Randolph'!BO6*100</f>
        <v>0</v>
      </c>
      <c r="K294" s="172">
        <f>'6-19-24 vs Randolph'!BP6*100</f>
        <v>11.689889246159343</v>
      </c>
      <c r="L294" s="172">
        <f>'6-19-24 vs Randolph'!BQ6*100</f>
        <v>5.8449446230796713</v>
      </c>
      <c r="M294" s="172">
        <f>'6-19-24 vs Randolph'!BR6</f>
        <v>46.393923290145523</v>
      </c>
      <c r="N294" s="172">
        <f>'6-19-24 vs Randolph'!BS6</f>
        <v>59.595267902880856</v>
      </c>
      <c r="O294" s="172">
        <f>'6-19-24 vs Randolph'!BT6</f>
        <v>13.201344612735333</v>
      </c>
      <c r="P294" s="172">
        <f>'6-19-24 vs Randolph'!BU6*100</f>
        <v>0.78431372549019607</v>
      </c>
      <c r="Q294" s="172">
        <f>'6-19-24 vs Randolph'!BV6</f>
        <v>1.3199999999999998</v>
      </c>
      <c r="R294" s="172">
        <f>'6-19-24 vs Randolph'!BW6</f>
        <v>0</v>
      </c>
      <c r="S294" s="172">
        <v>9.33</v>
      </c>
      <c r="T294" s="160" t="s">
        <v>172</v>
      </c>
    </row>
    <row r="295" spans="1:20" x14ac:dyDescent="0.55000000000000004">
      <c r="A295" s="160">
        <f>'6-19-24 vs Randolph'!BF7</f>
        <v>4</v>
      </c>
      <c r="B295" s="160" t="str">
        <f>'6-19-24 vs Randolph'!BG7</f>
        <v>Stapler</v>
      </c>
      <c r="C295" s="172">
        <f>'6-19-24 vs Randolph'!BH7*100</f>
        <v>43.75</v>
      </c>
      <c r="D295" s="172">
        <f>'6-19-24 vs Randolph'!BI7*100</f>
        <v>43.75</v>
      </c>
      <c r="E295" s="172">
        <f>'6-19-24 vs Randolph'!BJ7*100</f>
        <v>29.428594784599039</v>
      </c>
      <c r="F295" s="172">
        <f>'6-19-24 vs Randolph'!BK7*100</f>
        <v>38.594835721025987</v>
      </c>
      <c r="G295" s="172">
        <f>'6-19-24 vs Randolph'!BL7</f>
        <v>0.30769230769230771</v>
      </c>
      <c r="H295" s="172">
        <f>'6-19-24 vs Randolph'!BM7</f>
        <v>7.6923076923076927E-2</v>
      </c>
      <c r="I295" s="172">
        <f>'6-19-24 vs Randolph'!BN7</f>
        <v>4</v>
      </c>
      <c r="J295" s="172">
        <f>'6-19-24 vs Randolph'!BO7*100</f>
        <v>12.037458193979932</v>
      </c>
      <c r="K295" s="172">
        <f>'6-19-24 vs Randolph'!BP7*100</f>
        <v>25.169230769230765</v>
      </c>
      <c r="L295" s="172">
        <f>'6-19-24 vs Randolph'!BQ7*100</f>
        <v>16.779487179487177</v>
      </c>
      <c r="M295" s="172">
        <f>'6-19-24 vs Randolph'!BR7</f>
        <v>46.06919470468042</v>
      </c>
      <c r="N295" s="172">
        <f>'6-19-24 vs Randolph'!BS7</f>
        <v>130.58225181848408</v>
      </c>
      <c r="O295" s="172">
        <f>'6-19-24 vs Randolph'!BT7</f>
        <v>84.513057113803654</v>
      </c>
      <c r="P295" s="172">
        <f>'6-19-24 vs Randolph'!BU7*100</f>
        <v>7.4509803921568629</v>
      </c>
      <c r="Q295" s="172">
        <f>'6-19-24 vs Randolph'!BV7</f>
        <v>8.5500000000000007</v>
      </c>
      <c r="R295" s="172">
        <f>'6-19-24 vs Randolph'!BW7</f>
        <v>0</v>
      </c>
      <c r="S295" s="172">
        <v>13</v>
      </c>
      <c r="T295" s="160" t="s">
        <v>172</v>
      </c>
    </row>
    <row r="296" spans="1:20" x14ac:dyDescent="0.55000000000000004">
      <c r="A296" s="160">
        <f>'6-19-24 vs Randolph'!BF8</f>
        <v>5</v>
      </c>
      <c r="B296" s="160" t="str">
        <f>'6-19-24 vs Randolph'!BG8</f>
        <v>JD</v>
      </c>
      <c r="C296" s="172">
        <f>'6-19-24 vs Randolph'!BH8*100</f>
        <v>100</v>
      </c>
      <c r="D296" s="172">
        <f>'6-19-24 vs Randolph'!BI8*100</f>
        <v>100</v>
      </c>
      <c r="E296" s="172">
        <f>'6-19-24 vs Randolph'!BJ8*100</f>
        <v>13.994393496105623</v>
      </c>
      <c r="F296" s="172">
        <f>'6-19-24 vs Randolph'!BK8*100</f>
        <v>11.778180652001755</v>
      </c>
      <c r="G296" s="172">
        <f>'6-19-24 vs Randolph'!BL8</f>
        <v>0.2</v>
      </c>
      <c r="H296" s="172">
        <f>'6-19-24 vs Randolph'!BM8</f>
        <v>0</v>
      </c>
      <c r="I296" s="172">
        <f>'6-19-24 vs Randolph'!BN8</f>
        <v>0</v>
      </c>
      <c r="J296" s="172">
        <f>'6-19-24 vs Randolph'!BO8*100</f>
        <v>12.879584898908568</v>
      </c>
      <c r="K296" s="172">
        <f>'6-19-24 vs Randolph'!BP8*100</f>
        <v>17.953360768175582</v>
      </c>
      <c r="L296" s="172">
        <f>'6-19-24 vs Randolph'!BQ8*100</f>
        <v>13.465020576131687</v>
      </c>
      <c r="M296" s="172">
        <f>'6-19-24 vs Randolph'!BR8</f>
        <v>36.792677363080813</v>
      </c>
      <c r="N296" s="172">
        <f>'6-19-24 vs Randolph'!BS8</f>
        <v>212.91951980490697</v>
      </c>
      <c r="O296" s="172">
        <f>'6-19-24 vs Randolph'!BT8</f>
        <v>176.12684244182617</v>
      </c>
      <c r="P296" s="172">
        <f>'6-19-24 vs Randolph'!BU8*100</f>
        <v>10.588235294117647</v>
      </c>
      <c r="Q296" s="172">
        <f>'6-19-24 vs Randolph'!BV8</f>
        <v>11</v>
      </c>
      <c r="R296" s="172">
        <f>'6-19-24 vs Randolph'!BW8</f>
        <v>0</v>
      </c>
      <c r="S296" s="172">
        <v>12.15</v>
      </c>
      <c r="T296" s="160" t="s">
        <v>172</v>
      </c>
    </row>
    <row r="297" spans="1:20" x14ac:dyDescent="0.55000000000000004">
      <c r="A297" s="160">
        <f>'6-19-24 vs Randolph'!BF9</f>
        <v>10</v>
      </c>
      <c r="B297" s="160" t="str">
        <f>'6-19-24 vs Randolph'!BG9</f>
        <v>Mason</v>
      </c>
      <c r="C297" s="172">
        <f>'6-19-24 vs Randolph'!BH9*100</f>
        <v>75</v>
      </c>
      <c r="D297" s="172">
        <f>'6-19-24 vs Randolph'!BI9*100</f>
        <v>78.828828828828819</v>
      </c>
      <c r="E297" s="172">
        <f>'6-19-24 vs Randolph'!BJ9*100</f>
        <v>23.474550731993595</v>
      </c>
      <c r="F297" s="172">
        <f>'6-19-24 vs Randolph'!BK9*100</f>
        <v>17.345542168674697</v>
      </c>
      <c r="G297" s="172">
        <f>'6-19-24 vs Randolph'!BL9</f>
        <v>0.18382352941176469</v>
      </c>
      <c r="H297" s="172">
        <f>'6-19-24 vs Randolph'!BM9</f>
        <v>0</v>
      </c>
      <c r="I297" s="172">
        <f>'6-19-24 vs Randolph'!BN9</f>
        <v>0</v>
      </c>
      <c r="J297" s="172">
        <f>'6-19-24 vs Randolph'!BO9*100</f>
        <v>0</v>
      </c>
      <c r="K297" s="172">
        <f>'6-19-24 vs Randolph'!BP9*100</f>
        <v>13.565505804311773</v>
      </c>
      <c r="L297" s="172">
        <f>'6-19-24 vs Randolph'!BQ9*100</f>
        <v>6.7827529021558863</v>
      </c>
      <c r="M297" s="172">
        <f>'6-19-24 vs Randolph'!BR9</f>
        <v>59.960962160347073</v>
      </c>
      <c r="N297" s="172">
        <f>'6-19-24 vs Randolph'!BS9</f>
        <v>185.83365607880935</v>
      </c>
      <c r="O297" s="172">
        <f>'6-19-24 vs Randolph'!BT9</f>
        <v>125.87269391846229</v>
      </c>
      <c r="P297" s="172">
        <f>'6-19-24 vs Randolph'!BU9*100</f>
        <v>11.76470588235294</v>
      </c>
      <c r="Q297" s="172">
        <f>'6-19-24 vs Randolph'!BV9</f>
        <v>10.34</v>
      </c>
      <c r="R297" s="172">
        <f>'6-19-24 vs Randolph'!BW9</f>
        <v>0.25</v>
      </c>
      <c r="S297" s="172">
        <v>16.079999999999998</v>
      </c>
      <c r="T297" s="160" t="s">
        <v>172</v>
      </c>
    </row>
    <row r="298" spans="1:20" x14ac:dyDescent="0.55000000000000004">
      <c r="A298" s="160">
        <f>'6-19-24 vs Randolph'!BF10</f>
        <v>11</v>
      </c>
      <c r="B298" s="160" t="str">
        <f>'6-19-24 vs Randolph'!BG10</f>
        <v>Pannell</v>
      </c>
      <c r="C298" s="172">
        <f>'6-19-24 vs Randolph'!BH10*100</f>
        <v>58.333333333333336</v>
      </c>
      <c r="D298" s="172">
        <f>'6-19-24 vs Randolph'!BI10*100</f>
        <v>58.333333333333336</v>
      </c>
      <c r="E298" s="172">
        <f>'6-19-24 vs Randolph'!BJ10*100</f>
        <v>11.957234949204173</v>
      </c>
      <c r="F298" s="172">
        <f>'6-19-24 vs Randolph'!BK10*100</f>
        <v>10.566706887794794</v>
      </c>
      <c r="G298" s="172">
        <f>'6-19-24 vs Randolph'!BL10</f>
        <v>0.25</v>
      </c>
      <c r="H298" s="172">
        <f>'6-19-24 vs Randolph'!BM10</f>
        <v>0</v>
      </c>
      <c r="I298" s="172">
        <f>'6-19-24 vs Randolph'!BN10</f>
        <v>0</v>
      </c>
      <c r="J298" s="172">
        <f>'6-19-24 vs Randolph'!BO10*100</f>
        <v>0</v>
      </c>
      <c r="K298" s="172">
        <f>'6-19-24 vs Randolph'!BP10*100</f>
        <v>15.339896858884201</v>
      </c>
      <c r="L298" s="172">
        <f>'6-19-24 vs Randolph'!BQ10*100</f>
        <v>7.6699484294421003</v>
      </c>
      <c r="M298" s="172">
        <f>'6-19-24 vs Randolph'!BR10</f>
        <v>59.391669112952584</v>
      </c>
      <c r="N298" s="172">
        <f>'6-19-24 vs Randolph'!BS10</f>
        <v>156.4534972273045</v>
      </c>
      <c r="O298" s="172">
        <f>'6-19-24 vs Randolph'!BT10</f>
        <v>97.061828114351911</v>
      </c>
      <c r="P298" s="172">
        <f>'6-19-24 vs Randolph'!BU10*100</f>
        <v>7.0588235294117645</v>
      </c>
      <c r="Q298" s="172">
        <f>'6-19-24 vs Randolph'!BV10</f>
        <v>7.32</v>
      </c>
      <c r="R298" s="172">
        <f>'6-19-24 vs Randolph'!BW10</f>
        <v>0</v>
      </c>
      <c r="S298" s="172">
        <v>21.33</v>
      </c>
      <c r="T298" s="160" t="s">
        <v>172</v>
      </c>
    </row>
    <row r="299" spans="1:20" x14ac:dyDescent="0.55000000000000004">
      <c r="A299" s="160">
        <f>'6-19-24 vs Randolph'!BF11</f>
        <v>12</v>
      </c>
      <c r="B299" s="160" t="str">
        <f>'6-19-24 vs Randolph'!BG11</f>
        <v>Chapman</v>
      </c>
      <c r="C299" s="172">
        <f>'6-19-24 vs Randolph'!BH11*100</f>
        <v>0</v>
      </c>
      <c r="D299" s="172">
        <f>'6-19-24 vs Randolph'!BI11*100</f>
        <v>0</v>
      </c>
      <c r="E299" s="172">
        <f>'6-19-24 vs Randolph'!BJ11*100</f>
        <v>0</v>
      </c>
      <c r="F299" s="172">
        <f>'6-19-24 vs Randolph'!BK11*100</f>
        <v>0</v>
      </c>
      <c r="G299" s="172">
        <f>'6-19-24 vs Randolph'!BL11</f>
        <v>0</v>
      </c>
      <c r="H299" s="172">
        <f>'6-19-24 vs Randolph'!BM11</f>
        <v>0</v>
      </c>
      <c r="I299" s="172">
        <f>'6-19-24 vs Randolph'!BN11</f>
        <v>0</v>
      </c>
      <c r="J299" s="172">
        <f>'6-19-24 vs Randolph'!BO11*100</f>
        <v>0</v>
      </c>
      <c r="K299" s="172">
        <f>'6-19-24 vs Randolph'!BP11*100</f>
        <v>0</v>
      </c>
      <c r="L299" s="172">
        <f>'6-19-24 vs Randolph'!BQ11*100</f>
        <v>0</v>
      </c>
      <c r="M299" s="172">
        <f>'6-19-24 vs Randolph'!BR11</f>
        <v>0</v>
      </c>
      <c r="N299" s="172">
        <f>'6-19-24 vs Randolph'!BS11</f>
        <v>0</v>
      </c>
      <c r="O299" s="172">
        <f>'6-19-24 vs Randolph'!BT11</f>
        <v>0</v>
      </c>
      <c r="P299" s="172">
        <f>'6-19-24 vs Randolph'!BU11*100</f>
        <v>0</v>
      </c>
      <c r="Q299" s="172">
        <f>'6-19-24 vs Randolph'!BV11</f>
        <v>0</v>
      </c>
      <c r="R299" s="172">
        <f>'6-19-24 vs Randolph'!BW11</f>
        <v>0</v>
      </c>
      <c r="S299" s="172">
        <v>0</v>
      </c>
      <c r="T299" s="160" t="s">
        <v>172</v>
      </c>
    </row>
    <row r="300" spans="1:20" x14ac:dyDescent="0.55000000000000004">
      <c r="A300" s="160">
        <f>'6-19-24 vs Randolph'!BF12</f>
        <v>24</v>
      </c>
      <c r="B300" s="160" t="str">
        <f>'6-19-24 vs Randolph'!BG12</f>
        <v>Carney</v>
      </c>
      <c r="C300" s="172">
        <f>'6-19-24 vs Randolph'!BH12*100</f>
        <v>75</v>
      </c>
      <c r="D300" s="172">
        <f>'6-19-24 vs Randolph'!BI12*100</f>
        <v>75</v>
      </c>
      <c r="E300" s="172">
        <f>'6-19-24 vs Randolph'!BJ12*100</f>
        <v>11.098686747890557</v>
      </c>
      <c r="F300" s="172">
        <f>'6-19-24 vs Randolph'!BK12*100</f>
        <v>14.546453917907431</v>
      </c>
      <c r="G300" s="172">
        <f>'6-19-24 vs Randolph'!BL12</f>
        <v>0.33333333333333331</v>
      </c>
      <c r="H300" s="172">
        <f>'6-19-24 vs Randolph'!BM12</f>
        <v>0</v>
      </c>
      <c r="I300" s="172">
        <f>'6-19-24 vs Randolph'!BN12</f>
        <v>0</v>
      </c>
      <c r="J300" s="172">
        <f>'6-19-24 vs Randolph'!BO12*100</f>
        <v>20.429106595527301</v>
      </c>
      <c r="K300" s="172">
        <f>'6-19-24 vs Randolph'!BP12*100</f>
        <v>0</v>
      </c>
      <c r="L300" s="172">
        <f>'6-19-24 vs Randolph'!BQ12*100</f>
        <v>7.1192341166231508</v>
      </c>
      <c r="M300" s="172">
        <f>'6-19-24 vs Randolph'!BR12</f>
        <v>64.313299329137237</v>
      </c>
      <c r="N300" s="172">
        <f>'6-19-24 vs Randolph'!BS12</f>
        <v>196.22628471679192</v>
      </c>
      <c r="O300" s="172">
        <f>'6-19-24 vs Randolph'!BT12</f>
        <v>131.91298538765469</v>
      </c>
      <c r="P300" s="172">
        <f>'6-19-24 vs Randolph'!BU12*100</f>
        <v>2.7450980392156863</v>
      </c>
      <c r="Q300" s="172">
        <f>'6-19-24 vs Randolph'!BV12</f>
        <v>3.32</v>
      </c>
      <c r="R300" s="172">
        <f>'6-19-24 vs Randolph'!BW12</f>
        <v>0</v>
      </c>
      <c r="S300" s="172">
        <v>7.66</v>
      </c>
      <c r="T300" s="160" t="s">
        <v>172</v>
      </c>
    </row>
    <row r="301" spans="1:20" x14ac:dyDescent="0.55000000000000004">
      <c r="A301" s="160">
        <f>'6-19-24 vs Randolph'!BF13</f>
        <v>30</v>
      </c>
      <c r="B301" s="160" t="str">
        <f>'6-19-24 vs Randolph'!BG13</f>
        <v>Bowman</v>
      </c>
      <c r="C301" s="172">
        <f>'6-19-24 vs Randolph'!BH13*100</f>
        <v>78.571428571428569</v>
      </c>
      <c r="D301" s="172">
        <f>'6-19-24 vs Randolph'!BI13*100</f>
        <v>78.571428571428569</v>
      </c>
      <c r="E301" s="172">
        <f>'6-19-24 vs Randolph'!BJ13*100</f>
        <v>24.290268711097614</v>
      </c>
      <c r="F301" s="172">
        <f>'6-19-24 vs Randolph'!BK13*100</f>
        <v>13.169892787880999</v>
      </c>
      <c r="G301" s="172">
        <f>'6-19-24 vs Randolph'!BL13</f>
        <v>0.125</v>
      </c>
      <c r="H301" s="172">
        <f>'6-19-24 vs Randolph'!BM13</f>
        <v>0</v>
      </c>
      <c r="I301" s="172">
        <f>'6-19-24 vs Randolph'!BN13</f>
        <v>0</v>
      </c>
      <c r="J301" s="172">
        <f>'6-19-24 vs Randolph'!BO13*100</f>
        <v>25.548890860692097</v>
      </c>
      <c r="K301" s="172">
        <f>'6-19-24 vs Randolph'!BP13*100</f>
        <v>35.613605442176862</v>
      </c>
      <c r="L301" s="172">
        <f>'6-19-24 vs Randolph'!BQ13*100</f>
        <v>26.71020408163265</v>
      </c>
      <c r="M301" s="172">
        <f>'6-19-24 vs Randolph'!BR13</f>
        <v>24.234976119329549</v>
      </c>
      <c r="N301" s="172">
        <f>'6-19-24 vs Randolph'!BS13</f>
        <v>178.78839762015173</v>
      </c>
      <c r="O301" s="172">
        <f>'6-19-24 vs Randolph'!BT13</f>
        <v>154.55342150082217</v>
      </c>
      <c r="P301" s="172">
        <f>'6-19-24 vs Randolph'!BU13*100</f>
        <v>13.333333333333334</v>
      </c>
      <c r="Q301" s="172">
        <f>'6-19-24 vs Randolph'!BV13</f>
        <v>16.48</v>
      </c>
      <c r="R301" s="172">
        <f>'6-19-24 vs Randolph'!BW13</f>
        <v>0</v>
      </c>
      <c r="S301" s="172">
        <v>12.25</v>
      </c>
      <c r="T301" s="160" t="s">
        <v>172</v>
      </c>
    </row>
    <row r="302" spans="1:20" x14ac:dyDescent="0.55000000000000004">
      <c r="A302" s="160">
        <f>'6-19-24 vs Randolph'!BF14</f>
        <v>32</v>
      </c>
      <c r="B302" s="160" t="str">
        <f>'6-19-24 vs Randolph'!BG14</f>
        <v>Turner</v>
      </c>
      <c r="C302" s="172">
        <f>'6-19-24 vs Randolph'!BH14*100</f>
        <v>20</v>
      </c>
      <c r="D302" s="172">
        <f>'6-19-24 vs Randolph'!BI14*100</f>
        <v>34.013605442176868</v>
      </c>
      <c r="E302" s="172">
        <f>'6-19-24 vs Randolph'!BJ14*100</f>
        <v>16.875639658489053</v>
      </c>
      <c r="F302" s="172">
        <f>'6-19-24 vs Randolph'!BK14*100</f>
        <v>5.9469480418626022</v>
      </c>
      <c r="G302" s="172">
        <f>'6-19-24 vs Randolph'!BL14</f>
        <v>0.12690355329949238</v>
      </c>
      <c r="H302" s="172">
        <f>'6-19-24 vs Randolph'!BM14</f>
        <v>0.12690355329949238</v>
      </c>
      <c r="I302" s="172">
        <f>'6-19-24 vs Randolph'!BN14</f>
        <v>1</v>
      </c>
      <c r="J302" s="172">
        <f>'6-19-24 vs Randolph'!BO14*100</f>
        <v>0</v>
      </c>
      <c r="K302" s="172">
        <f>'6-19-24 vs Randolph'!BP14*100</f>
        <v>0</v>
      </c>
      <c r="L302" s="172">
        <f>'6-19-24 vs Randolph'!BQ14*100</f>
        <v>0</v>
      </c>
      <c r="M302" s="172">
        <f>'6-19-24 vs Randolph'!BR14</f>
        <v>64.313299329137237</v>
      </c>
      <c r="N302" s="172">
        <f>'6-19-24 vs Randolph'!BS14</f>
        <v>87.52771136916293</v>
      </c>
      <c r="O302" s="172">
        <f>'6-19-24 vs Randolph'!BT14</f>
        <v>23.214412040025692</v>
      </c>
      <c r="P302" s="172">
        <f>'6-19-24 vs Randolph'!BU14*100</f>
        <v>0</v>
      </c>
      <c r="Q302" s="172">
        <f>'6-19-24 vs Randolph'!BV14</f>
        <v>-1.2300000000000002</v>
      </c>
      <c r="R302" s="172">
        <f>'6-19-24 vs Randolph'!BW14</f>
        <v>0.4</v>
      </c>
      <c r="S302" s="172">
        <v>17.329999999999998</v>
      </c>
      <c r="T302" s="160" t="s">
        <v>172</v>
      </c>
    </row>
    <row r="303" spans="1:20" x14ac:dyDescent="0.55000000000000004">
      <c r="A303" s="160">
        <f>'6-19-24 vs Randolph'!BF15</f>
        <v>33</v>
      </c>
      <c r="B303" s="160" t="str">
        <f>'6-19-24 vs Randolph'!BG15</f>
        <v>Bellomy</v>
      </c>
      <c r="C303" s="172">
        <f>'6-19-24 vs Randolph'!BH15*100</f>
        <v>66.666666666666657</v>
      </c>
      <c r="D303" s="172">
        <f>'6-19-24 vs Randolph'!BI15*100</f>
        <v>58.139534883720934</v>
      </c>
      <c r="E303" s="172">
        <f>'6-19-24 vs Randolph'!BJ15*100</f>
        <v>8.3558524366175799</v>
      </c>
      <c r="F303" s="172">
        <f>'6-19-24 vs Randolph'!BK15*100</f>
        <v>6.2538660958166234</v>
      </c>
      <c r="G303" s="172">
        <f>'6-19-24 vs Randolph'!BL15</f>
        <v>0.22522522522522526</v>
      </c>
      <c r="H303" s="172">
        <f>'6-19-24 vs Randolph'!BM15</f>
        <v>0</v>
      </c>
      <c r="I303" s="172">
        <f>'6-19-24 vs Randolph'!BN15</f>
        <v>0</v>
      </c>
      <c r="J303" s="172">
        <f>'6-19-24 vs Randolph'!BO15*100</f>
        <v>8.942111801242234</v>
      </c>
      <c r="K303" s="172">
        <f>'6-19-24 vs Randolph'!BP15*100</f>
        <v>18.697142857142858</v>
      </c>
      <c r="L303" s="172">
        <f>'6-19-24 vs Randolph'!BQ15*100</f>
        <v>12.464761904761904</v>
      </c>
      <c r="M303" s="172">
        <f>'6-19-24 vs Randolph'!BR15</f>
        <v>50.760535893826464</v>
      </c>
      <c r="N303" s="172">
        <f>'6-19-24 vs Randolph'!BS15</f>
        <v>148.23614182996405</v>
      </c>
      <c r="O303" s="172">
        <f>'6-19-24 vs Randolph'!BT15</f>
        <v>97.475605936137583</v>
      </c>
      <c r="P303" s="172">
        <f>'6-19-24 vs Randolph'!BU15*100</f>
        <v>5.8823529411764701</v>
      </c>
      <c r="Q303" s="172">
        <f>'6-19-24 vs Randolph'!BV15</f>
        <v>7.01</v>
      </c>
      <c r="R303" s="172">
        <f>'6-19-24 vs Randolph'!BW15</f>
        <v>0.33333333333333331</v>
      </c>
      <c r="S303" s="172">
        <v>17.5</v>
      </c>
      <c r="T303" s="160" t="s">
        <v>172</v>
      </c>
    </row>
    <row r="304" spans="1:20" x14ac:dyDescent="0.55000000000000004">
      <c r="A304" s="160">
        <f>'6-19-24 vs Randolph'!BF16</f>
        <v>34</v>
      </c>
      <c r="B304" s="160" t="str">
        <f>'6-19-24 vs Randolph'!BG16</f>
        <v>Toms</v>
      </c>
      <c r="C304" s="172">
        <f>'6-19-24 vs Randolph'!BH16*100</f>
        <v>75</v>
      </c>
      <c r="D304" s="172">
        <f>'6-19-24 vs Randolph'!BI16*100</f>
        <v>78.125</v>
      </c>
      <c r="E304" s="172">
        <f>'6-19-24 vs Randolph'!BJ16*100</f>
        <v>24.484590860786398</v>
      </c>
      <c r="F304" s="172">
        <f>'6-19-24 vs Randolph'!BK16*100</f>
        <v>0</v>
      </c>
      <c r="G304" s="172">
        <f>'6-19-24 vs Randolph'!BL16</f>
        <v>0</v>
      </c>
      <c r="H304" s="172">
        <f>'6-19-24 vs Randolph'!BM16</f>
        <v>0</v>
      </c>
      <c r="I304" s="172">
        <f>'6-19-24 vs Randolph'!BN16</f>
        <v>0</v>
      </c>
      <c r="J304" s="172">
        <f>'6-19-24 vs Randolph'!BO16*100</f>
        <v>0</v>
      </c>
      <c r="K304" s="172">
        <f>'6-19-24 vs Randolph'!BP16*100</f>
        <v>10.906666666666665</v>
      </c>
      <c r="L304" s="172">
        <f>'6-19-24 vs Randolph'!BQ16*100</f>
        <v>5.4533333333333323</v>
      </c>
      <c r="M304" s="172">
        <f>'6-19-24 vs Randolph'!BR16</f>
        <v>60.814020245429944</v>
      </c>
      <c r="N304" s="172">
        <f>'6-19-24 vs Randolph'!BS16</f>
        <v>167.19964825876622</v>
      </c>
      <c r="O304" s="172">
        <f>'6-19-24 vs Randolph'!BT16</f>
        <v>106.38562801333627</v>
      </c>
      <c r="P304" s="172">
        <f>'6-19-24 vs Randolph'!BU16*100</f>
        <v>6.2745098039215685</v>
      </c>
      <c r="Q304" s="172">
        <f>'6-19-24 vs Randolph'!BV16</f>
        <v>4.4000000000000004</v>
      </c>
      <c r="R304" s="172">
        <f>'6-19-24 vs Randolph'!BW16</f>
        <v>1</v>
      </c>
      <c r="S304" s="172">
        <v>10</v>
      </c>
      <c r="T304" s="160" t="s">
        <v>172</v>
      </c>
    </row>
    <row r="305" spans="1:20" x14ac:dyDescent="0.55000000000000004">
      <c r="A305" s="160">
        <f>'6-19-24 vs Randolph'!BF17</f>
        <v>55</v>
      </c>
      <c r="B305" s="160" t="str">
        <f>'6-19-24 vs Randolph'!BG17</f>
        <v>Baker</v>
      </c>
      <c r="C305" s="172">
        <f>'6-19-24 vs Randolph'!BH17*100</f>
        <v>0</v>
      </c>
      <c r="D305" s="172">
        <f>'6-19-24 vs Randolph'!BI17*100</f>
        <v>0</v>
      </c>
      <c r="E305" s="172">
        <f>'6-19-24 vs Randolph'!BJ17*100</f>
        <v>0</v>
      </c>
      <c r="F305" s="172">
        <f>'6-19-24 vs Randolph'!BK17*100</f>
        <v>0</v>
      </c>
      <c r="G305" s="172">
        <f>'6-19-24 vs Randolph'!BL17</f>
        <v>0</v>
      </c>
      <c r="H305" s="172">
        <f>'6-19-24 vs Randolph'!BM17</f>
        <v>0</v>
      </c>
      <c r="I305" s="172">
        <f>'6-19-24 vs Randolph'!BN17</f>
        <v>0</v>
      </c>
      <c r="J305" s="172">
        <f>'6-19-24 vs Randolph'!BO17*100</f>
        <v>0</v>
      </c>
      <c r="K305" s="172">
        <f>'6-19-24 vs Randolph'!BP17*100</f>
        <v>0</v>
      </c>
      <c r="L305" s="172">
        <f>'6-19-24 vs Randolph'!BQ17*100</f>
        <v>0</v>
      </c>
      <c r="M305" s="172">
        <f>'6-19-24 vs Randolph'!BR17</f>
        <v>0</v>
      </c>
      <c r="N305" s="172">
        <f>'6-19-24 vs Randolph'!BS17</f>
        <v>0</v>
      </c>
      <c r="O305" s="172">
        <f>'6-19-24 vs Randolph'!BT17</f>
        <v>0</v>
      </c>
      <c r="P305" s="172">
        <f>'6-19-24 vs Randolph'!BU17*100</f>
        <v>0</v>
      </c>
      <c r="Q305" s="172">
        <f>'6-19-24 vs Randolph'!BV17</f>
        <v>0</v>
      </c>
      <c r="R305" s="172">
        <f>'6-19-24 vs Randolph'!BW17</f>
        <v>0</v>
      </c>
      <c r="S305" s="172">
        <v>0</v>
      </c>
      <c r="T305" s="160" t="s">
        <v>172</v>
      </c>
    </row>
    <row r="306" spans="1:20" x14ac:dyDescent="0.55000000000000004">
      <c r="A306" s="160">
        <v>99</v>
      </c>
      <c r="B306" s="160" t="str">
        <f>'6-19-24 vs Randolph'!BG18</f>
        <v>Team</v>
      </c>
      <c r="C306" s="172">
        <f>'6-19-24 vs Randolph'!BH18*100</f>
        <v>63.076923076923073</v>
      </c>
      <c r="D306" s="172">
        <f>'6-19-24 vs Randolph'!BI18*100</f>
        <v>65.452475811041538</v>
      </c>
      <c r="E306" s="172">
        <f>'6-19-24 vs Randolph'!BJ18*100</f>
        <v>0</v>
      </c>
      <c r="F306" s="172">
        <f>'6-19-24 vs Randolph'!BK18*100</f>
        <v>64.86486486486487</v>
      </c>
      <c r="G306" s="172">
        <f>'6-19-24 vs Randolph'!BL18</f>
        <v>0.3188097768331562</v>
      </c>
      <c r="H306" s="172">
        <f>'6-19-24 vs Randolph'!BM18</f>
        <v>6.6418703506907539E-2</v>
      </c>
      <c r="I306" s="172">
        <f>'6-19-24 vs Randolph'!BN18</f>
        <v>4.8</v>
      </c>
      <c r="J306" s="172">
        <f>'6-19-24 vs Randolph'!BO18*100</f>
        <v>43.478260869565219</v>
      </c>
      <c r="K306" s="172">
        <f>'6-19-24 vs Randolph'!BP18*100</f>
        <v>90.909090909090907</v>
      </c>
      <c r="L306" s="172">
        <f>'6-19-24 vs Randolph'!BQ18*100</f>
        <v>62.121212121212125</v>
      </c>
      <c r="M306" s="172">
        <f>'6-19-24 vs Randolph'!BR18</f>
        <v>48.471495455797289</v>
      </c>
      <c r="N306" s="172">
        <f>'6-19-24 vs Randolph'!BS18</f>
        <v>147.7818750698402</v>
      </c>
      <c r="O306" s="172">
        <f>'6-19-24 vs Randolph'!BT18</f>
        <v>99.310379614042915</v>
      </c>
      <c r="P306" s="172">
        <f>'6-19-24 vs Randolph'!BU18*100</f>
        <v>100.3921568627451</v>
      </c>
      <c r="Q306" s="172">
        <f>'6-19-24 vs Randolph'!BV18</f>
        <v>107.02</v>
      </c>
      <c r="R306" s="172">
        <f>'6-19-24 vs Randolph'!BW18</f>
        <v>0.18461538461538463</v>
      </c>
      <c r="S306" s="172">
        <v>179.95999999999998</v>
      </c>
      <c r="T306" s="160" t="s">
        <v>172</v>
      </c>
    </row>
    <row r="307" spans="1:20" x14ac:dyDescent="0.55000000000000004">
      <c r="A307" s="160">
        <f>'6-19-24 vs Fairview'!BF3</f>
        <v>0</v>
      </c>
      <c r="B307" s="160" t="str">
        <f>'6-19-24 vs Fairview'!BG3</f>
        <v>Lewis</v>
      </c>
      <c r="C307" s="172">
        <f>'6-19-24 vs Fairview'!BH3*100</f>
        <v>0</v>
      </c>
      <c r="D307" s="172">
        <f>'6-19-24 vs Fairview'!BI3*100</f>
        <v>0</v>
      </c>
      <c r="E307" s="172">
        <f>'6-19-24 vs Fairview'!BJ3*100</f>
        <v>9.8491843644198198</v>
      </c>
      <c r="F307" s="172">
        <f>'6-19-24 vs Fairview'!BK3*100</f>
        <v>0</v>
      </c>
      <c r="G307" s="172">
        <f>'6-19-24 vs Fairview'!BL3</f>
        <v>0</v>
      </c>
      <c r="H307" s="172">
        <f>'6-19-24 vs Fairview'!BM3</f>
        <v>0.5</v>
      </c>
      <c r="I307" s="172">
        <f>'6-19-24 vs Fairview'!BN3</f>
        <v>0</v>
      </c>
      <c r="J307" s="172">
        <f>'6-19-24 vs Fairview'!BO3*100</f>
        <v>15.157894736842106</v>
      </c>
      <c r="K307" s="172">
        <f>'6-19-24 vs Fairview'!BP3*100</f>
        <v>0</v>
      </c>
      <c r="L307" s="172">
        <f>'6-19-24 vs Fairview'!BQ3*100</f>
        <v>8.6124401913875595</v>
      </c>
      <c r="M307" s="172">
        <f>'6-19-24 vs Fairview'!BR3</f>
        <v>55.818520760851385</v>
      </c>
      <c r="N307" s="172">
        <f>'6-19-24 vs Fairview'!BS3</f>
        <v>25.776236475915393</v>
      </c>
      <c r="O307" s="172">
        <f>'6-19-24 vs Fairview'!BT3</f>
        <v>-30.042284284935992</v>
      </c>
      <c r="P307" s="172">
        <f>'6-19-24 vs Fairview'!BU3*100</f>
        <v>-0.6097560975609756</v>
      </c>
      <c r="Q307" s="172">
        <f>'6-19-24 vs Fairview'!BV3</f>
        <v>0.25</v>
      </c>
      <c r="R307" s="172">
        <f>'6-19-24 vs Fairview'!BW3</f>
        <v>0</v>
      </c>
      <c r="S307" s="172">
        <v>9.5</v>
      </c>
      <c r="T307" s="160" t="s">
        <v>173</v>
      </c>
    </row>
    <row r="308" spans="1:20" x14ac:dyDescent="0.55000000000000004">
      <c r="A308" s="160">
        <f>'6-19-24 vs Fairview'!BF4</f>
        <v>1</v>
      </c>
      <c r="B308" s="160" t="str">
        <f>'6-19-24 vs Fairview'!BG4</f>
        <v>Walker</v>
      </c>
      <c r="C308" s="172">
        <f>'6-19-24 vs Fairview'!BH4*100</f>
        <v>60</v>
      </c>
      <c r="D308" s="172">
        <f>'6-19-24 vs Fairview'!BI4*100</f>
        <v>60</v>
      </c>
      <c r="E308" s="172">
        <f>'6-19-24 vs Fairview'!BJ4*100</f>
        <v>14.277810497760168</v>
      </c>
      <c r="F308" s="172">
        <f>'6-19-24 vs Fairview'!BK4*100</f>
        <v>9.0036014405762312</v>
      </c>
      <c r="G308" s="172">
        <f>'6-19-24 vs Fairview'!BL4</f>
        <v>0.14285714285714285</v>
      </c>
      <c r="H308" s="172">
        <f>'6-19-24 vs Fairview'!BM4</f>
        <v>0.14285714285714285</v>
      </c>
      <c r="I308" s="172">
        <f>'6-19-24 vs Fairview'!BN4</f>
        <v>1</v>
      </c>
      <c r="J308" s="172">
        <f>'6-19-24 vs Fairview'!BO4*100</f>
        <v>0</v>
      </c>
      <c r="K308" s="172">
        <f>'6-19-24 vs Fairview'!BP4*100</f>
        <v>34.333672431332658</v>
      </c>
      <c r="L308" s="172">
        <f>'6-19-24 vs Fairview'!BQ4*100</f>
        <v>12.484971793211875</v>
      </c>
      <c r="M308" s="172">
        <f>'6-19-24 vs Fairview'!BR4</f>
        <v>65.366762824117018</v>
      </c>
      <c r="N308" s="172">
        <f>'6-19-24 vs Fairview'!BS4</f>
        <v>120.32431677711639</v>
      </c>
      <c r="O308" s="172">
        <f>'6-19-24 vs Fairview'!BT4</f>
        <v>54.957553952999376</v>
      </c>
      <c r="P308" s="172">
        <f>'6-19-24 vs Fairview'!BU4*100</f>
        <v>7.3170731707317067</v>
      </c>
      <c r="Q308" s="172">
        <f>'6-19-24 vs Fairview'!BV4</f>
        <v>4.8899999999999997</v>
      </c>
      <c r="R308" s="172">
        <f>'6-19-24 vs Fairview'!BW4</f>
        <v>0</v>
      </c>
      <c r="S308" s="172">
        <v>19.66</v>
      </c>
      <c r="T308" s="160" t="s">
        <v>173</v>
      </c>
    </row>
    <row r="309" spans="1:20" x14ac:dyDescent="0.55000000000000004">
      <c r="A309" s="160">
        <f>'6-19-24 vs Fairview'!BF5</f>
        <v>2</v>
      </c>
      <c r="B309" s="160" t="str">
        <f>'6-19-24 vs Fairview'!BG5</f>
        <v>Rivers</v>
      </c>
      <c r="C309" s="172">
        <f>'6-19-24 vs Fairview'!BH5*100</f>
        <v>37.5</v>
      </c>
      <c r="D309" s="172">
        <f>'6-19-24 vs Fairview'!BI5*100</f>
        <v>60.763888888888893</v>
      </c>
      <c r="E309" s="172">
        <f>'6-19-24 vs Fairview'!BJ5*100</f>
        <v>23.725229553002279</v>
      </c>
      <c r="F309" s="172">
        <f>'6-19-24 vs Fairview'!BK5*100</f>
        <v>12.679628064243447</v>
      </c>
      <c r="G309" s="172">
        <f>'6-19-24 vs Fairview'!BL5</f>
        <v>0.12886597938144331</v>
      </c>
      <c r="H309" s="172">
        <f>'6-19-24 vs Fairview'!BM5</f>
        <v>0.12886597938144331</v>
      </c>
      <c r="I309" s="172">
        <f>'6-19-24 vs Fairview'!BN5</f>
        <v>1</v>
      </c>
      <c r="J309" s="172">
        <f>'6-19-24 vs Fairview'!BO5*100</f>
        <v>0</v>
      </c>
      <c r="K309" s="172">
        <f>'6-19-24 vs Fairview'!BP5*100</f>
        <v>0</v>
      </c>
      <c r="L309" s="172">
        <f>'6-19-24 vs Fairview'!BQ5*100</f>
        <v>0</v>
      </c>
      <c r="M309" s="172">
        <f>'6-19-24 vs Fairview'!BR5</f>
        <v>69.383046867803827</v>
      </c>
      <c r="N309" s="172">
        <f>'6-19-24 vs Fairview'!BS5</f>
        <v>134.81851855370658</v>
      </c>
      <c r="O309" s="172">
        <f>'6-19-24 vs Fairview'!BT5</f>
        <v>65.435471685902755</v>
      </c>
      <c r="P309" s="172">
        <f>'6-19-24 vs Fairview'!BU5*100</f>
        <v>4.8780487804878048</v>
      </c>
      <c r="Q309" s="172">
        <f>'6-19-24 vs Fairview'!BV5</f>
        <v>1.1299999999999994</v>
      </c>
      <c r="R309" s="172">
        <f>'6-19-24 vs Fairview'!BW5</f>
        <v>1</v>
      </c>
      <c r="S309" s="172">
        <v>13.33</v>
      </c>
      <c r="T309" s="160" t="s">
        <v>173</v>
      </c>
    </row>
    <row r="310" spans="1:20" x14ac:dyDescent="0.55000000000000004">
      <c r="A310" s="160">
        <f>'6-19-24 vs Fairview'!BF6</f>
        <v>3</v>
      </c>
      <c r="B310" s="160" t="str">
        <f>'6-19-24 vs Fairview'!BG6</f>
        <v>Gossett</v>
      </c>
      <c r="C310" s="172">
        <f>'6-19-24 vs Fairview'!BH6*100</f>
        <v>75</v>
      </c>
      <c r="D310" s="172">
        <f>'6-19-24 vs Fairview'!BI6*100</f>
        <v>75</v>
      </c>
      <c r="E310" s="172">
        <f>'6-19-24 vs Fairview'!BJ6*100</f>
        <v>14.851944676506076</v>
      </c>
      <c r="F310" s="172">
        <f>'6-19-24 vs Fairview'!BK6*100</f>
        <v>11.76470588235294</v>
      </c>
      <c r="G310" s="172">
        <f>'6-19-24 vs Fairview'!BL6</f>
        <v>0.16666666666666666</v>
      </c>
      <c r="H310" s="172">
        <f>'6-19-24 vs Fairview'!BM6</f>
        <v>0.16666666666666666</v>
      </c>
      <c r="I310" s="172">
        <f>'6-19-24 vs Fairview'!BN6</f>
        <v>1</v>
      </c>
      <c r="J310" s="172">
        <f>'6-19-24 vs Fairview'!BO6*100</f>
        <v>0</v>
      </c>
      <c r="K310" s="172">
        <f>'6-19-24 vs Fairview'!BP6*100</f>
        <v>14.285714285714285</v>
      </c>
      <c r="L310" s="172">
        <f>'6-19-24 vs Fairview'!BQ6*100</f>
        <v>5.1948051948051948</v>
      </c>
      <c r="M310" s="172">
        <f>'6-19-24 vs Fairview'!BR6</f>
        <v>59.243883039436909</v>
      </c>
      <c r="N310" s="172">
        <f>'6-19-24 vs Fairview'!BS6</f>
        <v>132.41211839440115</v>
      </c>
      <c r="O310" s="172">
        <f>'6-19-24 vs Fairview'!BT6</f>
        <v>73.168235354964239</v>
      </c>
      <c r="P310" s="172">
        <f>'6-19-24 vs Fairview'!BU6*100</f>
        <v>7.3170731707317067</v>
      </c>
      <c r="Q310" s="172">
        <f>'6-19-24 vs Fairview'!BV6</f>
        <v>4.6399999999999997</v>
      </c>
      <c r="R310" s="172">
        <f>'6-19-24 vs Fairview'!BW6</f>
        <v>0</v>
      </c>
      <c r="S310" s="172">
        <v>15.75</v>
      </c>
      <c r="T310" s="160" t="s">
        <v>173</v>
      </c>
    </row>
    <row r="311" spans="1:20" x14ac:dyDescent="0.55000000000000004">
      <c r="A311" s="160">
        <f>'6-19-24 vs Fairview'!BF7</f>
        <v>4</v>
      </c>
      <c r="B311" s="160" t="str">
        <f>'6-19-24 vs Fairview'!BG7</f>
        <v>Stapler</v>
      </c>
      <c r="C311" s="172">
        <f>'6-19-24 vs Fairview'!BH7*100</f>
        <v>83.333333333333343</v>
      </c>
      <c r="D311" s="172">
        <f>'6-19-24 vs Fairview'!BI7*100</f>
        <v>83.333333333333343</v>
      </c>
      <c r="E311" s="172">
        <f>'6-19-24 vs Fairview'!BJ7*100</f>
        <v>27.610008628127691</v>
      </c>
      <c r="F311" s="172">
        <f>'6-19-24 vs Fairview'!BK7*100</f>
        <v>48.648648648648653</v>
      </c>
      <c r="G311" s="172">
        <f>'6-19-24 vs Fairview'!BL7</f>
        <v>0.25</v>
      </c>
      <c r="H311" s="172">
        <f>'6-19-24 vs Fairview'!BM7</f>
        <v>0.25</v>
      </c>
      <c r="I311" s="172">
        <f>'6-19-24 vs Fairview'!BN7</f>
        <v>1</v>
      </c>
      <c r="J311" s="172">
        <f>'6-19-24 vs Fairview'!BO7*100</f>
        <v>0</v>
      </c>
      <c r="K311" s="172">
        <f>'6-19-24 vs Fairview'!BP7*100</f>
        <v>14.754098360655737</v>
      </c>
      <c r="L311" s="172">
        <f>'6-19-24 vs Fairview'!BQ7*100</f>
        <v>5.3651266766020864</v>
      </c>
      <c r="M311" s="172">
        <f>'6-19-24 vs Fairview'!BR7</f>
        <v>32.771323605261614</v>
      </c>
      <c r="N311" s="172">
        <f>'6-19-24 vs Fairview'!BS7</f>
        <v>124.46009839959613</v>
      </c>
      <c r="O311" s="172">
        <f>'6-19-24 vs Fairview'!BT7</f>
        <v>91.68877479433452</v>
      </c>
      <c r="P311" s="172">
        <f>'6-19-24 vs Fairview'!BU7*100</f>
        <v>15.853658536585366</v>
      </c>
      <c r="Q311" s="172">
        <f>'6-19-24 vs Fairview'!BV7</f>
        <v>10.14</v>
      </c>
      <c r="R311" s="172">
        <f>'6-19-24 vs Fairview'!BW7</f>
        <v>0</v>
      </c>
      <c r="S311" s="172">
        <v>15.25</v>
      </c>
      <c r="T311" s="160" t="s">
        <v>173</v>
      </c>
    </row>
    <row r="312" spans="1:20" x14ac:dyDescent="0.55000000000000004">
      <c r="A312" s="160">
        <f>'6-19-24 vs Fairview'!BF8</f>
        <v>5</v>
      </c>
      <c r="B312" s="160" t="str">
        <f>'6-19-24 vs Fairview'!BG8</f>
        <v>JD</v>
      </c>
      <c r="C312" s="172">
        <f>'6-19-24 vs Fairview'!BH8*100</f>
        <v>50</v>
      </c>
      <c r="D312" s="172">
        <f>'6-19-24 vs Fairview'!BI8*100</f>
        <v>50</v>
      </c>
      <c r="E312" s="172">
        <f>'6-19-24 vs Fairview'!BJ8*100</f>
        <v>11.769465592702929</v>
      </c>
      <c r="F312" s="172">
        <f>'6-19-24 vs Fairview'!BK8*100</f>
        <v>11.627906976744185</v>
      </c>
      <c r="G312" s="172">
        <f>'6-19-24 vs Fairview'!BL8</f>
        <v>0.2</v>
      </c>
      <c r="H312" s="172">
        <f>'6-19-24 vs Fairview'!BM8</f>
        <v>0</v>
      </c>
      <c r="I312" s="172">
        <f>'6-19-24 vs Fairview'!BN8</f>
        <v>0</v>
      </c>
      <c r="J312" s="172">
        <f>'6-19-24 vs Fairview'!BO8*100</f>
        <v>9.0566037735849072</v>
      </c>
      <c r="K312" s="172">
        <f>'6-19-24 vs Fairview'!BP8*100</f>
        <v>0</v>
      </c>
      <c r="L312" s="172">
        <f>'6-19-24 vs Fairview'!BQ8*100</f>
        <v>5.1457975986277873</v>
      </c>
      <c r="M312" s="172">
        <f>'6-19-24 vs Fairview'!BR8</f>
        <v>69.599453861939764</v>
      </c>
      <c r="N312" s="172">
        <f>'6-19-24 vs Fairview'!BS8</f>
        <v>142.62521984907195</v>
      </c>
      <c r="O312" s="172">
        <f>'6-19-24 vs Fairview'!BT8</f>
        <v>73.025765987132189</v>
      </c>
      <c r="P312" s="172">
        <f>'6-19-24 vs Fairview'!BU8*100</f>
        <v>4.2682926829268295</v>
      </c>
      <c r="Q312" s="172">
        <f>'6-19-24 vs Fairview'!BV8</f>
        <v>3</v>
      </c>
      <c r="R312" s="172">
        <f>'6-19-24 vs Fairview'!BW8</f>
        <v>0</v>
      </c>
      <c r="S312" s="172">
        <v>15.9</v>
      </c>
      <c r="T312" s="160" t="s">
        <v>173</v>
      </c>
    </row>
    <row r="313" spans="1:20" x14ac:dyDescent="0.55000000000000004">
      <c r="A313" s="160">
        <f>'6-19-24 vs Fairview'!BF9</f>
        <v>10</v>
      </c>
      <c r="B313" s="160" t="str">
        <f>'6-19-24 vs Fairview'!BG9</f>
        <v>Mason</v>
      </c>
      <c r="C313" s="172">
        <f>'6-19-24 vs Fairview'!BH9*100</f>
        <v>50</v>
      </c>
      <c r="D313" s="172">
        <f>'6-19-24 vs Fairview'!BI9*100</f>
        <v>50</v>
      </c>
      <c r="E313" s="172">
        <f>'6-19-24 vs Fairview'!BJ9*100</f>
        <v>19.656985601258047</v>
      </c>
      <c r="F313" s="172">
        <f>'6-19-24 vs Fairview'!BK9*100</f>
        <v>50.561797752808992</v>
      </c>
      <c r="G313" s="172">
        <f>'6-19-24 vs Fairview'!BL9</f>
        <v>0.375</v>
      </c>
      <c r="H313" s="172">
        <f>'6-19-24 vs Fairview'!BM9</f>
        <v>0</v>
      </c>
      <c r="I313" s="172">
        <f>'6-19-24 vs Fairview'!BN9</f>
        <v>0</v>
      </c>
      <c r="J313" s="172">
        <f>'6-19-24 vs Fairview'!BO9*100</f>
        <v>0</v>
      </c>
      <c r="K313" s="172">
        <f>'6-19-24 vs Fairview'!BP9*100</f>
        <v>18.907563025210084</v>
      </c>
      <c r="L313" s="172">
        <f>'6-19-24 vs Fairview'!BQ9*100</f>
        <v>6.875477463712758</v>
      </c>
      <c r="M313" s="172">
        <f>'6-19-24 vs Fairview'!BR9</f>
        <v>33.730232058034645</v>
      </c>
      <c r="N313" s="172">
        <f>'6-19-24 vs Fairview'!BS9</f>
        <v>163.57133813527412</v>
      </c>
      <c r="O313" s="172">
        <f>'6-19-24 vs Fairview'!BT9</f>
        <v>129.84110607723949</v>
      </c>
      <c r="P313" s="172">
        <f>'6-19-24 vs Fairview'!BU9*100</f>
        <v>10.975609756097562</v>
      </c>
      <c r="Q313" s="172">
        <f>'6-19-24 vs Fairview'!BV9</f>
        <v>7.9799999999999995</v>
      </c>
      <c r="R313" s="172">
        <f>'6-19-24 vs Fairview'!BW9</f>
        <v>0</v>
      </c>
      <c r="S313" s="172">
        <v>11.9</v>
      </c>
      <c r="T313" s="160" t="s">
        <v>173</v>
      </c>
    </row>
    <row r="314" spans="1:20" x14ac:dyDescent="0.55000000000000004">
      <c r="A314" s="160">
        <f>'6-19-24 vs Fairview'!BF10</f>
        <v>11</v>
      </c>
      <c r="B314" s="160" t="str">
        <f>'6-19-24 vs Fairview'!BG10</f>
        <v>Pannell</v>
      </c>
      <c r="C314" s="172">
        <f>'6-19-24 vs Fairview'!BH10*100</f>
        <v>50</v>
      </c>
      <c r="D314" s="172">
        <f>'6-19-24 vs Fairview'!BI10*100</f>
        <v>50</v>
      </c>
      <c r="E314" s="172">
        <f>'6-19-24 vs Fairview'!BJ10*100</f>
        <v>12.950484631417067</v>
      </c>
      <c r="F314" s="172">
        <f>'6-19-24 vs Fairview'!BK10*100</f>
        <v>11.583011583011583</v>
      </c>
      <c r="G314" s="172">
        <f>'6-19-24 vs Fairview'!BL10</f>
        <v>0.2</v>
      </c>
      <c r="H314" s="172">
        <f>'6-19-24 vs Fairview'!BM10</f>
        <v>0.4</v>
      </c>
      <c r="I314" s="172">
        <f>'6-19-24 vs Fairview'!BN10</f>
        <v>0.5</v>
      </c>
      <c r="J314" s="172">
        <f>'6-19-24 vs Fairview'!BO10*100</f>
        <v>9.9653979238754307</v>
      </c>
      <c r="K314" s="172">
        <f>'6-19-24 vs Fairview'!BP10*100</f>
        <v>31.141868512110726</v>
      </c>
      <c r="L314" s="172">
        <f>'6-19-24 vs Fairview'!BQ10*100</f>
        <v>16.986473733878576</v>
      </c>
      <c r="M314" s="172">
        <f>'6-19-24 vs Fairview'!BR10</f>
        <v>65.634879836296165</v>
      </c>
      <c r="N314" s="172">
        <f>'6-19-24 vs Fairview'!BS10</f>
        <v>74.439335476094953</v>
      </c>
      <c r="O314" s="172">
        <f>'6-19-24 vs Fairview'!BT10</f>
        <v>8.804455639798789</v>
      </c>
      <c r="P314" s="172">
        <f>'6-19-24 vs Fairview'!BU10*100</f>
        <v>3.0487804878048781</v>
      </c>
      <c r="Q314" s="172">
        <f>'6-19-24 vs Fairview'!BV10</f>
        <v>2.5</v>
      </c>
      <c r="R314" s="172">
        <f>'6-19-24 vs Fairview'!BW10</f>
        <v>0</v>
      </c>
      <c r="S314" s="172">
        <v>14.45</v>
      </c>
      <c r="T314" s="160" t="s">
        <v>173</v>
      </c>
    </row>
    <row r="315" spans="1:20" x14ac:dyDescent="0.55000000000000004">
      <c r="A315" s="160">
        <f>'6-19-24 vs Fairview'!BF11</f>
        <v>12</v>
      </c>
      <c r="B315" s="160" t="str">
        <f>'6-19-24 vs Fairview'!BG11</f>
        <v>Chapman</v>
      </c>
      <c r="C315" s="172">
        <f>'6-19-24 vs Fairview'!BH11*100</f>
        <v>0</v>
      </c>
      <c r="D315" s="172">
        <f>'6-19-24 vs Fairview'!BI11*100</f>
        <v>0</v>
      </c>
      <c r="E315" s="172">
        <f>'6-19-24 vs Fairview'!BJ11*100</f>
        <v>0</v>
      </c>
      <c r="F315" s="172">
        <f>'6-19-24 vs Fairview'!BK11*100</f>
        <v>0</v>
      </c>
      <c r="G315" s="172">
        <f>'6-19-24 vs Fairview'!BL11</f>
        <v>0</v>
      </c>
      <c r="H315" s="172">
        <f>'6-19-24 vs Fairview'!BM11</f>
        <v>0</v>
      </c>
      <c r="I315" s="172">
        <f>'6-19-24 vs Fairview'!BN11</f>
        <v>0</v>
      </c>
      <c r="J315" s="172">
        <f>'6-19-24 vs Fairview'!BO11*100</f>
        <v>0</v>
      </c>
      <c r="K315" s="172">
        <f>'6-19-24 vs Fairview'!BP11*100</f>
        <v>0</v>
      </c>
      <c r="L315" s="172">
        <f>'6-19-24 vs Fairview'!BQ11*100</f>
        <v>0</v>
      </c>
      <c r="M315" s="172">
        <f>'6-19-24 vs Fairview'!BR11</f>
        <v>0</v>
      </c>
      <c r="N315" s="172">
        <f>'6-19-24 vs Fairview'!BS11</f>
        <v>0</v>
      </c>
      <c r="O315" s="172">
        <f>'6-19-24 vs Fairview'!BT11</f>
        <v>0</v>
      </c>
      <c r="P315" s="172">
        <f>'6-19-24 vs Fairview'!BU11*100</f>
        <v>0</v>
      </c>
      <c r="Q315" s="172">
        <f>'6-19-24 vs Fairview'!BV11</f>
        <v>0</v>
      </c>
      <c r="R315" s="172">
        <f>'6-19-24 vs Fairview'!BW11</f>
        <v>0</v>
      </c>
      <c r="S315" s="172">
        <v>0</v>
      </c>
      <c r="T315" s="160" t="s">
        <v>173</v>
      </c>
    </row>
    <row r="316" spans="1:20" x14ac:dyDescent="0.55000000000000004">
      <c r="A316" s="160">
        <f>'6-19-24 vs Fairview'!BF12</f>
        <v>24</v>
      </c>
      <c r="B316" s="160" t="str">
        <f>'6-19-24 vs Fairview'!BG12</f>
        <v>Carney</v>
      </c>
      <c r="C316" s="172">
        <f>'6-19-24 vs Fairview'!BH12*100</f>
        <v>100</v>
      </c>
      <c r="D316" s="172">
        <f>'6-19-24 vs Fairview'!BI12*100</f>
        <v>81.967213114754102</v>
      </c>
      <c r="E316" s="172">
        <f>'6-19-24 vs Fairview'!BJ12*100</f>
        <v>11.96547751038066</v>
      </c>
      <c r="F316" s="172">
        <f>'6-19-24 vs Fairview'!BK12*100</f>
        <v>0</v>
      </c>
      <c r="G316" s="172">
        <f>'6-19-24 vs Fairview'!BL12</f>
        <v>0</v>
      </c>
      <c r="H316" s="172">
        <f>'6-19-24 vs Fairview'!BM12</f>
        <v>0.29069767441860467</v>
      </c>
      <c r="I316" s="172">
        <f>'6-19-24 vs Fairview'!BN12</f>
        <v>0</v>
      </c>
      <c r="J316" s="172">
        <f>'6-19-24 vs Fairview'!BO12*100</f>
        <v>0</v>
      </c>
      <c r="K316" s="172">
        <f>'6-19-24 vs Fairview'!BP12*100</f>
        <v>0</v>
      </c>
      <c r="L316" s="172">
        <f>'6-19-24 vs Fairview'!BQ12*100</f>
        <v>0</v>
      </c>
      <c r="M316" s="172">
        <f>'6-19-24 vs Fairview'!BR12</f>
        <v>59.946239814297911</v>
      </c>
      <c r="N316" s="172">
        <f>'6-19-24 vs Fairview'!BS12</f>
        <v>87.559465963333267</v>
      </c>
      <c r="O316" s="172">
        <f>'6-19-24 vs Fairview'!BT12</f>
        <v>27.613226149035356</v>
      </c>
      <c r="P316" s="172">
        <f>'6-19-24 vs Fairview'!BU12*100</f>
        <v>3.6585365853658534</v>
      </c>
      <c r="Q316" s="172">
        <f>'6-19-24 vs Fairview'!BV12</f>
        <v>1.85</v>
      </c>
      <c r="R316" s="172">
        <f>'6-19-24 vs Fairview'!BW12</f>
        <v>0.5</v>
      </c>
      <c r="S316" s="172">
        <v>13.45</v>
      </c>
      <c r="T316" s="160" t="s">
        <v>173</v>
      </c>
    </row>
    <row r="317" spans="1:20" x14ac:dyDescent="0.55000000000000004">
      <c r="A317" s="160">
        <f>'6-19-24 vs Fairview'!BF13</f>
        <v>30</v>
      </c>
      <c r="B317" s="160" t="str">
        <f>'6-19-24 vs Fairview'!BG13</f>
        <v>Bowman</v>
      </c>
      <c r="C317" s="172">
        <f>'6-19-24 vs Fairview'!BH13*100</f>
        <v>50</v>
      </c>
      <c r="D317" s="172">
        <f>'6-19-24 vs Fairview'!BI13*100</f>
        <v>50</v>
      </c>
      <c r="E317" s="172">
        <f>'6-19-24 vs Fairview'!BJ13*100</f>
        <v>40.859061773794011</v>
      </c>
      <c r="F317" s="172">
        <f>'6-19-24 vs Fairview'!BK13*100</f>
        <v>55.045871559633028</v>
      </c>
      <c r="G317" s="172">
        <f>'6-19-24 vs Fairview'!BL13</f>
        <v>0.16666666666666666</v>
      </c>
      <c r="H317" s="172">
        <f>'6-19-24 vs Fairview'!BM13</f>
        <v>0.16666666666666666</v>
      </c>
      <c r="I317" s="172">
        <f>'6-19-24 vs Fairview'!BN13</f>
        <v>1</v>
      </c>
      <c r="J317" s="172">
        <f>'6-19-24 vs Fairview'!BO13*100</f>
        <v>50.3056768558952</v>
      </c>
      <c r="K317" s="172">
        <f>'6-19-24 vs Fairview'!BP13*100</f>
        <v>58.951965065502186</v>
      </c>
      <c r="L317" s="172">
        <f>'6-19-24 vs Fairview'!BQ13*100</f>
        <v>50.019849146486706</v>
      </c>
      <c r="M317" s="172">
        <f>'6-19-24 vs Fairview'!BR13</f>
        <v>61.944784514303109</v>
      </c>
      <c r="N317" s="172">
        <f>'6-19-24 vs Fairview'!BS13</f>
        <v>114.55713645484684</v>
      </c>
      <c r="O317" s="172">
        <f>'6-19-24 vs Fairview'!BT13</f>
        <v>52.612351940543732</v>
      </c>
      <c r="P317" s="172">
        <f>'6-19-24 vs Fairview'!BU13*100</f>
        <v>10.975609756097562</v>
      </c>
      <c r="Q317" s="172">
        <f>'6-19-24 vs Fairview'!BV13</f>
        <v>8.91</v>
      </c>
      <c r="R317" s="172">
        <f>'6-19-24 vs Fairview'!BW13</f>
        <v>0</v>
      </c>
      <c r="S317" s="172">
        <v>11.45</v>
      </c>
      <c r="T317" s="160" t="s">
        <v>173</v>
      </c>
    </row>
    <row r="318" spans="1:20" x14ac:dyDescent="0.55000000000000004">
      <c r="A318" s="160">
        <f>'6-19-24 vs Fairview'!BF14</f>
        <v>32</v>
      </c>
      <c r="B318" s="160" t="str">
        <f>'6-19-24 vs Fairview'!BG14</f>
        <v>Turner</v>
      </c>
      <c r="C318" s="172">
        <f>'6-19-24 vs Fairview'!BH14*100</f>
        <v>125</v>
      </c>
      <c r="D318" s="172">
        <f>'6-19-24 vs Fairview'!BI14*100</f>
        <v>125</v>
      </c>
      <c r="E318" s="172">
        <f>'6-19-24 vs Fairview'!BJ14*100</f>
        <v>7.8298955198316573</v>
      </c>
      <c r="F318" s="172">
        <f>'6-19-24 vs Fairview'!BK14*100</f>
        <v>16.759776536312849</v>
      </c>
      <c r="G318" s="172">
        <f>'6-19-24 vs Fairview'!BL14</f>
        <v>0.33333333333333331</v>
      </c>
      <c r="H318" s="172">
        <f>'6-19-24 vs Fairview'!BM14</f>
        <v>0</v>
      </c>
      <c r="I318" s="172">
        <f>'6-19-24 vs Fairview'!BN14</f>
        <v>0</v>
      </c>
      <c r="J318" s="172">
        <f>'6-19-24 vs Fairview'!BO14*100</f>
        <v>12.050209205020922</v>
      </c>
      <c r="K318" s="172">
        <f>'6-19-24 vs Fairview'!BP14*100</f>
        <v>0</v>
      </c>
      <c r="L318" s="172">
        <f>'6-19-24 vs Fairview'!BQ14*100</f>
        <v>6.8467097755800692</v>
      </c>
      <c r="M318" s="172">
        <f>'6-19-24 vs Fairview'!BR14</f>
        <v>69.873665385878155</v>
      </c>
      <c r="N318" s="172">
        <f>'6-19-24 vs Fairview'!BS14</f>
        <v>257.56884396068523</v>
      </c>
      <c r="O318" s="172">
        <f>'6-19-24 vs Fairview'!BT14</f>
        <v>187.69517857480707</v>
      </c>
      <c r="P318" s="172">
        <f>'6-19-24 vs Fairview'!BU14*100</f>
        <v>7.9268292682926829</v>
      </c>
      <c r="Q318" s="172">
        <f>'6-19-24 vs Fairview'!BV14</f>
        <v>5.41</v>
      </c>
      <c r="R318" s="172">
        <f>'6-19-24 vs Fairview'!BW14</f>
        <v>0</v>
      </c>
      <c r="S318" s="172">
        <v>11.95</v>
      </c>
      <c r="T318" s="160" t="s">
        <v>173</v>
      </c>
    </row>
    <row r="319" spans="1:20" x14ac:dyDescent="0.55000000000000004">
      <c r="A319" s="160">
        <f>'6-19-24 vs Fairview'!BF15</f>
        <v>33</v>
      </c>
      <c r="B319" s="160" t="str">
        <f>'6-19-24 vs Fairview'!BG15</f>
        <v>Bellomy</v>
      </c>
      <c r="C319" s="172">
        <f>'6-19-24 vs Fairview'!BH15*100</f>
        <v>0</v>
      </c>
      <c r="D319" s="172">
        <f>'6-19-24 vs Fairview'!BI15*100</f>
        <v>0</v>
      </c>
      <c r="E319" s="172">
        <f>'6-19-24 vs Fairview'!BJ15*100</f>
        <v>0</v>
      </c>
      <c r="F319" s="172">
        <f>'6-19-24 vs Fairview'!BK15*100</f>
        <v>29.702970297029701</v>
      </c>
      <c r="G319" s="172">
        <f>'6-19-24 vs Fairview'!BL15</f>
        <v>1</v>
      </c>
      <c r="H319" s="172">
        <f>'6-19-24 vs Fairview'!BM15</f>
        <v>0</v>
      </c>
      <c r="I319" s="172">
        <f>'6-19-24 vs Fairview'!BN15</f>
        <v>0</v>
      </c>
      <c r="J319" s="172">
        <f>'6-19-24 vs Fairview'!BO15*100</f>
        <v>14.257425742574256</v>
      </c>
      <c r="K319" s="172">
        <f>'6-19-24 vs Fairview'!BP15*100</f>
        <v>0</v>
      </c>
      <c r="L319" s="172">
        <f>'6-19-24 vs Fairview'!BQ15*100</f>
        <v>8.1008100810081007</v>
      </c>
      <c r="M319" s="172">
        <f>'6-19-24 vs Fairview'!BR15</f>
        <v>56.43764008359453</v>
      </c>
      <c r="N319" s="172">
        <f>'6-19-24 vs Fairview'!BS15</f>
        <v>270.53015239510705</v>
      </c>
      <c r="O319" s="172">
        <f>'6-19-24 vs Fairview'!BT15</f>
        <v>214.09251231151251</v>
      </c>
      <c r="P319" s="172">
        <f>'6-19-24 vs Fairview'!BU15*100</f>
        <v>4.2682926829268295</v>
      </c>
      <c r="Q319" s="172">
        <f>'6-19-24 vs Fairview'!BV15</f>
        <v>4</v>
      </c>
      <c r="R319" s="172">
        <f>'6-19-24 vs Fairview'!BW15</f>
        <v>0</v>
      </c>
      <c r="S319" s="172">
        <v>10.1</v>
      </c>
      <c r="T319" s="160" t="s">
        <v>173</v>
      </c>
    </row>
    <row r="320" spans="1:20" x14ac:dyDescent="0.55000000000000004">
      <c r="A320" s="160">
        <f>'6-19-24 vs Fairview'!BF16</f>
        <v>34</v>
      </c>
      <c r="B320" s="160" t="str">
        <f>'6-19-24 vs Fairview'!BG16</f>
        <v>Toms</v>
      </c>
      <c r="C320" s="172">
        <f>'6-19-24 vs Fairview'!BH16*100</f>
        <v>40</v>
      </c>
      <c r="D320" s="172">
        <f>'6-19-24 vs Fairview'!BI16*100</f>
        <v>55.555555555555557</v>
      </c>
      <c r="E320" s="172">
        <f>'6-19-24 vs Fairview'!BJ16*100</f>
        <v>30.113598171674393</v>
      </c>
      <c r="F320" s="172">
        <f>'6-19-24 vs Fairview'!BK16*100</f>
        <v>0</v>
      </c>
      <c r="G320" s="172">
        <f>'6-19-24 vs Fairview'!BL16</f>
        <v>0</v>
      </c>
      <c r="H320" s="172">
        <f>'6-19-24 vs Fairview'!BM16</f>
        <v>0.35714285714285715</v>
      </c>
      <c r="I320" s="172">
        <f>'6-19-24 vs Fairview'!BN16</f>
        <v>0</v>
      </c>
      <c r="J320" s="172">
        <f>'6-19-24 vs Fairview'!BO16*100</f>
        <v>16.551724137931036</v>
      </c>
      <c r="K320" s="172">
        <f>'6-19-24 vs Fairview'!BP16*100</f>
        <v>25.862068965517242</v>
      </c>
      <c r="L320" s="172">
        <f>'6-19-24 vs Fairview'!BQ16*100</f>
        <v>18.808777429467085</v>
      </c>
      <c r="M320" s="172">
        <f>'6-19-24 vs Fairview'!BR16</f>
        <v>50.755380196361557</v>
      </c>
      <c r="N320" s="172">
        <f>'6-19-24 vs Fairview'!BS16</f>
        <v>82.129653873618693</v>
      </c>
      <c r="O320" s="172">
        <f>'6-19-24 vs Fairview'!BT16</f>
        <v>31.374273677257136</v>
      </c>
      <c r="P320" s="172">
        <f>'6-19-24 vs Fairview'!BU16*100</f>
        <v>6.0975609756097562</v>
      </c>
      <c r="Q320" s="172">
        <f>'6-19-24 vs Fairview'!BV16</f>
        <v>3</v>
      </c>
      <c r="R320" s="172">
        <f>'6-19-24 vs Fairview'!BW16</f>
        <v>1</v>
      </c>
      <c r="S320" s="172">
        <v>17.399999999999999</v>
      </c>
      <c r="T320" s="160" t="s">
        <v>173</v>
      </c>
    </row>
    <row r="321" spans="1:20" x14ac:dyDescent="0.55000000000000004">
      <c r="A321" s="160">
        <f>'6-19-24 vs Fairview'!BF17</f>
        <v>55</v>
      </c>
      <c r="B321" s="160" t="str">
        <f>'6-19-24 vs Fairview'!BG17</f>
        <v>Baker</v>
      </c>
      <c r="C321" s="172">
        <f>'6-19-24 vs Fairview'!BH17*100</f>
        <v>0</v>
      </c>
      <c r="D321" s="172">
        <f>'6-19-24 vs Fairview'!BI17*100</f>
        <v>0</v>
      </c>
      <c r="E321" s="172">
        <f>'6-19-24 vs Fairview'!BJ17*100</f>
        <v>0</v>
      </c>
      <c r="F321" s="172">
        <f>'6-19-24 vs Fairview'!BK17*100</f>
        <v>0</v>
      </c>
      <c r="G321" s="172">
        <f>'6-19-24 vs Fairview'!BL17</f>
        <v>0</v>
      </c>
      <c r="H321" s="172">
        <f>'6-19-24 vs Fairview'!BM17</f>
        <v>0</v>
      </c>
      <c r="I321" s="172">
        <f>'6-19-24 vs Fairview'!BN17</f>
        <v>0</v>
      </c>
      <c r="J321" s="172">
        <f>'6-19-24 vs Fairview'!BO17*100</f>
        <v>0</v>
      </c>
      <c r="K321" s="172">
        <f>'6-19-24 vs Fairview'!BP17*100</f>
        <v>0</v>
      </c>
      <c r="L321" s="172">
        <f>'6-19-24 vs Fairview'!BQ17*100</f>
        <v>0</v>
      </c>
      <c r="M321" s="172">
        <f>'6-19-24 vs Fairview'!BR17</f>
        <v>0</v>
      </c>
      <c r="N321" s="172">
        <f>'6-19-24 vs Fairview'!BS17</f>
        <v>0</v>
      </c>
      <c r="O321" s="172">
        <f>'6-19-24 vs Fairview'!BT17</f>
        <v>0</v>
      </c>
      <c r="P321" s="172">
        <f>'6-19-24 vs Fairview'!BU17*100</f>
        <v>0</v>
      </c>
      <c r="Q321" s="172">
        <f>'6-19-24 vs Fairview'!BV17</f>
        <v>0</v>
      </c>
      <c r="R321" s="172">
        <f>'6-19-24 vs Fairview'!BW17</f>
        <v>0</v>
      </c>
      <c r="S321" s="172">
        <v>0</v>
      </c>
      <c r="T321" s="160" t="s">
        <v>173</v>
      </c>
    </row>
    <row r="322" spans="1:20" x14ac:dyDescent="0.55000000000000004">
      <c r="A322" s="160">
        <v>99</v>
      </c>
      <c r="B322" s="160" t="str">
        <f>'6-19-24 vs Fairview'!BG18</f>
        <v>Team</v>
      </c>
      <c r="C322" s="172">
        <f>'6-19-24 vs Fairview'!BH18*100</f>
        <v>59.375</v>
      </c>
      <c r="D322" s="172">
        <f>'6-19-24 vs Fairview'!BI18*100</f>
        <v>62.022900763358777</v>
      </c>
      <c r="E322" s="172">
        <f>'6-19-24 vs Fairview'!BJ18*100</f>
        <v>0</v>
      </c>
      <c r="F322" s="172">
        <f>'6-19-24 vs Fairview'!BK18*100</f>
        <v>66.666666666666657</v>
      </c>
      <c r="G322" s="172">
        <f>'6-19-24 vs Fairview'!BL18</f>
        <v>0.23391812865497075</v>
      </c>
      <c r="H322" s="172">
        <f>'6-19-24 vs Fairview'!BM18</f>
        <v>0.23391812865497075</v>
      </c>
      <c r="I322" s="172">
        <f>'6-19-24 vs Fairview'!BN18</f>
        <v>1</v>
      </c>
      <c r="J322" s="172">
        <f>'6-19-24 vs Fairview'!BO18*100</f>
        <v>44</v>
      </c>
      <c r="K322" s="172">
        <f>'6-19-24 vs Fairview'!BP18*100</f>
        <v>81.25</v>
      </c>
      <c r="L322" s="172">
        <f>'6-19-24 vs Fairview'!BQ18*100</f>
        <v>59.090909090909093</v>
      </c>
      <c r="M322" s="172">
        <f>'6-19-24 vs Fairview'!BR18</f>
        <v>57.754374044504843</v>
      </c>
      <c r="N322" s="172">
        <f>'6-19-24 vs Fairview'!BS18</f>
        <v>113.83378166330419</v>
      </c>
      <c r="O322" s="172">
        <f>'6-19-24 vs Fairview'!BT18</f>
        <v>56.079407618799351</v>
      </c>
      <c r="P322" s="172">
        <f>'6-19-24 vs Fairview'!BU18*100</f>
        <v>85.975609756097555</v>
      </c>
      <c r="Q322" s="172">
        <f>'6-19-24 vs Fairview'!BV18</f>
        <v>59.7</v>
      </c>
      <c r="R322" s="172">
        <f>'6-19-24 vs Fairview'!BW18</f>
        <v>0.20833333333333334</v>
      </c>
      <c r="S322" s="172">
        <v>180</v>
      </c>
      <c r="T322" s="160" t="s">
        <v>173</v>
      </c>
    </row>
    <row r="323" spans="1:20" x14ac:dyDescent="0.55000000000000004">
      <c r="A323" s="160">
        <f>'6-19-24 vs MBA (2)'!BF3</f>
        <v>0</v>
      </c>
      <c r="B323" s="160" t="str">
        <f>'6-19-24 vs MBA (2)'!BG3</f>
        <v>Lewis</v>
      </c>
      <c r="C323" s="172">
        <f>'6-19-24 vs MBA (2)'!BH3*100</f>
        <v>0</v>
      </c>
      <c r="D323" s="172">
        <f>'6-19-24 vs MBA (2)'!BI3*100</f>
        <v>0</v>
      </c>
      <c r="E323" s="172">
        <f>'6-19-24 vs MBA (2)'!BJ3*100</f>
        <v>7.5269323046525853</v>
      </c>
      <c r="F323" s="172">
        <f>'6-19-24 vs MBA (2)'!BK3*100</f>
        <v>29.796413793103447</v>
      </c>
      <c r="G323" s="172">
        <f>'6-19-24 vs MBA (2)'!BL3</f>
        <v>0.6</v>
      </c>
      <c r="H323" s="172">
        <f>'6-19-24 vs MBA (2)'!BM3</f>
        <v>0.2</v>
      </c>
      <c r="I323" s="172">
        <f>'6-19-24 vs MBA (2)'!BN3</f>
        <v>3</v>
      </c>
      <c r="J323" s="172">
        <f>'6-19-24 vs MBA (2)'!BO3*100</f>
        <v>27.58927203065134</v>
      </c>
      <c r="K323" s="172">
        <f>'6-19-24 vs MBA (2)'!BP3*100</f>
        <v>11.286520376175549</v>
      </c>
      <c r="L323" s="172">
        <f>'6-19-24 vs MBA (2)'!BQ3*100</f>
        <v>16.19370314842579</v>
      </c>
      <c r="M323" s="172">
        <f>'6-19-24 vs MBA (2)'!BR3</f>
        <v>100.41898012188936</v>
      </c>
      <c r="N323" s="172">
        <f>'6-19-24 vs MBA (2)'!BS3</f>
        <v>132.80010052652986</v>
      </c>
      <c r="O323" s="172">
        <f>'6-19-24 vs MBA (2)'!BT3</f>
        <v>32.381120404640498</v>
      </c>
      <c r="P323" s="172">
        <f>'6-19-24 vs MBA (2)'!BU3*100</f>
        <v>2.5423728813559325</v>
      </c>
      <c r="Q323" s="172">
        <f>'6-19-24 vs MBA (2)'!BV3</f>
        <v>4.25</v>
      </c>
      <c r="R323" s="172">
        <f>'6-19-24 vs MBA (2)'!BW3</f>
        <v>0</v>
      </c>
      <c r="S323" s="172">
        <v>14.5</v>
      </c>
      <c r="T323" s="160" t="s">
        <v>174</v>
      </c>
    </row>
    <row r="324" spans="1:20" x14ac:dyDescent="0.55000000000000004">
      <c r="A324" s="160">
        <f>'6-19-24 vs MBA (2)'!BF4</f>
        <v>1</v>
      </c>
      <c r="B324" s="160" t="str">
        <f>'6-19-24 vs MBA (2)'!BG4</f>
        <v>Walker</v>
      </c>
      <c r="C324" s="172">
        <f>'6-19-24 vs MBA (2)'!BH4*100</f>
        <v>25</v>
      </c>
      <c r="D324" s="172">
        <f>'6-19-24 vs MBA (2)'!BI4*100</f>
        <v>25</v>
      </c>
      <c r="E324" s="172">
        <f>'6-19-24 vs MBA (2)'!BJ4*100</f>
        <v>25.985837718443449</v>
      </c>
      <c r="F324" s="172">
        <f>'6-19-24 vs MBA (2)'!BK4*100</f>
        <v>31.792172930206274</v>
      </c>
      <c r="G324" s="172">
        <f>'6-19-24 vs MBA (2)'!BL4</f>
        <v>0.2857142857142857</v>
      </c>
      <c r="H324" s="172">
        <f>'6-19-24 vs MBA (2)'!BM4</f>
        <v>0.14285714285714285</v>
      </c>
      <c r="I324" s="172">
        <f>'6-19-24 vs MBA (2)'!BN4</f>
        <v>2</v>
      </c>
      <c r="J324" s="172">
        <f>'6-19-24 vs MBA (2)'!BO4*100</f>
        <v>9.5248677248677254</v>
      </c>
      <c r="K324" s="172">
        <f>'6-19-24 vs MBA (2)'!BP4*100</f>
        <v>15.586147186147187</v>
      </c>
      <c r="L324" s="172">
        <f>'6-19-24 vs MBA (2)'!BQ4*100</f>
        <v>11.181366459627331</v>
      </c>
      <c r="M324" s="172">
        <f>'6-19-24 vs MBA (2)'!BR4</f>
        <v>99.088422388783712</v>
      </c>
      <c r="N324" s="172">
        <f>'6-19-24 vs MBA (2)'!BS4</f>
        <v>92.907928465580341</v>
      </c>
      <c r="O324" s="172">
        <f>'6-19-24 vs MBA (2)'!BT4</f>
        <v>-6.1804939232033718</v>
      </c>
      <c r="P324" s="172">
        <f>'6-19-24 vs MBA (2)'!BU4*100</f>
        <v>2.1186440677966099</v>
      </c>
      <c r="Q324" s="172">
        <f>'6-19-24 vs MBA (2)'!BV4</f>
        <v>2.6399999999999997</v>
      </c>
      <c r="R324" s="172">
        <f>'6-19-24 vs MBA (2)'!BW4</f>
        <v>0</v>
      </c>
      <c r="S324" s="172">
        <v>21</v>
      </c>
      <c r="T324" s="160" t="s">
        <v>174</v>
      </c>
    </row>
    <row r="325" spans="1:20" x14ac:dyDescent="0.55000000000000004">
      <c r="A325" s="160">
        <f>'6-19-24 vs MBA (2)'!BF5</f>
        <v>2</v>
      </c>
      <c r="B325" s="160" t="str">
        <f>'6-19-24 vs MBA (2)'!BG5</f>
        <v>Rivers</v>
      </c>
      <c r="C325" s="172">
        <f>'6-19-24 vs MBA (2)'!BH5*100</f>
        <v>0</v>
      </c>
      <c r="D325" s="172">
        <f>'6-19-24 vs MBA (2)'!BI5*100</f>
        <v>0</v>
      </c>
      <c r="E325" s="172">
        <f>'6-19-24 vs MBA (2)'!BJ5*100</f>
        <v>0</v>
      </c>
      <c r="F325" s="172">
        <f>'6-19-24 vs MBA (2)'!BK5*100</f>
        <v>0</v>
      </c>
      <c r="G325" s="172">
        <f>'6-19-24 vs MBA (2)'!BL5</f>
        <v>0</v>
      </c>
      <c r="H325" s="172">
        <f>'6-19-24 vs MBA (2)'!BM5</f>
        <v>0</v>
      </c>
      <c r="I325" s="172">
        <f>'6-19-24 vs MBA (2)'!BN5</f>
        <v>0</v>
      </c>
      <c r="J325" s="172">
        <f>'6-19-24 vs MBA (2)'!BO5*100</f>
        <v>0</v>
      </c>
      <c r="K325" s="172">
        <f>'6-19-24 vs MBA (2)'!BP5*100</f>
        <v>0</v>
      </c>
      <c r="L325" s="172">
        <f>'6-19-24 vs MBA (2)'!BQ5*100</f>
        <v>0</v>
      </c>
      <c r="M325" s="172">
        <f>'6-19-24 vs MBA (2)'!BR5</f>
        <v>0</v>
      </c>
      <c r="N325" s="172">
        <f>'6-19-24 vs MBA (2)'!BS5</f>
        <v>0</v>
      </c>
      <c r="O325" s="172">
        <f>'6-19-24 vs MBA (2)'!BT5</f>
        <v>0</v>
      </c>
      <c r="P325" s="172">
        <f>'6-19-24 vs MBA (2)'!BU5*100</f>
        <v>0</v>
      </c>
      <c r="Q325" s="172">
        <f>'6-19-24 vs MBA (2)'!BV5</f>
        <v>0</v>
      </c>
      <c r="R325" s="172">
        <f>'6-19-24 vs MBA (2)'!BW5</f>
        <v>0</v>
      </c>
      <c r="S325" s="172">
        <v>0</v>
      </c>
      <c r="T325" s="160" t="s">
        <v>174</v>
      </c>
    </row>
    <row r="326" spans="1:20" x14ac:dyDescent="0.55000000000000004">
      <c r="A326" s="160">
        <f>'6-19-24 vs MBA (2)'!BF6</f>
        <v>3</v>
      </c>
      <c r="B326" s="160" t="str">
        <f>'6-19-24 vs MBA (2)'!BG6</f>
        <v>Gossett</v>
      </c>
      <c r="C326" s="172">
        <f>'6-19-24 vs MBA (2)'!BH6*100</f>
        <v>120</v>
      </c>
      <c r="D326" s="172">
        <f>'6-19-24 vs MBA (2)'!BI6*100</f>
        <v>120</v>
      </c>
      <c r="E326" s="172">
        <f>'6-19-24 vs MBA (2)'!BJ6*100</f>
        <v>30.559345156889496</v>
      </c>
      <c r="F326" s="172">
        <f>'6-19-24 vs MBA (2)'!BK6*100</f>
        <v>21.369388191163555</v>
      </c>
      <c r="G326" s="172">
        <f>'6-19-24 vs MBA (2)'!BL6</f>
        <v>0.125</v>
      </c>
      <c r="H326" s="172">
        <f>'6-19-24 vs MBA (2)'!BM6</f>
        <v>0.25</v>
      </c>
      <c r="I326" s="172">
        <f>'6-19-24 vs MBA (2)'!BN6</f>
        <v>0.5</v>
      </c>
      <c r="J326" s="172">
        <f>'6-19-24 vs MBA (2)'!BO6*100</f>
        <v>0</v>
      </c>
      <c r="K326" s="172">
        <f>'6-19-24 vs MBA (2)'!BP6*100</f>
        <v>0</v>
      </c>
      <c r="L326" s="172">
        <f>'6-19-24 vs MBA (2)'!BQ6*100</f>
        <v>0</v>
      </c>
      <c r="M326" s="172">
        <f>'6-19-24 vs MBA (2)'!BR6</f>
        <v>90.772787274536753</v>
      </c>
      <c r="N326" s="172">
        <f>'6-19-24 vs MBA (2)'!BS6</f>
        <v>127.81392075411024</v>
      </c>
      <c r="O326" s="172">
        <f>'6-19-24 vs MBA (2)'!BT6</f>
        <v>37.041133479573489</v>
      </c>
      <c r="P326" s="172">
        <f>'6-19-24 vs MBA (2)'!BU6*100</f>
        <v>9.3220338983050848</v>
      </c>
      <c r="Q326" s="172">
        <f>'6-19-24 vs MBA (2)'!BV6</f>
        <v>7.8000000000000007</v>
      </c>
      <c r="R326" s="172">
        <f>'6-19-24 vs MBA (2)'!BW6</f>
        <v>0</v>
      </c>
      <c r="S326" s="172">
        <v>12.5</v>
      </c>
      <c r="T326" s="160" t="s">
        <v>174</v>
      </c>
    </row>
    <row r="327" spans="1:20" x14ac:dyDescent="0.55000000000000004">
      <c r="A327" s="160">
        <f>'6-19-24 vs MBA (2)'!BF7</f>
        <v>4</v>
      </c>
      <c r="B327" s="160" t="str">
        <f>'6-19-24 vs MBA (2)'!BG7</f>
        <v>Stapler</v>
      </c>
      <c r="C327" s="172">
        <f>'6-19-24 vs MBA (2)'!BH7*100</f>
        <v>62.5</v>
      </c>
      <c r="D327" s="172">
        <f>'6-19-24 vs MBA (2)'!BI7*100</f>
        <v>71.721311475409834</v>
      </c>
      <c r="E327" s="172">
        <f>'6-19-24 vs MBA (2)'!BJ7*100</f>
        <v>15.029186142732536</v>
      </c>
      <c r="F327" s="172">
        <f>'6-19-24 vs MBA (2)'!BK7*100</f>
        <v>7.7974280009182619</v>
      </c>
      <c r="G327" s="172">
        <f>'6-19-24 vs MBA (2)'!BL7</f>
        <v>0.14534883720930233</v>
      </c>
      <c r="H327" s="172">
        <f>'6-19-24 vs MBA (2)'!BM7</f>
        <v>0.14534883720930233</v>
      </c>
      <c r="I327" s="172">
        <f>'6-19-24 vs MBA (2)'!BN7</f>
        <v>1</v>
      </c>
      <c r="J327" s="172">
        <f>'6-19-24 vs MBA (2)'!BO7*100</f>
        <v>0</v>
      </c>
      <c r="K327" s="172">
        <f>'6-19-24 vs MBA (2)'!BP7*100</f>
        <v>15.330636576538218</v>
      </c>
      <c r="L327" s="172">
        <f>'6-19-24 vs MBA (2)'!BQ7*100</f>
        <v>7.3320435800834955</v>
      </c>
      <c r="M327" s="172">
        <f>'6-19-24 vs MBA (2)'!BR7</f>
        <v>91.284984015782783</v>
      </c>
      <c r="N327" s="172">
        <f>'6-19-24 vs MBA (2)'!BS7</f>
        <v>134.87368147987519</v>
      </c>
      <c r="O327" s="172">
        <f>'6-19-24 vs MBA (2)'!BT7</f>
        <v>43.588697464092405</v>
      </c>
      <c r="P327" s="172">
        <f>'6-19-24 vs MBA (2)'!BU7*100</f>
        <v>6.7796610169491522</v>
      </c>
      <c r="Q327" s="172">
        <f>'6-19-24 vs MBA (2)'!BV7</f>
        <v>5.43</v>
      </c>
      <c r="R327" s="172">
        <f>'6-19-24 vs MBA (2)'!BW7</f>
        <v>0.5</v>
      </c>
      <c r="S327" s="172">
        <v>21.35</v>
      </c>
      <c r="T327" s="160" t="s">
        <v>174</v>
      </c>
    </row>
    <row r="328" spans="1:20" x14ac:dyDescent="0.55000000000000004">
      <c r="A328" s="160">
        <f>'6-19-24 vs MBA (2)'!BF8</f>
        <v>5</v>
      </c>
      <c r="B328" s="160" t="str">
        <f>'6-19-24 vs MBA (2)'!BG8</f>
        <v>JD</v>
      </c>
      <c r="C328" s="172">
        <f>'6-19-24 vs MBA (2)'!BH8*100</f>
        <v>100</v>
      </c>
      <c r="D328" s="172">
        <f>'6-19-24 vs MBA (2)'!BI8*100</f>
        <v>101.35135135135134</v>
      </c>
      <c r="E328" s="172">
        <f>'6-19-24 vs MBA (2)'!BJ8*100</f>
        <v>26.052897944813623</v>
      </c>
      <c r="F328" s="172">
        <f>'6-19-24 vs MBA (2)'!BK8*100</f>
        <v>16.905508705369723</v>
      </c>
      <c r="G328" s="172">
        <f>'6-19-24 vs MBA (2)'!BL8</f>
        <v>0.10121457489878542</v>
      </c>
      <c r="H328" s="172">
        <f>'6-19-24 vs MBA (2)'!BM8</f>
        <v>0</v>
      </c>
      <c r="I328" s="172">
        <f>'6-19-24 vs MBA (2)'!BN8</f>
        <v>0</v>
      </c>
      <c r="J328" s="172">
        <f>'6-19-24 vs MBA (2)'!BO8*100</f>
        <v>10.753882915173239</v>
      </c>
      <c r="K328" s="172">
        <f>'6-19-24 vs MBA (2)'!BP8*100</f>
        <v>8.7986314760508311</v>
      </c>
      <c r="L328" s="172">
        <f>'6-19-24 vs MBA (2)'!BQ8*100</f>
        <v>8.4160822814399268</v>
      </c>
      <c r="M328" s="172">
        <f>'6-19-24 vs MBA (2)'!BR8</f>
        <v>100.97085697267102</v>
      </c>
      <c r="N328" s="172">
        <f>'6-19-24 vs MBA (2)'!BS8</f>
        <v>213.14295474588337</v>
      </c>
      <c r="O328" s="172">
        <f>'6-19-24 vs MBA (2)'!BT8</f>
        <v>112.17209777321236</v>
      </c>
      <c r="P328" s="172">
        <f>'6-19-24 vs MBA (2)'!BU8*100</f>
        <v>16.525423728813561</v>
      </c>
      <c r="Q328" s="172">
        <f>'6-19-24 vs MBA (2)'!BV8</f>
        <v>13.43</v>
      </c>
      <c r="R328" s="172">
        <f>'6-19-24 vs MBA (2)'!BW8</f>
        <v>0.25</v>
      </c>
      <c r="S328" s="172">
        <v>18.600000000000001</v>
      </c>
      <c r="T328" s="160" t="s">
        <v>174</v>
      </c>
    </row>
    <row r="329" spans="1:20" x14ac:dyDescent="0.55000000000000004">
      <c r="A329" s="160">
        <f>'6-19-24 vs MBA (2)'!BF9</f>
        <v>10</v>
      </c>
      <c r="B329" s="160" t="str">
        <f>'6-19-24 vs MBA (2)'!BG9</f>
        <v>Mason</v>
      </c>
      <c r="C329" s="172">
        <f>'6-19-24 vs MBA (2)'!BH9*100</f>
        <v>90</v>
      </c>
      <c r="D329" s="172">
        <f>'6-19-24 vs MBA (2)'!BI9*100</f>
        <v>90</v>
      </c>
      <c r="E329" s="172">
        <f>'6-19-24 vs MBA (2)'!BJ9*100</f>
        <v>33.072884368928023</v>
      </c>
      <c r="F329" s="172">
        <f>'6-19-24 vs MBA (2)'!BK9*100</f>
        <v>19.920547975522577</v>
      </c>
      <c r="G329" s="172">
        <f>'6-19-24 vs MBA (2)'!BL9</f>
        <v>0.125</v>
      </c>
      <c r="H329" s="172">
        <f>'6-19-24 vs MBA (2)'!BM9</f>
        <v>0.25</v>
      </c>
      <c r="I329" s="172">
        <f>'6-19-24 vs MBA (2)'!BN9</f>
        <v>0.5</v>
      </c>
      <c r="J329" s="172">
        <f>'6-19-24 vs MBA (2)'!BO9*100</f>
        <v>0</v>
      </c>
      <c r="K329" s="172">
        <f>'6-19-24 vs MBA (2)'!BP9*100</f>
        <v>0</v>
      </c>
      <c r="L329" s="172">
        <f>'6-19-24 vs MBA (2)'!BQ9*100</f>
        <v>0</v>
      </c>
      <c r="M329" s="172">
        <f>'6-19-24 vs MBA (2)'!BR9</f>
        <v>75.823602895026511</v>
      </c>
      <c r="N329" s="172">
        <f>'6-19-24 vs MBA (2)'!BS9</f>
        <v>116.05942075480631</v>
      </c>
      <c r="O329" s="172">
        <f>'6-19-24 vs MBA (2)'!BT9</f>
        <v>40.2358178597798</v>
      </c>
      <c r="P329" s="172">
        <f>'6-19-24 vs MBA (2)'!BU9*100</f>
        <v>6.7796610169491522</v>
      </c>
      <c r="Q329" s="172">
        <f>'6-19-24 vs MBA (2)'!BV9</f>
        <v>5.8</v>
      </c>
      <c r="R329" s="172">
        <f>'6-19-24 vs MBA (2)'!BW9</f>
        <v>0</v>
      </c>
      <c r="S329" s="172">
        <v>11.55</v>
      </c>
      <c r="T329" s="160" t="s">
        <v>174</v>
      </c>
    </row>
    <row r="330" spans="1:20" x14ac:dyDescent="0.55000000000000004">
      <c r="A330" s="160">
        <f>'6-19-24 vs MBA (2)'!BF10</f>
        <v>11</v>
      </c>
      <c r="B330" s="160" t="str">
        <f>'6-19-24 vs MBA (2)'!BG10</f>
        <v>Pannell</v>
      </c>
      <c r="C330" s="172">
        <f>'6-19-24 vs MBA (2)'!BH10*100</f>
        <v>100</v>
      </c>
      <c r="D330" s="172">
        <f>'6-19-24 vs MBA (2)'!BI10*100</f>
        <v>100</v>
      </c>
      <c r="E330" s="172">
        <f>'6-19-24 vs MBA (2)'!BJ10*100</f>
        <v>4.9609326553392039</v>
      </c>
      <c r="F330" s="172">
        <f>'6-19-24 vs MBA (2)'!BK10*100</f>
        <v>0</v>
      </c>
      <c r="G330" s="172">
        <f>'6-19-24 vs MBA (2)'!BL10</f>
        <v>0</v>
      </c>
      <c r="H330" s="172">
        <f>'6-19-24 vs MBA (2)'!BM10</f>
        <v>0</v>
      </c>
      <c r="I330" s="172">
        <f>'6-19-24 vs MBA (2)'!BN10</f>
        <v>0</v>
      </c>
      <c r="J330" s="172">
        <f>'6-19-24 vs MBA (2)'!BO10*100</f>
        <v>0</v>
      </c>
      <c r="K330" s="172">
        <f>'6-19-24 vs MBA (2)'!BP10*100</f>
        <v>44.63305785123967</v>
      </c>
      <c r="L330" s="172">
        <f>'6-19-24 vs MBA (2)'!BQ10*100</f>
        <v>21.346245059288538</v>
      </c>
      <c r="M330" s="172">
        <f>'6-19-24 vs MBA (2)'!BR10</f>
        <v>90.099597703200658</v>
      </c>
      <c r="N330" s="172">
        <f>'6-19-24 vs MBA (2)'!BS10</f>
        <v>200</v>
      </c>
      <c r="O330" s="172">
        <f>'6-19-24 vs MBA (2)'!BT10</f>
        <v>109.90040229679934</v>
      </c>
      <c r="P330" s="172">
        <f>'6-19-24 vs MBA (2)'!BU10*100</f>
        <v>4.2372881355932197</v>
      </c>
      <c r="Q330" s="172">
        <f>'6-19-24 vs MBA (2)'!BV10</f>
        <v>4.25</v>
      </c>
      <c r="R330" s="172">
        <f>'6-19-24 vs MBA (2)'!BW10</f>
        <v>0</v>
      </c>
      <c r="S330" s="172">
        <v>11</v>
      </c>
      <c r="T330" s="160" t="s">
        <v>174</v>
      </c>
    </row>
    <row r="331" spans="1:20" x14ac:dyDescent="0.55000000000000004">
      <c r="A331" s="160">
        <f>'6-19-24 vs MBA (2)'!BF11</f>
        <v>12</v>
      </c>
      <c r="B331" s="160" t="str">
        <f>'6-19-24 vs MBA (2)'!BG11</f>
        <v>Chapman</v>
      </c>
      <c r="C331" s="172">
        <f>'6-19-24 vs MBA (2)'!BH11*100</f>
        <v>0</v>
      </c>
      <c r="D331" s="172">
        <f>'6-19-24 vs MBA (2)'!BI11*100</f>
        <v>0</v>
      </c>
      <c r="E331" s="172">
        <f>'6-19-24 vs MBA (2)'!BJ11*100</f>
        <v>0</v>
      </c>
      <c r="F331" s="172">
        <f>'6-19-24 vs MBA (2)'!BK11*100</f>
        <v>0</v>
      </c>
      <c r="G331" s="172">
        <f>'6-19-24 vs MBA (2)'!BL11</f>
        <v>0</v>
      </c>
      <c r="H331" s="172">
        <f>'6-19-24 vs MBA (2)'!BM11</f>
        <v>0</v>
      </c>
      <c r="I331" s="172">
        <f>'6-19-24 vs MBA (2)'!BN11</f>
        <v>0</v>
      </c>
      <c r="J331" s="172">
        <f>'6-19-24 vs MBA (2)'!BO11*100</f>
        <v>0</v>
      </c>
      <c r="K331" s="172">
        <f>'6-19-24 vs MBA (2)'!BP11*100</f>
        <v>0</v>
      </c>
      <c r="L331" s="172">
        <f>'6-19-24 vs MBA (2)'!BQ11*100</f>
        <v>0</v>
      </c>
      <c r="M331" s="172">
        <f>'6-19-24 vs MBA (2)'!BR11</f>
        <v>0</v>
      </c>
      <c r="N331" s="172">
        <f>'6-19-24 vs MBA (2)'!BS11</f>
        <v>0</v>
      </c>
      <c r="O331" s="172">
        <f>'6-19-24 vs MBA (2)'!BT11</f>
        <v>0</v>
      </c>
      <c r="P331" s="172">
        <f>'6-19-24 vs MBA (2)'!BU11*100</f>
        <v>0</v>
      </c>
      <c r="Q331" s="172">
        <f>'6-19-24 vs MBA (2)'!BV11</f>
        <v>0</v>
      </c>
      <c r="R331" s="172">
        <f>'6-19-24 vs MBA (2)'!BW11</f>
        <v>0</v>
      </c>
      <c r="S331" s="172">
        <v>0</v>
      </c>
      <c r="T331" s="160" t="s">
        <v>174</v>
      </c>
    </row>
    <row r="332" spans="1:20" x14ac:dyDescent="0.55000000000000004">
      <c r="A332" s="160">
        <f>'6-19-24 vs MBA (2)'!BF12</f>
        <v>24</v>
      </c>
      <c r="B332" s="160" t="str">
        <f>'6-19-24 vs MBA (2)'!BG12</f>
        <v>Carney</v>
      </c>
      <c r="C332" s="172">
        <f>'6-19-24 vs MBA (2)'!BH12*100</f>
        <v>66.666666666666657</v>
      </c>
      <c r="D332" s="172">
        <f>'6-19-24 vs MBA (2)'!BI12*100</f>
        <v>77.319587628865989</v>
      </c>
      <c r="E332" s="172">
        <f>'6-19-24 vs MBA (2)'!BJ12*100</f>
        <v>9.0098981161649885</v>
      </c>
      <c r="F332" s="172">
        <f>'6-19-24 vs MBA (2)'!BK12*100</f>
        <v>0</v>
      </c>
      <c r="G332" s="172">
        <f>'6-19-24 vs MBA (2)'!BL12</f>
        <v>0</v>
      </c>
      <c r="H332" s="172">
        <f>'6-19-24 vs MBA (2)'!BM12</f>
        <v>0</v>
      </c>
      <c r="I332" s="172">
        <f>'6-19-24 vs MBA (2)'!BN12</f>
        <v>0</v>
      </c>
      <c r="J332" s="172">
        <f>'6-19-24 vs MBA (2)'!BO12*100</f>
        <v>0</v>
      </c>
      <c r="K332" s="172">
        <f>'6-19-24 vs MBA (2)'!BP12*100</f>
        <v>6.9640232108317228</v>
      </c>
      <c r="L332" s="172">
        <f>'6-19-24 vs MBA (2)'!BQ12*100</f>
        <v>3.3306197964847373</v>
      </c>
      <c r="M332" s="172">
        <f>'6-19-24 vs MBA (2)'!BR12</f>
        <v>87.951617236942909</v>
      </c>
      <c r="N332" s="172">
        <f>'6-19-24 vs MBA (2)'!BS12</f>
        <v>167.14167907393121</v>
      </c>
      <c r="O332" s="172">
        <f>'6-19-24 vs MBA (2)'!BT12</f>
        <v>79.190061836988306</v>
      </c>
      <c r="P332" s="172">
        <f>'6-19-24 vs MBA (2)'!BU12*100</f>
        <v>6.7796610169491522</v>
      </c>
      <c r="Q332" s="172">
        <f>'6-19-24 vs MBA (2)'!BV12</f>
        <v>5.36</v>
      </c>
      <c r="R332" s="172">
        <f>'6-19-24 vs MBA (2)'!BW12</f>
        <v>0.66666666666666663</v>
      </c>
      <c r="S332" s="172">
        <v>23.5</v>
      </c>
      <c r="T332" s="160" t="s">
        <v>174</v>
      </c>
    </row>
    <row r="333" spans="1:20" x14ac:dyDescent="0.55000000000000004">
      <c r="A333" s="160">
        <f>'6-19-24 vs MBA (2)'!BF13</f>
        <v>30</v>
      </c>
      <c r="B333" s="160" t="str">
        <f>'6-19-24 vs MBA (2)'!BG13</f>
        <v>Bowman</v>
      </c>
      <c r="C333" s="172">
        <f>'6-19-24 vs MBA (2)'!BH13*100</f>
        <v>50</v>
      </c>
      <c r="D333" s="172">
        <f>'6-19-24 vs MBA (2)'!BI13*100</f>
        <v>50</v>
      </c>
      <c r="E333" s="172">
        <f>'6-19-24 vs MBA (2)'!BJ13*100</f>
        <v>18.190086402910413</v>
      </c>
      <c r="F333" s="172">
        <f>'6-19-24 vs MBA (2)'!BK13*100</f>
        <v>34.53720490757528</v>
      </c>
      <c r="G333" s="172">
        <f>'6-19-24 vs MBA (2)'!BL13</f>
        <v>0.36363636363636365</v>
      </c>
      <c r="H333" s="172">
        <f>'6-19-24 vs MBA (2)'!BM13</f>
        <v>0</v>
      </c>
      <c r="I333" s="172">
        <f>'6-19-24 vs MBA (2)'!BN13</f>
        <v>0</v>
      </c>
      <c r="J333" s="172">
        <f>'6-19-24 vs MBA (2)'!BO13*100</f>
        <v>9.5248677248677254</v>
      </c>
      <c r="K333" s="172">
        <f>'6-19-24 vs MBA (2)'!BP13*100</f>
        <v>23.37922077922078</v>
      </c>
      <c r="L333" s="172">
        <f>'6-19-24 vs MBA (2)'!BQ13*100</f>
        <v>14.90848861283644</v>
      </c>
      <c r="M333" s="172">
        <f>'6-19-24 vs MBA (2)'!BR13</f>
        <v>89.055675512183825</v>
      </c>
      <c r="N333" s="172">
        <f>'6-19-24 vs MBA (2)'!BS13</f>
        <v>161.10016855944627</v>
      </c>
      <c r="O333" s="172">
        <f>'6-19-24 vs MBA (2)'!BT13</f>
        <v>72.044493047262449</v>
      </c>
      <c r="P333" s="172">
        <f>'6-19-24 vs MBA (2)'!BU13*100</f>
        <v>9.7457627118644066</v>
      </c>
      <c r="Q333" s="172">
        <f>'6-19-24 vs MBA (2)'!BV13</f>
        <v>11.57</v>
      </c>
      <c r="R333" s="172">
        <f>'6-19-24 vs MBA (2)'!BW13</f>
        <v>0</v>
      </c>
      <c r="S333" s="172">
        <v>21</v>
      </c>
      <c r="T333" s="160" t="s">
        <v>174</v>
      </c>
    </row>
    <row r="334" spans="1:20" x14ac:dyDescent="0.55000000000000004">
      <c r="A334" s="160">
        <f>'6-19-24 vs MBA (2)'!BF14</f>
        <v>32</v>
      </c>
      <c r="B334" s="160" t="str">
        <f>'6-19-24 vs MBA (2)'!BG14</f>
        <v>Turner</v>
      </c>
      <c r="C334" s="172">
        <f>'6-19-24 vs MBA (2)'!BH14*100</f>
        <v>0</v>
      </c>
      <c r="D334" s="172">
        <f>'6-19-24 vs MBA (2)'!BI14*100</f>
        <v>0</v>
      </c>
      <c r="E334" s="172">
        <f>'6-19-24 vs MBA (2)'!BJ14*100</f>
        <v>8.9167090210345155</v>
      </c>
      <c r="F334" s="172">
        <f>'6-19-24 vs MBA (2)'!BK14*100</f>
        <v>23.532026143790848</v>
      </c>
      <c r="G334" s="172">
        <f>'6-19-24 vs MBA (2)'!BL14</f>
        <v>0.5</v>
      </c>
      <c r="H334" s="172">
        <f>'6-19-24 vs MBA (2)'!BM14</f>
        <v>0</v>
      </c>
      <c r="I334" s="172">
        <f>'6-19-24 vs MBA (2)'!BN14</f>
        <v>0</v>
      </c>
      <c r="J334" s="172">
        <f>'6-19-24 vs MBA (2)'!BO14*100</f>
        <v>0</v>
      </c>
      <c r="K334" s="172">
        <f>'6-19-24 vs MBA (2)'!BP14*100</f>
        <v>0</v>
      </c>
      <c r="L334" s="172">
        <f>'6-19-24 vs MBA (2)'!BQ14*100</f>
        <v>0</v>
      </c>
      <c r="M334" s="172">
        <f>'6-19-24 vs MBA (2)'!BR14</f>
        <v>103.91169417129169</v>
      </c>
      <c r="N334" s="172">
        <f>'6-19-24 vs MBA (2)'!BS14</f>
        <v>96.234351577010571</v>
      </c>
      <c r="O334" s="172">
        <f>'6-19-24 vs MBA (2)'!BT14</f>
        <v>-7.6773425942811144</v>
      </c>
      <c r="P334" s="172">
        <f>'6-19-24 vs MBA (2)'!BU14*100</f>
        <v>0</v>
      </c>
      <c r="Q334" s="172">
        <f>'6-19-24 vs MBA (2)'!BV14</f>
        <v>0.15999999999999992</v>
      </c>
      <c r="R334" s="172">
        <f>'6-19-24 vs MBA (2)'!BW14</f>
        <v>0</v>
      </c>
      <c r="S334" s="172">
        <v>6.12</v>
      </c>
      <c r="T334" s="160" t="s">
        <v>174</v>
      </c>
    </row>
    <row r="335" spans="1:20" x14ac:dyDescent="0.55000000000000004">
      <c r="A335" s="160">
        <f>'6-19-24 vs MBA (2)'!BF15</f>
        <v>33</v>
      </c>
      <c r="B335" s="160" t="str">
        <f>'6-19-24 vs MBA (2)'!BG15</f>
        <v>Bellomy</v>
      </c>
      <c r="C335" s="172">
        <f>'6-19-24 vs MBA (2)'!BH15*100</f>
        <v>0</v>
      </c>
      <c r="D335" s="172">
        <f>'6-19-24 vs MBA (2)'!BI15*100</f>
        <v>0</v>
      </c>
      <c r="E335" s="172">
        <f>'6-19-24 vs MBA (2)'!BJ15*100</f>
        <v>0</v>
      </c>
      <c r="F335" s="172">
        <f>'6-19-24 vs MBA (2)'!BK15*100</f>
        <v>16.943058823529412</v>
      </c>
      <c r="G335" s="172">
        <f>'6-19-24 vs MBA (2)'!BL15</f>
        <v>1</v>
      </c>
      <c r="H335" s="172">
        <f>'6-19-24 vs MBA (2)'!BM15</f>
        <v>0</v>
      </c>
      <c r="I335" s="172">
        <f>'6-19-24 vs MBA (2)'!BN15</f>
        <v>0</v>
      </c>
      <c r="J335" s="172">
        <f>'6-19-24 vs MBA (2)'!BO15*100</f>
        <v>0</v>
      </c>
      <c r="K335" s="172">
        <f>'6-19-24 vs MBA (2)'!BP15*100</f>
        <v>57.760427807486622</v>
      </c>
      <c r="L335" s="172">
        <f>'6-19-24 vs MBA (2)'!BQ15*100</f>
        <v>27.624552429667514</v>
      </c>
      <c r="M335" s="172">
        <f>'6-19-24 vs MBA (2)'!BR15</f>
        <v>76.742173941805731</v>
      </c>
      <c r="N335" s="172">
        <f>'6-19-24 vs MBA (2)'!BS15</f>
        <v>296</v>
      </c>
      <c r="O335" s="172">
        <f>'6-19-24 vs MBA (2)'!BT15</f>
        <v>219.25782605819427</v>
      </c>
      <c r="P335" s="172">
        <f>'6-19-24 vs MBA (2)'!BU15*100</f>
        <v>3.8135593220338984</v>
      </c>
      <c r="Q335" s="172">
        <f>'6-19-24 vs MBA (2)'!BV15</f>
        <v>5</v>
      </c>
      <c r="R335" s="172">
        <f>'6-19-24 vs MBA (2)'!BW15</f>
        <v>0</v>
      </c>
      <c r="S335" s="172">
        <v>8.5</v>
      </c>
      <c r="T335" s="160" t="s">
        <v>174</v>
      </c>
    </row>
    <row r="336" spans="1:20" x14ac:dyDescent="0.55000000000000004">
      <c r="A336" s="160">
        <f>'6-19-24 vs MBA (2)'!BF16</f>
        <v>34</v>
      </c>
      <c r="B336" s="160" t="str">
        <f>'6-19-24 vs MBA (2)'!BG16</f>
        <v>Toms</v>
      </c>
      <c r="C336" s="172">
        <f>'6-19-24 vs MBA (2)'!BH16*100</f>
        <v>25</v>
      </c>
      <c r="D336" s="172">
        <f>'6-19-24 vs MBA (2)'!BI16*100</f>
        <v>25</v>
      </c>
      <c r="E336" s="172">
        <f>'6-19-24 vs MBA (2)'!BJ16*100</f>
        <v>26.23570154265925</v>
      </c>
      <c r="F336" s="172">
        <f>'6-19-24 vs MBA (2)'!BK16*100</f>
        <v>0</v>
      </c>
      <c r="G336" s="172">
        <f>'6-19-24 vs MBA (2)'!BL16</f>
        <v>0</v>
      </c>
      <c r="H336" s="172">
        <f>'6-19-24 vs MBA (2)'!BM16</f>
        <v>0.2</v>
      </c>
      <c r="I336" s="172">
        <f>'6-19-24 vs MBA (2)'!BN16</f>
        <v>0</v>
      </c>
      <c r="J336" s="172">
        <f>'6-19-24 vs MBA (2)'!BO16*100</f>
        <v>19.232905982905983</v>
      </c>
      <c r="K336" s="172">
        <f>'6-19-24 vs MBA (2)'!BP16*100</f>
        <v>0</v>
      </c>
      <c r="L336" s="172">
        <f>'6-19-24 vs MBA (2)'!BQ16*100</f>
        <v>7.5259197324414702</v>
      </c>
      <c r="M336" s="172">
        <f>'6-19-24 vs MBA (2)'!BR16</f>
        <v>103.71673175888733</v>
      </c>
      <c r="N336" s="172">
        <f>'6-19-24 vs MBA (2)'!BS16</f>
        <v>59.298824684795925</v>
      </c>
      <c r="O336" s="172">
        <f>'6-19-24 vs MBA (2)'!BT16</f>
        <v>-44.41790707409141</v>
      </c>
      <c r="P336" s="172">
        <f>'6-19-24 vs MBA (2)'!BU16*100</f>
        <v>-1.2711864406779663</v>
      </c>
      <c r="Q336" s="172">
        <f>'6-19-24 vs MBA (2)'!BV16</f>
        <v>-1</v>
      </c>
      <c r="R336" s="172">
        <f>'6-19-24 vs MBA (2)'!BW16</f>
        <v>0</v>
      </c>
      <c r="S336" s="172">
        <v>10.4</v>
      </c>
      <c r="T336" s="160" t="s">
        <v>174</v>
      </c>
    </row>
    <row r="337" spans="1:20" x14ac:dyDescent="0.55000000000000004">
      <c r="A337" s="160">
        <f>'6-19-24 vs MBA (2)'!BF17</f>
        <v>55</v>
      </c>
      <c r="B337" s="160" t="str">
        <f>'6-19-24 vs MBA (2)'!BG17</f>
        <v>Baker</v>
      </c>
      <c r="C337" s="172">
        <f>'6-19-24 vs MBA (2)'!BH17*100</f>
        <v>0</v>
      </c>
      <c r="D337" s="172">
        <f>'6-19-24 vs MBA (2)'!BI17*100</f>
        <v>0</v>
      </c>
      <c r="E337" s="172">
        <f>'6-19-24 vs MBA (2)'!BJ17*100</f>
        <v>0</v>
      </c>
      <c r="F337" s="172">
        <f>'6-19-24 vs MBA (2)'!BK17*100</f>
        <v>0</v>
      </c>
      <c r="G337" s="172">
        <f>'6-19-24 vs MBA (2)'!BL17</f>
        <v>0</v>
      </c>
      <c r="H337" s="172">
        <f>'6-19-24 vs MBA (2)'!BM17</f>
        <v>0</v>
      </c>
      <c r="I337" s="172">
        <f>'6-19-24 vs MBA (2)'!BN17</f>
        <v>0</v>
      </c>
      <c r="J337" s="172">
        <f>'6-19-24 vs MBA (2)'!BO17*100</f>
        <v>0</v>
      </c>
      <c r="K337" s="172">
        <f>'6-19-24 vs MBA (2)'!BP17*100</f>
        <v>0</v>
      </c>
      <c r="L337" s="172">
        <f>'6-19-24 vs MBA (2)'!BQ17*100</f>
        <v>0</v>
      </c>
      <c r="M337" s="172">
        <f>'6-19-24 vs MBA (2)'!BR17</f>
        <v>0</v>
      </c>
      <c r="N337" s="172">
        <f>'6-19-24 vs MBA (2)'!BS17</f>
        <v>0</v>
      </c>
      <c r="O337" s="172">
        <f>'6-19-24 vs MBA (2)'!BT17</f>
        <v>0</v>
      </c>
      <c r="P337" s="172">
        <f>'6-19-24 vs MBA (2)'!BU17*100</f>
        <v>0</v>
      </c>
      <c r="Q337" s="172">
        <f>'6-19-24 vs MBA (2)'!BV17</f>
        <v>0</v>
      </c>
      <c r="R337" s="172">
        <f>'6-19-24 vs MBA (2)'!BW17</f>
        <v>0</v>
      </c>
      <c r="S337" s="172">
        <v>0</v>
      </c>
      <c r="T337" s="160" t="s">
        <v>174</v>
      </c>
    </row>
    <row r="338" spans="1:20" x14ac:dyDescent="0.55000000000000004">
      <c r="A338" s="160">
        <v>99</v>
      </c>
      <c r="B338" s="160" t="str">
        <f>'6-19-24 vs MBA (2)'!BG18</f>
        <v>Team</v>
      </c>
      <c r="C338" s="172">
        <f>'6-19-24 vs MBA (2)'!BH18*100</f>
        <v>64.893617021276597</v>
      </c>
      <c r="D338" s="172">
        <f>'6-19-24 vs MBA (2)'!BI18*100</f>
        <v>67.485898468976629</v>
      </c>
      <c r="E338" s="172">
        <f>'6-19-24 vs MBA (2)'!BJ18*100</f>
        <v>0</v>
      </c>
      <c r="F338" s="172">
        <f>'6-19-24 vs MBA (2)'!BK18*100</f>
        <v>68</v>
      </c>
      <c r="G338" s="172">
        <f>'6-19-24 vs MBA (2)'!BL18</f>
        <v>0.28990450204638474</v>
      </c>
      <c r="H338" s="172">
        <f>'6-19-24 vs MBA (2)'!BM18</f>
        <v>0.1534788540245566</v>
      </c>
      <c r="I338" s="172">
        <f>'6-19-24 vs MBA (2)'!BN18</f>
        <v>1.8888888888888888</v>
      </c>
      <c r="J338" s="172">
        <f>'6-19-24 vs MBA (2)'!BO18*100</f>
        <v>33.333333333333329</v>
      </c>
      <c r="K338" s="172">
        <f>'6-19-24 vs MBA (2)'!BP18*100</f>
        <v>72.727272727272734</v>
      </c>
      <c r="L338" s="172">
        <f>'6-19-24 vs MBA (2)'!BQ18*100</f>
        <v>56.521739130434781</v>
      </c>
      <c r="M338" s="172">
        <f>'6-19-24 vs MBA (2)'!BR18</f>
        <v>92.368858499134575</v>
      </c>
      <c r="N338" s="172">
        <f>'6-19-24 vs MBA (2)'!BS18</f>
        <v>131.90707441921512</v>
      </c>
      <c r="O338" s="172">
        <f>'6-19-24 vs MBA (2)'!BT18</f>
        <v>39.538215920080546</v>
      </c>
      <c r="P338" s="172">
        <f>'6-19-24 vs MBA (2)'!BU18*100</f>
        <v>67.372881355932208</v>
      </c>
      <c r="Q338" s="172">
        <f>'6-19-24 vs MBA (2)'!BV18</f>
        <v>68.69</v>
      </c>
      <c r="R338" s="172">
        <f>'6-19-24 vs MBA (2)'!BW18</f>
        <v>0.1276595744680851</v>
      </c>
      <c r="S338" s="172">
        <v>180.02</v>
      </c>
      <c r="T338" s="160" t="s">
        <v>174</v>
      </c>
    </row>
    <row r="339" spans="1:20" x14ac:dyDescent="0.55000000000000004">
      <c r="A339" s="160">
        <f>'6-19-24 vs Webb (TN)'!BF3</f>
        <v>0</v>
      </c>
      <c r="B339" s="160" t="str">
        <f>'6-19-24 vs Webb (TN)'!BG3</f>
        <v>Lewis</v>
      </c>
      <c r="C339" s="172">
        <f>'6-19-24 vs Webb (TN)'!BH3*100</f>
        <v>0</v>
      </c>
      <c r="D339" s="172">
        <f>'6-19-24 vs Webb (TN)'!BI3*100</f>
        <v>0</v>
      </c>
      <c r="E339" s="172">
        <f>'6-19-24 vs Webb (TN)'!BJ3*100</f>
        <v>0</v>
      </c>
      <c r="F339" s="172">
        <f>'6-19-24 vs Webb (TN)'!BK3*100</f>
        <v>0</v>
      </c>
      <c r="G339" s="172">
        <f>'6-19-24 vs Webb (TN)'!BL3</f>
        <v>0</v>
      </c>
      <c r="H339" s="172">
        <f>'6-19-24 vs Webb (TN)'!BM3</f>
        <v>0</v>
      </c>
      <c r="I339" s="172">
        <f>'6-19-24 vs Webb (TN)'!BN3</f>
        <v>0</v>
      </c>
      <c r="J339" s="172">
        <f>'6-19-24 vs Webb (TN)'!BO3*100</f>
        <v>0</v>
      </c>
      <c r="K339" s="172">
        <f>'6-19-24 vs Webb (TN)'!BP3*100</f>
        <v>0</v>
      </c>
      <c r="L339" s="172">
        <f>'6-19-24 vs Webb (TN)'!BQ3*100</f>
        <v>0</v>
      </c>
      <c r="M339" s="172">
        <f>'6-19-24 vs Webb (TN)'!BR3</f>
        <v>121.95198190183854</v>
      </c>
      <c r="N339" s="172">
        <f>'6-19-24 vs Webb (TN)'!BS3</f>
        <v>0</v>
      </c>
      <c r="O339" s="172">
        <f>'6-19-24 vs Webb (TN)'!BT3</f>
        <v>-121.95198190183854</v>
      </c>
      <c r="P339" s="172">
        <f>'6-19-24 vs Webb (TN)'!BU3*100</f>
        <v>0</v>
      </c>
      <c r="Q339" s="172">
        <f>'6-19-24 vs Webb (TN)'!BV3</f>
        <v>0</v>
      </c>
      <c r="R339" s="172">
        <f>'6-19-24 vs Webb (TN)'!BW3</f>
        <v>0</v>
      </c>
      <c r="S339" s="172">
        <v>4.16</v>
      </c>
      <c r="T339" s="160" t="s">
        <v>175</v>
      </c>
    </row>
    <row r="340" spans="1:20" x14ac:dyDescent="0.55000000000000004">
      <c r="A340" s="160">
        <f>'6-19-24 vs Webb (TN)'!BF4</f>
        <v>1</v>
      </c>
      <c r="B340" s="160" t="str">
        <f>'6-19-24 vs Webb (TN)'!BG4</f>
        <v>Walker</v>
      </c>
      <c r="C340" s="172">
        <f>'6-19-24 vs Webb (TN)'!BH4*100</f>
        <v>53.571428571428569</v>
      </c>
      <c r="D340" s="172">
        <f>'6-19-24 vs Webb (TN)'!BI4*100</f>
        <v>58.641975308641982</v>
      </c>
      <c r="E340" s="172">
        <f>'6-19-24 vs Webb (TN)'!BJ4*100</f>
        <v>31.4857920363436</v>
      </c>
      <c r="F340" s="172">
        <f>'6-19-24 vs Webb (TN)'!BK4*100</f>
        <v>0</v>
      </c>
      <c r="G340" s="172">
        <f>'6-19-24 vs Webb (TN)'!BL4</f>
        <v>0</v>
      </c>
      <c r="H340" s="172">
        <f>'6-19-24 vs Webb (TN)'!BM4</f>
        <v>0.10989010989010989</v>
      </c>
      <c r="I340" s="172">
        <f>'6-19-24 vs Webb (TN)'!BN4</f>
        <v>0</v>
      </c>
      <c r="J340" s="172">
        <f>'6-19-24 vs Webb (TN)'!BO4*100</f>
        <v>5.4717067165199955</v>
      </c>
      <c r="K340" s="172">
        <f>'6-19-24 vs Webb (TN)'!BP4*100</f>
        <v>14.363230130864988</v>
      </c>
      <c r="L340" s="172">
        <f>'6-19-24 vs Webb (TN)'!BQ4*100</f>
        <v>9.1924672837535919</v>
      </c>
      <c r="M340" s="172">
        <f>'6-19-24 vs Webb (TN)'!BR4</f>
        <v>114.74835751871221</v>
      </c>
      <c r="N340" s="172">
        <f>'6-19-24 vs Webb (TN)'!BS4</f>
        <v>111.81779307626283</v>
      </c>
      <c r="O340" s="172">
        <f>'6-19-24 vs Webb (TN)'!BT4</f>
        <v>-2.9305644424493806</v>
      </c>
      <c r="P340" s="172">
        <f>'6-19-24 vs Webb (TN)'!BU4*100</f>
        <v>9.0909090909090917</v>
      </c>
      <c r="Q340" s="172">
        <f>'6-19-24 vs Webb (TN)'!BV4</f>
        <v>7.6199999999999992</v>
      </c>
      <c r="R340" s="172">
        <f>'6-19-24 vs Webb (TN)'!BW4</f>
        <v>0.35714285714285715</v>
      </c>
      <c r="S340" s="172">
        <v>31.33</v>
      </c>
      <c r="T340" s="160" t="s">
        <v>175</v>
      </c>
    </row>
    <row r="341" spans="1:20" x14ac:dyDescent="0.55000000000000004">
      <c r="A341" s="160">
        <f>'6-19-24 vs Webb (TN)'!BF5</f>
        <v>2</v>
      </c>
      <c r="B341" s="160" t="str">
        <f>'6-19-24 vs Webb (TN)'!BG5</f>
        <v>Rivers</v>
      </c>
      <c r="C341" s="172">
        <f>'6-19-24 vs Webb (TN)'!BH5*100</f>
        <v>0</v>
      </c>
      <c r="D341" s="172">
        <f>'6-19-24 vs Webb (TN)'!BI5*100</f>
        <v>0</v>
      </c>
      <c r="E341" s="172">
        <f>'6-19-24 vs Webb (TN)'!BJ5*100</f>
        <v>0</v>
      </c>
      <c r="F341" s="172">
        <f>'6-19-24 vs Webb (TN)'!BK5*100</f>
        <v>0</v>
      </c>
      <c r="G341" s="172">
        <f>'6-19-24 vs Webb (TN)'!BL5</f>
        <v>0</v>
      </c>
      <c r="H341" s="172">
        <f>'6-19-24 vs Webb (TN)'!BM5</f>
        <v>0</v>
      </c>
      <c r="I341" s="172">
        <f>'6-19-24 vs Webb (TN)'!BN5</f>
        <v>0</v>
      </c>
      <c r="J341" s="172">
        <f>'6-19-24 vs Webb (TN)'!BO5*100</f>
        <v>0</v>
      </c>
      <c r="K341" s="172">
        <f>'6-19-24 vs Webb (TN)'!BP5*100</f>
        <v>0</v>
      </c>
      <c r="L341" s="172">
        <f>'6-19-24 vs Webb (TN)'!BQ5*100</f>
        <v>0</v>
      </c>
      <c r="M341" s="172">
        <f>'6-19-24 vs Webb (TN)'!BR5</f>
        <v>0</v>
      </c>
      <c r="N341" s="172">
        <f>'6-19-24 vs Webb (TN)'!BS5</f>
        <v>0</v>
      </c>
      <c r="O341" s="172">
        <f>'6-19-24 vs Webb (TN)'!BT5</f>
        <v>0</v>
      </c>
      <c r="P341" s="172">
        <f>'6-19-24 vs Webb (TN)'!BU5*100</f>
        <v>0</v>
      </c>
      <c r="Q341" s="172">
        <f>'6-19-24 vs Webb (TN)'!BV5</f>
        <v>0</v>
      </c>
      <c r="R341" s="172">
        <f>'6-19-24 vs Webb (TN)'!BW5</f>
        <v>0</v>
      </c>
      <c r="S341" s="172">
        <v>0</v>
      </c>
      <c r="T341" s="160" t="s">
        <v>175</v>
      </c>
    </row>
    <row r="342" spans="1:20" x14ac:dyDescent="0.55000000000000004">
      <c r="A342" s="160">
        <f>'6-19-24 vs Webb (TN)'!BF6</f>
        <v>3</v>
      </c>
      <c r="B342" s="160" t="str">
        <f>'6-19-24 vs Webb (TN)'!BG6</f>
        <v>Gossett</v>
      </c>
      <c r="C342" s="172">
        <f>'6-19-24 vs Webb (TN)'!BH6*100</f>
        <v>0</v>
      </c>
      <c r="D342" s="172">
        <f>'6-19-24 vs Webb (TN)'!BI6*100</f>
        <v>0</v>
      </c>
      <c r="E342" s="172">
        <f>'6-19-24 vs Webb (TN)'!BJ6*100</f>
        <v>4.2344173441734423</v>
      </c>
      <c r="F342" s="172">
        <f>'6-19-24 vs Webb (TN)'!BK6*100</f>
        <v>0</v>
      </c>
      <c r="G342" s="172">
        <f>'6-19-24 vs Webb (TN)'!BL6</f>
        <v>0</v>
      </c>
      <c r="H342" s="172">
        <f>'6-19-24 vs Webb (TN)'!BM6</f>
        <v>0</v>
      </c>
      <c r="I342" s="172">
        <f>'6-19-24 vs Webb (TN)'!BN6</f>
        <v>0</v>
      </c>
      <c r="J342" s="172">
        <f>'6-19-24 vs Webb (TN)'!BO6*100</f>
        <v>0</v>
      </c>
      <c r="K342" s="172">
        <f>'6-19-24 vs Webb (TN)'!BP6*100</f>
        <v>23.4375</v>
      </c>
      <c r="L342" s="172">
        <f>'6-19-24 vs Webb (TN)'!BQ6*100</f>
        <v>11.249999999999998</v>
      </c>
      <c r="M342" s="172">
        <f>'6-19-24 vs Webb (TN)'!BR6</f>
        <v>117.79181779286552</v>
      </c>
      <c r="N342" s="172">
        <f>'6-19-24 vs Webb (TN)'!BS6</f>
        <v>0</v>
      </c>
      <c r="O342" s="172">
        <f>'6-19-24 vs Webb (TN)'!BT6</f>
        <v>-117.79181779286552</v>
      </c>
      <c r="P342" s="172">
        <f>'6-19-24 vs Webb (TN)'!BU6*100</f>
        <v>0.72727272727272729</v>
      </c>
      <c r="Q342" s="172">
        <f>'6-19-24 vs Webb (TN)'!BV6</f>
        <v>1.1599999999999999</v>
      </c>
      <c r="R342" s="172">
        <f>'6-19-24 vs Webb (TN)'!BW6</f>
        <v>0</v>
      </c>
      <c r="S342" s="172">
        <v>12.8</v>
      </c>
      <c r="T342" s="160" t="s">
        <v>175</v>
      </c>
    </row>
    <row r="343" spans="1:20" x14ac:dyDescent="0.55000000000000004">
      <c r="A343" s="160">
        <f>'6-19-24 vs Webb (TN)'!BF7</f>
        <v>4</v>
      </c>
      <c r="B343" s="160" t="str">
        <f>'6-19-24 vs Webb (TN)'!BG7</f>
        <v>Stapler</v>
      </c>
      <c r="C343" s="172">
        <f>'6-19-24 vs Webb (TN)'!BH7*100</f>
        <v>30</v>
      </c>
      <c r="D343" s="172">
        <f>'6-19-24 vs Webb (TN)'!BI7*100</f>
        <v>42.517006802721092</v>
      </c>
      <c r="E343" s="172">
        <f>'6-19-24 vs Webb (TN)'!BJ7*100</f>
        <v>12.364049369936669</v>
      </c>
      <c r="F343" s="172">
        <f>'6-19-24 vs Webb (TN)'!BK7*100</f>
        <v>20.935101186322395</v>
      </c>
      <c r="G343" s="172">
        <f>'6-19-24 vs Webb (TN)'!BL7</f>
        <v>0.36764705882352944</v>
      </c>
      <c r="H343" s="172">
        <f>'6-19-24 vs Webb (TN)'!BM7</f>
        <v>9.1911764705882359E-2</v>
      </c>
      <c r="I343" s="172">
        <f>'6-19-24 vs Webb (TN)'!BN7</f>
        <v>4</v>
      </c>
      <c r="J343" s="172">
        <f>'6-19-24 vs Webb (TN)'!BO7*100</f>
        <v>5.6839712012125805</v>
      </c>
      <c r="K343" s="172">
        <f>'6-19-24 vs Webb (TN)'!BP7*100</f>
        <v>9.9469496021220145</v>
      </c>
      <c r="L343" s="172">
        <f>'6-19-24 vs Webb (TN)'!BQ7*100</f>
        <v>7.1618037135278509</v>
      </c>
      <c r="M343" s="172">
        <f>'6-19-24 vs Webb (TN)'!BR7</f>
        <v>115.37794237840626</v>
      </c>
      <c r="N343" s="172">
        <f>'6-19-24 vs Webb (TN)'!BS7</f>
        <v>120.54090828717754</v>
      </c>
      <c r="O343" s="172">
        <f>'6-19-24 vs Webb (TN)'!BT7</f>
        <v>5.1629659087712838</v>
      </c>
      <c r="P343" s="172">
        <f>'6-19-24 vs Webb (TN)'!BU7*100</f>
        <v>5.4545454545454541</v>
      </c>
      <c r="Q343" s="172">
        <f>'6-19-24 vs Webb (TN)'!BV7</f>
        <v>6.68</v>
      </c>
      <c r="R343" s="172">
        <f>'6-19-24 vs Webb (TN)'!BW7</f>
        <v>0.4</v>
      </c>
      <c r="S343" s="172">
        <v>30.16</v>
      </c>
      <c r="T343" s="160" t="s">
        <v>175</v>
      </c>
    </row>
    <row r="344" spans="1:20" x14ac:dyDescent="0.55000000000000004">
      <c r="A344" s="160">
        <f>'6-19-24 vs Webb (TN)'!BF8</f>
        <v>5</v>
      </c>
      <c r="B344" s="160" t="str">
        <f>'6-19-24 vs Webb (TN)'!BG8</f>
        <v>JD</v>
      </c>
      <c r="C344" s="172">
        <f>'6-19-24 vs Webb (TN)'!BH8*100</f>
        <v>73.529411764705884</v>
      </c>
      <c r="D344" s="172">
        <f>'6-19-24 vs Webb (TN)'!BI8*100</f>
        <v>75.536062378167642</v>
      </c>
      <c r="E344" s="172">
        <f>'6-19-24 vs Webb (TN)'!BJ8*100</f>
        <v>38.053634267685958</v>
      </c>
      <c r="F344" s="172">
        <f>'6-19-24 vs Webb (TN)'!BK8*100</f>
        <v>19.354838709677416</v>
      </c>
      <c r="G344" s="172">
        <f>'6-19-24 vs Webb (TN)'!BL8</f>
        <v>7.8369905956112859E-2</v>
      </c>
      <c r="H344" s="172">
        <f>'6-19-24 vs Webb (TN)'!BM8</f>
        <v>0.11755485893416928</v>
      </c>
      <c r="I344" s="172">
        <f>'6-19-24 vs Webb (TN)'!BN8</f>
        <v>0.66666666666666663</v>
      </c>
      <c r="J344" s="172">
        <f>'6-19-24 vs Webb (TN)'!BO8*100</f>
        <v>5.1172707889125801</v>
      </c>
      <c r="K344" s="172">
        <f>'6-19-24 vs Webb (TN)'!BP8*100</f>
        <v>22.388059701492537</v>
      </c>
      <c r="L344" s="172">
        <f>'6-19-24 vs Webb (TN)'!BQ8*100</f>
        <v>12.895522388059701</v>
      </c>
      <c r="M344" s="172">
        <f>'6-19-24 vs Webb (TN)'!BR8</f>
        <v>113.58513021034935</v>
      </c>
      <c r="N344" s="172">
        <f>'6-19-24 vs Webb (TN)'!BS8</f>
        <v>144.23565123337508</v>
      </c>
      <c r="O344" s="172">
        <f>'6-19-24 vs Webb (TN)'!BT8</f>
        <v>30.650521023025732</v>
      </c>
      <c r="P344" s="172">
        <f>'6-19-24 vs Webb (TN)'!BU8*100</f>
        <v>21.454545454545453</v>
      </c>
      <c r="Q344" s="172">
        <f>'6-19-24 vs Webb (TN)'!BV8</f>
        <v>18.87</v>
      </c>
      <c r="R344" s="172">
        <f>'6-19-24 vs Webb (TN)'!BW8</f>
        <v>0.47058823529411764</v>
      </c>
      <c r="S344" s="172">
        <v>33.5</v>
      </c>
      <c r="T344" s="160" t="s">
        <v>175</v>
      </c>
    </row>
    <row r="345" spans="1:20" x14ac:dyDescent="0.55000000000000004">
      <c r="A345" s="160">
        <f>'6-19-24 vs Webb (TN)'!BF9</f>
        <v>10</v>
      </c>
      <c r="B345" s="160" t="str">
        <f>'6-19-24 vs Webb (TN)'!BG9</f>
        <v>Mason</v>
      </c>
      <c r="C345" s="172">
        <f>'6-19-24 vs Webb (TN)'!BH9*100</f>
        <v>0</v>
      </c>
      <c r="D345" s="172">
        <f>'6-19-24 vs Webb (TN)'!BI9*100</f>
        <v>0</v>
      </c>
      <c r="E345" s="172">
        <f>'6-19-24 vs Webb (TN)'!BJ9*100</f>
        <v>0</v>
      </c>
      <c r="F345" s="172">
        <f>'6-19-24 vs Webb (TN)'!BK9*100</f>
        <v>0</v>
      </c>
      <c r="G345" s="172">
        <f>'6-19-24 vs Webb (TN)'!BL9</f>
        <v>0</v>
      </c>
      <c r="H345" s="172">
        <f>'6-19-24 vs Webb (TN)'!BM9</f>
        <v>0</v>
      </c>
      <c r="I345" s="172">
        <f>'6-19-24 vs Webb (TN)'!BN9</f>
        <v>0</v>
      </c>
      <c r="J345" s="172">
        <f>'6-19-24 vs Webb (TN)'!BO9*100</f>
        <v>0</v>
      </c>
      <c r="K345" s="172">
        <f>'6-19-24 vs Webb (TN)'!BP9*100</f>
        <v>0</v>
      </c>
      <c r="L345" s="172">
        <f>'6-19-24 vs Webb (TN)'!BQ9*100</f>
        <v>0</v>
      </c>
      <c r="M345" s="172">
        <f>'6-19-24 vs Webb (TN)'!BR9</f>
        <v>122.01039294237015</v>
      </c>
      <c r="N345" s="172">
        <f>'6-19-24 vs Webb (TN)'!BS9</f>
        <v>0</v>
      </c>
      <c r="O345" s="172">
        <f>'6-19-24 vs Webb (TN)'!BT9</f>
        <v>-122.01039294237015</v>
      </c>
      <c r="P345" s="172">
        <f>'6-19-24 vs Webb (TN)'!BU9*100</f>
        <v>0</v>
      </c>
      <c r="Q345" s="172">
        <f>'6-19-24 vs Webb (TN)'!BV9</f>
        <v>0</v>
      </c>
      <c r="R345" s="172">
        <f>'6-19-24 vs Webb (TN)'!BW9</f>
        <v>0</v>
      </c>
      <c r="S345" s="172">
        <v>2.85</v>
      </c>
      <c r="T345" s="160" t="s">
        <v>175</v>
      </c>
    </row>
    <row r="346" spans="1:20" x14ac:dyDescent="0.55000000000000004">
      <c r="A346" s="160">
        <f>'6-19-24 vs Webb (TN)'!BF10</f>
        <v>11</v>
      </c>
      <c r="B346" s="160" t="str">
        <f>'6-19-24 vs Webb (TN)'!BG10</f>
        <v>Pannell</v>
      </c>
      <c r="C346" s="172">
        <f>'6-19-24 vs Webb (TN)'!BH10*100</f>
        <v>0</v>
      </c>
      <c r="D346" s="172">
        <f>'6-19-24 vs Webb (TN)'!BI10*100</f>
        <v>0</v>
      </c>
      <c r="E346" s="172">
        <f>'6-19-24 vs Webb (TN)'!BJ10*100</f>
        <v>0</v>
      </c>
      <c r="F346" s="172">
        <f>'6-19-24 vs Webb (TN)'!BK10*100</f>
        <v>0</v>
      </c>
      <c r="G346" s="172">
        <f>'6-19-24 vs Webb (TN)'!BL10</f>
        <v>0</v>
      </c>
      <c r="H346" s="172">
        <f>'6-19-24 vs Webb (TN)'!BM10</f>
        <v>0</v>
      </c>
      <c r="I346" s="172">
        <f>'6-19-24 vs Webb (TN)'!BN10</f>
        <v>0</v>
      </c>
      <c r="J346" s="172">
        <f>'6-19-24 vs Webb (TN)'!BO10*100</f>
        <v>0</v>
      </c>
      <c r="K346" s="172">
        <f>'6-19-24 vs Webb (TN)'!BP10*100</f>
        <v>0</v>
      </c>
      <c r="L346" s="172">
        <f>'6-19-24 vs Webb (TN)'!BQ10*100</f>
        <v>0</v>
      </c>
      <c r="M346" s="172">
        <f>'6-19-24 vs Webb (TN)'!BR10</f>
        <v>121.93742299383817</v>
      </c>
      <c r="N346" s="172">
        <f>'6-19-24 vs Webb (TN)'!BS10</f>
        <v>0</v>
      </c>
      <c r="O346" s="172">
        <f>'6-19-24 vs Webb (TN)'!BT10</f>
        <v>-121.93742299383817</v>
      </c>
      <c r="P346" s="172">
        <f>'6-19-24 vs Webb (TN)'!BU10*100</f>
        <v>0</v>
      </c>
      <c r="Q346" s="172">
        <f>'6-19-24 vs Webb (TN)'!BV10</f>
        <v>0</v>
      </c>
      <c r="R346" s="172">
        <f>'6-19-24 vs Webb (TN)'!BW10</f>
        <v>0</v>
      </c>
      <c r="S346" s="172">
        <v>6.66</v>
      </c>
      <c r="T346" s="160" t="s">
        <v>175</v>
      </c>
    </row>
    <row r="347" spans="1:20" x14ac:dyDescent="0.55000000000000004">
      <c r="A347" s="160">
        <f>'6-19-24 vs Webb (TN)'!BF11</f>
        <v>12</v>
      </c>
      <c r="B347" s="160" t="str">
        <f>'6-19-24 vs Webb (TN)'!BG11</f>
        <v>Chapman</v>
      </c>
      <c r="C347" s="172">
        <f>'6-19-24 vs Webb (TN)'!BH11*100</f>
        <v>0</v>
      </c>
      <c r="D347" s="172">
        <f>'6-19-24 vs Webb (TN)'!BI11*100</f>
        <v>0</v>
      </c>
      <c r="E347" s="172">
        <f>'6-19-24 vs Webb (TN)'!BJ11*100</f>
        <v>0</v>
      </c>
      <c r="F347" s="172">
        <f>'6-19-24 vs Webb (TN)'!BK11*100</f>
        <v>0</v>
      </c>
      <c r="G347" s="172">
        <f>'6-19-24 vs Webb (TN)'!BL11</f>
        <v>0</v>
      </c>
      <c r="H347" s="172">
        <f>'6-19-24 vs Webb (TN)'!BM11</f>
        <v>0</v>
      </c>
      <c r="I347" s="172">
        <f>'6-19-24 vs Webb (TN)'!BN11</f>
        <v>0</v>
      </c>
      <c r="J347" s="172">
        <f>'6-19-24 vs Webb (TN)'!BO11*100</f>
        <v>0</v>
      </c>
      <c r="K347" s="172">
        <f>'6-19-24 vs Webb (TN)'!BP11*100</f>
        <v>0</v>
      </c>
      <c r="L347" s="172">
        <f>'6-19-24 vs Webb (TN)'!BQ11*100</f>
        <v>0</v>
      </c>
      <c r="M347" s="172">
        <f>'6-19-24 vs Webb (TN)'!BR11</f>
        <v>0</v>
      </c>
      <c r="N347" s="172">
        <f>'6-19-24 vs Webb (TN)'!BS11</f>
        <v>0</v>
      </c>
      <c r="O347" s="172">
        <f>'6-19-24 vs Webb (TN)'!BT11</f>
        <v>0</v>
      </c>
      <c r="P347" s="172">
        <f>'6-19-24 vs Webb (TN)'!BU11*100</f>
        <v>0</v>
      </c>
      <c r="Q347" s="172">
        <f>'6-19-24 vs Webb (TN)'!BV11</f>
        <v>0</v>
      </c>
      <c r="R347" s="172">
        <f>'6-19-24 vs Webb (TN)'!BW11</f>
        <v>0</v>
      </c>
      <c r="S347" s="172">
        <v>0</v>
      </c>
      <c r="T347" s="160" t="s">
        <v>175</v>
      </c>
    </row>
    <row r="348" spans="1:20" x14ac:dyDescent="0.55000000000000004">
      <c r="A348" s="160">
        <f>'6-19-24 vs Webb (TN)'!BF12</f>
        <v>24</v>
      </c>
      <c r="B348" s="160" t="str">
        <f>'6-19-24 vs Webb (TN)'!BG12</f>
        <v>Carney</v>
      </c>
      <c r="C348" s="172">
        <f>'6-19-24 vs Webb (TN)'!BH12*100</f>
        <v>0</v>
      </c>
      <c r="D348" s="172">
        <f>'6-19-24 vs Webb (TN)'!BI12*100</f>
        <v>0</v>
      </c>
      <c r="E348" s="172">
        <f>'6-19-24 vs Webb (TN)'!BJ12*100</f>
        <v>2.7780903129379833</v>
      </c>
      <c r="F348" s="172">
        <f>'6-19-24 vs Webb (TN)'!BK12*100</f>
        <v>7.688364941055867</v>
      </c>
      <c r="G348" s="172">
        <f>'6-19-24 vs Webb (TN)'!BL12</f>
        <v>0.5</v>
      </c>
      <c r="H348" s="172">
        <f>'6-19-24 vs Webb (TN)'!BM12</f>
        <v>0</v>
      </c>
      <c r="I348" s="172">
        <f>'6-19-24 vs Webb (TN)'!BN12</f>
        <v>0</v>
      </c>
      <c r="J348" s="172">
        <f>'6-19-24 vs Webb (TN)'!BO12*100</f>
        <v>0</v>
      </c>
      <c r="K348" s="172">
        <f>'6-19-24 vs Webb (TN)'!BP12*100</f>
        <v>7.688364941055867</v>
      </c>
      <c r="L348" s="172">
        <f>'6-19-24 vs Webb (TN)'!BQ12*100</f>
        <v>3.6904151717068165</v>
      </c>
      <c r="M348" s="172">
        <f>'6-19-24 vs Webb (TN)'!BR12</f>
        <v>120.60163534041972</v>
      </c>
      <c r="N348" s="172">
        <f>'6-19-24 vs Webb (TN)'!BS12</f>
        <v>74.1778281320655</v>
      </c>
      <c r="O348" s="172">
        <f>'6-19-24 vs Webb (TN)'!BT12</f>
        <v>-46.423807208354219</v>
      </c>
      <c r="P348" s="172">
        <f>'6-19-24 vs Webb (TN)'!BU12*100</f>
        <v>0.72727272727272729</v>
      </c>
      <c r="Q348" s="172">
        <f>'6-19-24 vs Webb (TN)'!BV12</f>
        <v>1.25</v>
      </c>
      <c r="R348" s="172">
        <f>'6-19-24 vs Webb (TN)'!BW12</f>
        <v>0</v>
      </c>
      <c r="S348" s="172">
        <v>19.510000000000002</v>
      </c>
      <c r="T348" s="160" t="s">
        <v>175</v>
      </c>
    </row>
    <row r="349" spans="1:20" x14ac:dyDescent="0.55000000000000004">
      <c r="A349" s="160">
        <f>'6-19-24 vs Webb (TN)'!BF13</f>
        <v>30</v>
      </c>
      <c r="B349" s="160" t="str">
        <f>'6-19-24 vs Webb (TN)'!BG13</f>
        <v>Bowman</v>
      </c>
      <c r="C349" s="172">
        <f>'6-19-24 vs Webb (TN)'!BH13*100</f>
        <v>90</v>
      </c>
      <c r="D349" s="172">
        <f>'6-19-24 vs Webb (TN)'!BI13*100</f>
        <v>82.720588235294116</v>
      </c>
      <c r="E349" s="172">
        <f>'6-19-24 vs Webb (TN)'!BJ13*100</f>
        <v>13.383876170050049</v>
      </c>
      <c r="F349" s="172">
        <f>'6-19-24 vs Webb (TN)'!BK13*100</f>
        <v>7.470119521912352</v>
      </c>
      <c r="G349" s="172">
        <f>'6-19-24 vs Webb (TN)'!BL13</f>
        <v>0.13440860215053763</v>
      </c>
      <c r="H349" s="172">
        <f>'6-19-24 vs Webb (TN)'!BM13</f>
        <v>0.13440860215053763</v>
      </c>
      <c r="I349" s="172">
        <f>'6-19-24 vs Webb (TN)'!BN13</f>
        <v>1</v>
      </c>
      <c r="J349" s="172">
        <f>'6-19-24 vs Webb (TN)'!BO13*100</f>
        <v>13.146362839614376</v>
      </c>
      <c r="K349" s="172">
        <f>'6-19-24 vs Webb (TN)'!BP13*100</f>
        <v>40.260736196319023</v>
      </c>
      <c r="L349" s="172">
        <f>'6-19-24 vs Webb (TN)'!BQ13*100</f>
        <v>24.846625766871171</v>
      </c>
      <c r="M349" s="172">
        <f>'6-19-24 vs Webb (TN)'!BR13</f>
        <v>96.097816653895592</v>
      </c>
      <c r="N349" s="172">
        <f>'6-19-24 vs Webb (TN)'!BS13</f>
        <v>151.17636629982766</v>
      </c>
      <c r="O349" s="172">
        <f>'6-19-24 vs Webb (TN)'!BT13</f>
        <v>55.078549645932071</v>
      </c>
      <c r="P349" s="172">
        <f>'6-19-24 vs Webb (TN)'!BU13*100</f>
        <v>13.090909090909092</v>
      </c>
      <c r="Q349" s="172">
        <f>'6-19-24 vs Webb (TN)'!BV13</f>
        <v>17.420000000000002</v>
      </c>
      <c r="R349" s="172">
        <f>'6-19-24 vs Webb (TN)'!BW13</f>
        <v>0.2</v>
      </c>
      <c r="S349" s="172">
        <v>26.08</v>
      </c>
      <c r="T349" s="160" t="s">
        <v>175</v>
      </c>
    </row>
    <row r="350" spans="1:20" x14ac:dyDescent="0.55000000000000004">
      <c r="A350" s="160">
        <f>'6-19-24 vs Webb (TN)'!BF14</f>
        <v>32</v>
      </c>
      <c r="B350" s="160" t="str">
        <f>'6-19-24 vs Webb (TN)'!BG14</f>
        <v>Turner</v>
      </c>
      <c r="C350" s="172">
        <f>'6-19-24 vs Webb (TN)'!BH14*100</f>
        <v>0</v>
      </c>
      <c r="D350" s="172">
        <f>'6-19-24 vs Webb (TN)'!BI14*100</f>
        <v>0</v>
      </c>
      <c r="E350" s="172">
        <f>'6-19-24 vs Webb (TN)'!BJ14*100</f>
        <v>0</v>
      </c>
      <c r="F350" s="172">
        <f>'6-19-24 vs Webb (TN)'!BK14*100</f>
        <v>0</v>
      </c>
      <c r="G350" s="172">
        <f>'6-19-24 vs Webb (TN)'!BL14</f>
        <v>0</v>
      </c>
      <c r="H350" s="172">
        <f>'6-19-24 vs Webb (TN)'!BM14</f>
        <v>0</v>
      </c>
      <c r="I350" s="172">
        <f>'6-19-24 vs Webb (TN)'!BN14</f>
        <v>0</v>
      </c>
      <c r="J350" s="172">
        <f>'6-19-24 vs Webb (TN)'!BO14*100</f>
        <v>0</v>
      </c>
      <c r="K350" s="172">
        <f>'6-19-24 vs Webb (TN)'!BP14*100</f>
        <v>0</v>
      </c>
      <c r="L350" s="172">
        <f>'6-19-24 vs Webb (TN)'!BQ14*100</f>
        <v>0</v>
      </c>
      <c r="M350" s="172">
        <f>'6-19-24 vs Webb (TN)'!BR14</f>
        <v>0</v>
      </c>
      <c r="N350" s="172">
        <f>'6-19-24 vs Webb (TN)'!BS14</f>
        <v>0</v>
      </c>
      <c r="O350" s="172">
        <f>'6-19-24 vs Webb (TN)'!BT14</f>
        <v>0</v>
      </c>
      <c r="P350" s="172">
        <f>'6-19-24 vs Webb (TN)'!BU14*100</f>
        <v>0</v>
      </c>
      <c r="Q350" s="172">
        <f>'6-19-24 vs Webb (TN)'!BV14</f>
        <v>0</v>
      </c>
      <c r="R350" s="172">
        <f>'6-19-24 vs Webb (TN)'!BW14</f>
        <v>0</v>
      </c>
      <c r="S350" s="172">
        <v>0</v>
      </c>
      <c r="T350" s="160" t="s">
        <v>175</v>
      </c>
    </row>
    <row r="351" spans="1:20" x14ac:dyDescent="0.55000000000000004">
      <c r="A351" s="160">
        <f>'6-19-24 vs Webb (TN)'!BF15</f>
        <v>33</v>
      </c>
      <c r="B351" s="160" t="str">
        <f>'6-19-24 vs Webb (TN)'!BG15</f>
        <v>Bellomy</v>
      </c>
      <c r="C351" s="172">
        <f>'6-19-24 vs Webb (TN)'!BH15*100</f>
        <v>0</v>
      </c>
      <c r="D351" s="172">
        <f>'6-19-24 vs Webb (TN)'!BI15*100</f>
        <v>0</v>
      </c>
      <c r="E351" s="172">
        <f>'6-19-24 vs Webb (TN)'!BJ15*100</f>
        <v>0</v>
      </c>
      <c r="F351" s="172">
        <f>'6-19-24 vs Webb (TN)'!BK15*100</f>
        <v>52.631578947368418</v>
      </c>
      <c r="G351" s="172">
        <f>'6-19-24 vs Webb (TN)'!BL15</f>
        <v>1</v>
      </c>
      <c r="H351" s="172">
        <f>'6-19-24 vs Webb (TN)'!BM15</f>
        <v>0</v>
      </c>
      <c r="I351" s="172">
        <f>'6-19-24 vs Webb (TN)'!BN15</f>
        <v>0</v>
      </c>
      <c r="J351" s="172">
        <f>'6-19-24 vs Webb (TN)'!BO15*100</f>
        <v>0</v>
      </c>
      <c r="K351" s="172">
        <f>'6-19-24 vs Webb (TN)'!BP15*100</f>
        <v>0</v>
      </c>
      <c r="L351" s="172">
        <f>'6-19-24 vs Webb (TN)'!BQ15*100</f>
        <v>0</v>
      </c>
      <c r="M351" s="172">
        <f>'6-19-24 vs Webb (TN)'!BR15</f>
        <v>121.92513331829593</v>
      </c>
      <c r="N351" s="172">
        <f>'6-19-24 vs Webb (TN)'!BS15</f>
        <v>262.5</v>
      </c>
      <c r="O351" s="172">
        <f>'6-19-24 vs Webb (TN)'!BT15</f>
        <v>140.57486668170407</v>
      </c>
      <c r="P351" s="172">
        <f>'6-19-24 vs Webb (TN)'!BU15*100</f>
        <v>0.72727272727272729</v>
      </c>
      <c r="Q351" s="172">
        <f>'6-19-24 vs Webb (TN)'!BV15</f>
        <v>1</v>
      </c>
      <c r="R351" s="172">
        <f>'6-19-24 vs Webb (TN)'!BW15</f>
        <v>0</v>
      </c>
      <c r="S351" s="172">
        <v>2.85</v>
      </c>
      <c r="T351" s="160" t="s">
        <v>175</v>
      </c>
    </row>
    <row r="352" spans="1:20" x14ac:dyDescent="0.55000000000000004">
      <c r="A352" s="160">
        <f>'6-19-24 vs Webb (TN)'!BF16</f>
        <v>34</v>
      </c>
      <c r="B352" s="160" t="str">
        <f>'6-19-24 vs Webb (TN)'!BG16</f>
        <v>Toms</v>
      </c>
      <c r="C352" s="172">
        <f>'6-19-24 vs Webb (TN)'!BH16*100</f>
        <v>100</v>
      </c>
      <c r="D352" s="172">
        <f>'6-19-24 vs Webb (TN)'!BI16*100</f>
        <v>100</v>
      </c>
      <c r="E352" s="172">
        <f>'6-19-24 vs Webb (TN)'!BJ16*100</f>
        <v>10.840108401084011</v>
      </c>
      <c r="F352" s="172">
        <f>'6-19-24 vs Webb (TN)'!BK16*100</f>
        <v>0</v>
      </c>
      <c r="G352" s="172">
        <f>'6-19-24 vs Webb (TN)'!BL16</f>
        <v>0</v>
      </c>
      <c r="H352" s="172">
        <f>'6-19-24 vs Webb (TN)'!BM16</f>
        <v>0.5</v>
      </c>
      <c r="I352" s="172">
        <f>'6-19-24 vs Webb (TN)'!BN16</f>
        <v>0</v>
      </c>
      <c r="J352" s="172">
        <f>'6-19-24 vs Webb (TN)'!BO16*100</f>
        <v>0</v>
      </c>
      <c r="K352" s="172">
        <f>'6-19-24 vs Webb (TN)'!BP16*100</f>
        <v>0</v>
      </c>
      <c r="L352" s="172">
        <f>'6-19-24 vs Webb (TN)'!BQ16*100</f>
        <v>0</v>
      </c>
      <c r="M352" s="172">
        <f>'6-19-24 vs Webb (TN)'!BR16</f>
        <v>122.01039294237015</v>
      </c>
      <c r="N352" s="172">
        <f>'6-19-24 vs Webb (TN)'!BS16</f>
        <v>84.427170080012502</v>
      </c>
      <c r="O352" s="172">
        <f>'6-19-24 vs Webb (TN)'!BT16</f>
        <v>-37.583222862357644</v>
      </c>
      <c r="P352" s="172">
        <f>'6-19-24 vs Webb (TN)'!BU16*100</f>
        <v>0.72727272727272729</v>
      </c>
      <c r="Q352" s="172">
        <f>'6-19-24 vs Webb (TN)'!BV16</f>
        <v>0.25</v>
      </c>
      <c r="R352" s="172">
        <f>'6-19-24 vs Webb (TN)'!BW16</f>
        <v>0</v>
      </c>
      <c r="S352" s="172">
        <v>10</v>
      </c>
      <c r="T352" s="160" t="s">
        <v>175</v>
      </c>
    </row>
    <row r="353" spans="1:20" x14ac:dyDescent="0.55000000000000004">
      <c r="A353" s="160">
        <f>'6-19-24 vs Webb (TN)'!BF17</f>
        <v>55</v>
      </c>
      <c r="B353" s="160" t="str">
        <f>'6-19-24 vs Webb (TN)'!BG17</f>
        <v>Baker</v>
      </c>
      <c r="C353" s="172">
        <f>'6-19-24 vs Webb (TN)'!BH17*100</f>
        <v>0</v>
      </c>
      <c r="D353" s="172">
        <f>'6-19-24 vs Webb (TN)'!BI17*100</f>
        <v>0</v>
      </c>
      <c r="E353" s="172">
        <f>'6-19-24 vs Webb (TN)'!BJ17*100</f>
        <v>0</v>
      </c>
      <c r="F353" s="172">
        <f>'6-19-24 vs Webb (TN)'!BK17*100</f>
        <v>0</v>
      </c>
      <c r="G353" s="172">
        <f>'6-19-24 vs Webb (TN)'!BL17</f>
        <v>0</v>
      </c>
      <c r="H353" s="172">
        <f>'6-19-24 vs Webb (TN)'!BM17</f>
        <v>0</v>
      </c>
      <c r="I353" s="172">
        <f>'6-19-24 vs Webb (TN)'!BN17</f>
        <v>0</v>
      </c>
      <c r="J353" s="172">
        <f>'6-19-24 vs Webb (TN)'!BO17*100</f>
        <v>0</v>
      </c>
      <c r="K353" s="172">
        <f>'6-19-24 vs Webb (TN)'!BP17*100</f>
        <v>0</v>
      </c>
      <c r="L353" s="172">
        <f>'6-19-24 vs Webb (TN)'!BQ17*100</f>
        <v>0</v>
      </c>
      <c r="M353" s="172">
        <f>'6-19-24 vs Webb (TN)'!BR17</f>
        <v>0</v>
      </c>
      <c r="N353" s="172">
        <f>'6-19-24 vs Webb (TN)'!BS17</f>
        <v>0</v>
      </c>
      <c r="O353" s="172">
        <f>'6-19-24 vs Webb (TN)'!BT17</f>
        <v>0</v>
      </c>
      <c r="P353" s="172">
        <f>'6-19-24 vs Webb (TN)'!BU17*100</f>
        <v>0</v>
      </c>
      <c r="Q353" s="172">
        <f>'6-19-24 vs Webb (TN)'!BV17</f>
        <v>0</v>
      </c>
      <c r="R353" s="172">
        <f>'6-19-24 vs Webb (TN)'!BW17</f>
        <v>0</v>
      </c>
      <c r="S353" s="172">
        <v>0</v>
      </c>
      <c r="T353" s="160" t="s">
        <v>175</v>
      </c>
    </row>
    <row r="354" spans="1:20" x14ac:dyDescent="0.55000000000000004">
      <c r="A354" s="160">
        <v>99</v>
      </c>
      <c r="B354" s="160" t="str">
        <f>'6-19-24 vs Webb (TN)'!BG18</f>
        <v>Team</v>
      </c>
      <c r="C354" s="172">
        <f>'6-19-24 vs Webb (TN)'!BH18*100</f>
        <v>61.363636363636367</v>
      </c>
      <c r="D354" s="172">
        <f>'6-19-24 vs Webb (TN)'!BI18*100</f>
        <v>64.65517241379311</v>
      </c>
      <c r="E354" s="172">
        <f>'6-19-24 vs Webb (TN)'!BJ18*100</f>
        <v>0</v>
      </c>
      <c r="F354" s="172">
        <f>'6-19-24 vs Webb (TN)'!BK18*100</f>
        <v>37.5</v>
      </c>
      <c r="G354" s="172">
        <f>'6-19-24 vs Webb (TN)'!BL18</f>
        <v>0.1524390243902439</v>
      </c>
      <c r="H354" s="172">
        <f>'6-19-24 vs Webb (TN)'!BM18</f>
        <v>0.13550135501355015</v>
      </c>
      <c r="I354" s="172">
        <f>'6-19-24 vs Webb (TN)'!BN18</f>
        <v>1.125</v>
      </c>
      <c r="J354" s="172">
        <f>'6-19-24 vs Webb (TN)'!BO18*100</f>
        <v>23.809523809523807</v>
      </c>
      <c r="K354" s="172">
        <f>'6-19-24 vs Webb (TN)'!BP18*100</f>
        <v>83.333333333333343</v>
      </c>
      <c r="L354" s="172">
        <f>'6-19-24 vs Webb (TN)'!BQ18*100</f>
        <v>52</v>
      </c>
      <c r="M354" s="172">
        <f>'6-19-24 vs Webb (TN)'!BR18</f>
        <v>113.28730449485698</v>
      </c>
      <c r="N354" s="172">
        <f>'6-19-24 vs Webb (TN)'!BS18</f>
        <v>122.34737473959254</v>
      </c>
      <c r="O354" s="172">
        <f>'6-19-24 vs Webb (TN)'!BT18</f>
        <v>9.0600702447355559</v>
      </c>
      <c r="P354" s="172">
        <f>'6-19-24 vs Webb (TN)'!BU18*100</f>
        <v>52.000000000000014</v>
      </c>
      <c r="Q354" s="172">
        <f>'6-19-24 vs Webb (TN)'!BV18</f>
        <v>55.25</v>
      </c>
      <c r="R354" s="172">
        <f>'6-19-24 vs Webb (TN)'!BW18</f>
        <v>0.36363636363636365</v>
      </c>
      <c r="S354" s="172">
        <v>180</v>
      </c>
      <c r="T354" s="160" t="s">
        <v>175</v>
      </c>
    </row>
    <row r="355" spans="1:20" x14ac:dyDescent="0.55000000000000004">
      <c r="A355" s="160">
        <f>'6-21-24 vs Enterprise'!BF3</f>
        <v>0</v>
      </c>
      <c r="B355" s="160" t="str">
        <f>'6-21-24 vs Enterprise'!BG3</f>
        <v>Lewis</v>
      </c>
      <c r="C355" s="172">
        <f>'6-21-24 vs Enterprise'!BH3*100</f>
        <v>0</v>
      </c>
      <c r="D355" s="172">
        <f>'6-21-24 vs Enterprise'!BI3*100</f>
        <v>0</v>
      </c>
      <c r="E355" s="172">
        <f>'6-21-24 vs Enterprise'!BJ3*100</f>
        <v>11.061946902654867</v>
      </c>
      <c r="F355" s="172">
        <f>'6-21-24 vs Enterprise'!BK3*100</f>
        <v>0</v>
      </c>
      <c r="G355" s="172">
        <f>'6-21-24 vs Enterprise'!BL3</f>
        <v>0</v>
      </c>
      <c r="H355" s="172">
        <f>'6-21-24 vs Enterprise'!BM3</f>
        <v>1</v>
      </c>
      <c r="I355" s="172">
        <f>'6-21-24 vs Enterprise'!BN3</f>
        <v>0</v>
      </c>
      <c r="J355" s="172">
        <f>'6-21-24 vs Enterprise'!BO3*100</f>
        <v>34.782608695652172</v>
      </c>
      <c r="K355" s="172">
        <f>'6-21-24 vs Enterprise'!BP3*100</f>
        <v>0</v>
      </c>
      <c r="L355" s="172">
        <f>'6-21-24 vs Enterprise'!BQ3*100</f>
        <v>12.698412698412698</v>
      </c>
      <c r="M355" s="172">
        <f>'6-21-24 vs Enterprise'!BR3</f>
        <v>97.835825043633037</v>
      </c>
      <c r="N355" s="172">
        <f>'6-21-24 vs Enterprise'!BS3</f>
        <v>52.167442725959511</v>
      </c>
      <c r="O355" s="172">
        <f>'6-21-24 vs Enterprise'!BT3</f>
        <v>-45.668382317673526</v>
      </c>
      <c r="P355" s="172">
        <f>'6-21-24 vs Enterprise'!BU3*100</f>
        <v>-0.37037037037037041</v>
      </c>
      <c r="Q355" s="172">
        <f>'6-21-24 vs Enterprise'!BV3</f>
        <v>0</v>
      </c>
      <c r="R355" s="172">
        <f>'6-21-24 vs Enterprise'!BW3</f>
        <v>0</v>
      </c>
      <c r="S355" s="172">
        <v>4</v>
      </c>
      <c r="T355" s="160" t="s">
        <v>176</v>
      </c>
    </row>
    <row r="356" spans="1:20" x14ac:dyDescent="0.55000000000000004">
      <c r="A356" s="160">
        <f>'6-21-24 vs Enterprise'!BF4</f>
        <v>1</v>
      </c>
      <c r="B356" s="160" t="str">
        <f>'6-21-24 vs Enterprise'!BG4</f>
        <v>Walker</v>
      </c>
      <c r="C356" s="172">
        <f>'6-21-24 vs Enterprise'!BH4*100</f>
        <v>40.909090909090914</v>
      </c>
      <c r="D356" s="172">
        <f>'6-21-24 vs Enterprise'!BI4*100</f>
        <v>49.242424242424242</v>
      </c>
      <c r="E356" s="172">
        <f>'6-21-24 vs Enterprise'!BJ4*100</f>
        <v>34.906588003933145</v>
      </c>
      <c r="F356" s="172">
        <f>'6-21-24 vs Enterprise'!BK4*100</f>
        <v>29.813664596273291</v>
      </c>
      <c r="G356" s="172">
        <f>'6-21-24 vs Enterprise'!BL4</f>
        <v>0.1744186046511628</v>
      </c>
      <c r="H356" s="172">
        <f>'6-21-24 vs Enterprise'!BM4</f>
        <v>5.8139534883720929E-2</v>
      </c>
      <c r="I356" s="172">
        <f>'6-21-24 vs Enterprise'!BN4</f>
        <v>3</v>
      </c>
      <c r="J356" s="172">
        <f>'6-21-24 vs Enterprise'!BO4*100</f>
        <v>7.7294685990338161</v>
      </c>
      <c r="K356" s="172">
        <f>'6-21-24 vs Enterprise'!BP4*100</f>
        <v>28.07017543859649</v>
      </c>
      <c r="L356" s="172">
        <f>'6-21-24 vs Enterprise'!BQ4*100</f>
        <v>19.753086419753085</v>
      </c>
      <c r="M356" s="172">
        <f>'6-21-24 vs Enterprise'!BR4</f>
        <v>81.464419708300824</v>
      </c>
      <c r="N356" s="172">
        <f>'6-21-24 vs Enterprise'!BS4</f>
        <v>125.73116607974836</v>
      </c>
      <c r="O356" s="172">
        <f>'6-21-24 vs Enterprise'!BT4</f>
        <v>44.266746371447539</v>
      </c>
      <c r="P356" s="172">
        <f>'6-21-24 vs Enterprise'!BU4*100</f>
        <v>10.74074074074074</v>
      </c>
      <c r="Q356" s="172">
        <f>'6-21-24 vs Enterprise'!BV4</f>
        <v>11.05</v>
      </c>
      <c r="R356" s="172">
        <f>'6-21-24 vs Enterprise'!BW4</f>
        <v>0.45454545454545453</v>
      </c>
      <c r="S356" s="172">
        <v>18</v>
      </c>
      <c r="T356" s="160" t="s">
        <v>176</v>
      </c>
    </row>
    <row r="357" spans="1:20" x14ac:dyDescent="0.55000000000000004">
      <c r="A357" s="160">
        <f>'6-21-24 vs Enterprise'!BF5</f>
        <v>2</v>
      </c>
      <c r="B357" s="160" t="str">
        <f>'6-21-24 vs Enterprise'!BG5</f>
        <v>Rivers</v>
      </c>
      <c r="C357" s="172">
        <f>'6-21-24 vs Enterprise'!BH5*100</f>
        <v>50</v>
      </c>
      <c r="D357" s="172">
        <f>'6-21-24 vs Enterprise'!BI5*100</f>
        <v>48.387096774193544</v>
      </c>
      <c r="E357" s="172">
        <f>'6-21-24 vs Enterprise'!BJ5*100</f>
        <v>16.281085055539506</v>
      </c>
      <c r="F357" s="172">
        <f>'6-21-24 vs Enterprise'!BK5*100</f>
        <v>17.9146256123163</v>
      </c>
      <c r="G357" s="172">
        <f>'6-21-24 vs Enterprise'!BL5</f>
        <v>0.24390243902439027</v>
      </c>
      <c r="H357" s="172">
        <f>'6-21-24 vs Enterprise'!BM5</f>
        <v>0</v>
      </c>
      <c r="I357" s="172">
        <f>'6-21-24 vs Enterprise'!BN5</f>
        <v>0</v>
      </c>
      <c r="J357" s="172">
        <f>'6-21-24 vs Enterprise'!BO5*100</f>
        <v>16.513998193781447</v>
      </c>
      <c r="K357" s="172">
        <f>'6-21-24 vs Enterprise'!BP5*100</f>
        <v>14.992972044354207</v>
      </c>
      <c r="L357" s="172">
        <f>'6-21-24 vs Enterprise'!BQ5*100</f>
        <v>15.072299938768779</v>
      </c>
      <c r="M357" s="172">
        <f>'6-21-24 vs Enterprise'!BR5</f>
        <v>79.938244889097831</v>
      </c>
      <c r="N357" s="172">
        <f>'6-21-24 vs Enterprise'!BS5</f>
        <v>136.58613640397772</v>
      </c>
      <c r="O357" s="172">
        <f>'6-21-24 vs Enterprise'!BT5</f>
        <v>56.647891514879888</v>
      </c>
      <c r="P357" s="172">
        <f>'6-21-24 vs Enterprise'!BU5*100</f>
        <v>6.666666666666667</v>
      </c>
      <c r="Q357" s="172">
        <f>'6-21-24 vs Enterprise'!BV5</f>
        <v>8.66</v>
      </c>
      <c r="R357" s="172">
        <f>'6-21-24 vs Enterprise'!BW5</f>
        <v>1.25</v>
      </c>
      <c r="S357" s="172">
        <v>16.850000000000001</v>
      </c>
      <c r="T357" s="160" t="s">
        <v>176</v>
      </c>
    </row>
    <row r="358" spans="1:20" x14ac:dyDescent="0.55000000000000004">
      <c r="A358" s="160">
        <f>'6-21-24 vs Enterprise'!BF6</f>
        <v>3</v>
      </c>
      <c r="B358" s="160" t="str">
        <f>'6-21-24 vs Enterprise'!BG6</f>
        <v>Gossett</v>
      </c>
      <c r="C358" s="172">
        <f>'6-21-24 vs Enterprise'!BH6*100</f>
        <v>100</v>
      </c>
      <c r="D358" s="172">
        <f>'6-21-24 vs Enterprise'!BI6*100</f>
        <v>100</v>
      </c>
      <c r="E358" s="172">
        <f>'6-21-24 vs Enterprise'!BJ6*100</f>
        <v>17.69911504424779</v>
      </c>
      <c r="F358" s="172">
        <f>'6-21-24 vs Enterprise'!BK6*100</f>
        <v>0</v>
      </c>
      <c r="G358" s="172">
        <f>'6-21-24 vs Enterprise'!BL6</f>
        <v>0</v>
      </c>
      <c r="H358" s="172">
        <f>'6-21-24 vs Enterprise'!BM6</f>
        <v>0.25</v>
      </c>
      <c r="I358" s="172">
        <f>'6-21-24 vs Enterprise'!BN6</f>
        <v>0</v>
      </c>
      <c r="J358" s="172">
        <f>'6-21-24 vs Enterprise'!BO6*100</f>
        <v>0</v>
      </c>
      <c r="K358" s="172">
        <f>'6-21-24 vs Enterprise'!BP6*100</f>
        <v>8.4210526315789469</v>
      </c>
      <c r="L358" s="172">
        <f>'6-21-24 vs Enterprise'!BQ6*100</f>
        <v>5.0793650793650791</v>
      </c>
      <c r="M358" s="172">
        <f>'6-21-24 vs Enterprise'!BR6</f>
        <v>94.246102620974668</v>
      </c>
      <c r="N358" s="172">
        <f>'6-21-24 vs Enterprise'!BS6</f>
        <v>123.80214168968979</v>
      </c>
      <c r="O358" s="172">
        <f>'6-21-24 vs Enterprise'!BT6</f>
        <v>29.556039068715123</v>
      </c>
      <c r="P358" s="172">
        <f>'6-21-24 vs Enterprise'!BU6*100</f>
        <v>3.7037037037037033</v>
      </c>
      <c r="Q358" s="172">
        <f>'6-21-24 vs Enterprise'!BV6</f>
        <v>3.4799999999999995</v>
      </c>
      <c r="R358" s="172">
        <f>'6-21-24 vs Enterprise'!BW6</f>
        <v>0</v>
      </c>
      <c r="S358" s="172">
        <v>10</v>
      </c>
      <c r="T358" s="160" t="s">
        <v>176</v>
      </c>
    </row>
    <row r="359" spans="1:20" x14ac:dyDescent="0.55000000000000004">
      <c r="A359" s="160">
        <f>'6-21-24 vs Enterprise'!BF7</f>
        <v>4</v>
      </c>
      <c r="B359" s="160" t="str">
        <f>'6-21-24 vs Enterprise'!BG7</f>
        <v>Stapler</v>
      </c>
      <c r="C359" s="172">
        <f>'6-21-24 vs Enterprise'!BH7*100</f>
        <v>68.75</v>
      </c>
      <c r="D359" s="172">
        <f>'6-21-24 vs Enterprise'!BI7*100</f>
        <v>76.844262295081961</v>
      </c>
      <c r="E359" s="172">
        <f>'6-21-24 vs Enterprise'!BJ7*100</f>
        <v>30.291022762294716</v>
      </c>
      <c r="F359" s="172">
        <f>'6-21-24 vs Enterprise'!BK7*100</f>
        <v>37.372262773722618</v>
      </c>
      <c r="G359" s="172">
        <f>'6-21-24 vs Enterprise'!BL7</f>
        <v>0.22522522522522526</v>
      </c>
      <c r="H359" s="172">
        <f>'6-21-24 vs Enterprise'!BM7</f>
        <v>0.22522522522522526</v>
      </c>
      <c r="I359" s="172">
        <f>'6-21-24 vs Enterprise'!BN7</f>
        <v>1</v>
      </c>
      <c r="J359" s="172">
        <f>'6-21-24 vs Enterprise'!BO7*100</f>
        <v>6.9219121782392383</v>
      </c>
      <c r="K359" s="172">
        <f>'6-21-24 vs Enterprise'!BP7*100</f>
        <v>8.3791568473422355</v>
      </c>
      <c r="L359" s="172">
        <f>'6-21-24 vs Enterprise'!BQ7*100</f>
        <v>7.5811419095001176</v>
      </c>
      <c r="M359" s="172">
        <f>'6-21-24 vs Enterprise'!BR7</f>
        <v>84.500768977066542</v>
      </c>
      <c r="N359" s="172">
        <f>'6-21-24 vs Enterprise'!BS7</f>
        <v>131.33271415454794</v>
      </c>
      <c r="O359" s="172">
        <f>'6-21-24 vs Enterprise'!BT7</f>
        <v>46.831945177481401</v>
      </c>
      <c r="P359" s="172">
        <f>'6-21-24 vs Enterprise'!BU7*100</f>
        <v>12.222222222222221</v>
      </c>
      <c r="Q359" s="172">
        <f>'6-21-24 vs Enterprise'!BV7</f>
        <v>11.040000000000001</v>
      </c>
      <c r="R359" s="172">
        <f>'6-21-24 vs Enterprise'!BW7</f>
        <v>0.5</v>
      </c>
      <c r="S359" s="172">
        <v>20.100000000000001</v>
      </c>
      <c r="T359" s="160" t="s">
        <v>176</v>
      </c>
    </row>
    <row r="360" spans="1:20" x14ac:dyDescent="0.55000000000000004">
      <c r="A360" s="160">
        <f>'6-21-24 vs Enterprise'!BF8</f>
        <v>5</v>
      </c>
      <c r="B360" s="160" t="str">
        <f>'6-21-24 vs Enterprise'!BG8</f>
        <v>JD</v>
      </c>
      <c r="C360" s="172">
        <f>'6-21-24 vs Enterprise'!BH8*100</f>
        <v>80</v>
      </c>
      <c r="D360" s="172">
        <f>'6-21-24 vs Enterprise'!BI8*100</f>
        <v>85.034013605442183</v>
      </c>
      <c r="E360" s="172">
        <f>'6-21-24 vs Enterprise'!BJ8*100</f>
        <v>17.083493651404385</v>
      </c>
      <c r="F360" s="172">
        <f>'6-21-24 vs Enterprise'!BK8*100</f>
        <v>28.635346756152124</v>
      </c>
      <c r="G360" s="172">
        <f>'6-21-24 vs Enterprise'!BL8</f>
        <v>0.31055900621118016</v>
      </c>
      <c r="H360" s="172">
        <f>'6-21-24 vs Enterprise'!BM8</f>
        <v>0.23291925465838512</v>
      </c>
      <c r="I360" s="172">
        <f>'6-21-24 vs Enterprise'!BN8</f>
        <v>1.3333333333333333</v>
      </c>
      <c r="J360" s="172">
        <f>'6-21-24 vs Enterprise'!BO8*100</f>
        <v>0</v>
      </c>
      <c r="K360" s="172">
        <f>'6-21-24 vs Enterprise'!BP8*100</f>
        <v>7.3226544622425633</v>
      </c>
      <c r="L360" s="172">
        <f>'6-21-24 vs Enterprise'!BQ8*100</f>
        <v>4.416839199447895</v>
      </c>
      <c r="M360" s="172">
        <f>'6-21-24 vs Enterprise'!BR8</f>
        <v>86.439341127254153</v>
      </c>
      <c r="N360" s="172">
        <f>'6-21-24 vs Enterprise'!BS8</f>
        <v>135.01311025386099</v>
      </c>
      <c r="O360" s="172">
        <f>'6-21-24 vs Enterprise'!BT8</f>
        <v>48.573769126606834</v>
      </c>
      <c r="P360" s="172">
        <f>'6-21-24 vs Enterprise'!BU8*100</f>
        <v>10.37037037037037</v>
      </c>
      <c r="Q360" s="172">
        <f>'6-21-24 vs Enterprise'!BV8</f>
        <v>9.86</v>
      </c>
      <c r="R360" s="172">
        <f>'6-21-24 vs Enterprise'!BW8</f>
        <v>0.4</v>
      </c>
      <c r="S360" s="172">
        <v>23</v>
      </c>
      <c r="T360" s="160" t="s">
        <v>176</v>
      </c>
    </row>
    <row r="361" spans="1:20" x14ac:dyDescent="0.55000000000000004">
      <c r="A361" s="160">
        <f>'6-21-24 vs Enterprise'!BF9</f>
        <v>10</v>
      </c>
      <c r="B361" s="160" t="str">
        <f>'6-21-24 vs Enterprise'!BG9</f>
        <v>Mason</v>
      </c>
      <c r="C361" s="172">
        <f>'6-21-24 vs Enterprise'!BH9*100</f>
        <v>33.333333333333329</v>
      </c>
      <c r="D361" s="172">
        <f>'6-21-24 vs Enterprise'!BI9*100</f>
        <v>33.333333333333329</v>
      </c>
      <c r="E361" s="172">
        <f>'6-21-24 vs Enterprise'!BJ9*100</f>
        <v>44.247787610619469</v>
      </c>
      <c r="F361" s="172">
        <f>'6-21-24 vs Enterprise'!BK9*100</f>
        <v>0</v>
      </c>
      <c r="G361" s="172">
        <f>'6-21-24 vs Enterprise'!BL9</f>
        <v>0</v>
      </c>
      <c r="H361" s="172">
        <f>'6-21-24 vs Enterprise'!BM9</f>
        <v>0.25</v>
      </c>
      <c r="I361" s="172">
        <f>'6-21-24 vs Enterprise'!BN9</f>
        <v>0</v>
      </c>
      <c r="J361" s="172">
        <f>'6-21-24 vs Enterprise'!BO9*100</f>
        <v>0</v>
      </c>
      <c r="K361" s="172">
        <f>'6-21-24 vs Enterprise'!BP9*100</f>
        <v>21.052631578947366</v>
      </c>
      <c r="L361" s="172">
        <f>'6-21-24 vs Enterprise'!BQ9*100</f>
        <v>12.698412698412698</v>
      </c>
      <c r="M361" s="172">
        <f>'6-21-24 vs Enterprise'!BR9</f>
        <v>90.147496565524605</v>
      </c>
      <c r="N361" s="172">
        <f>'6-21-24 vs Enterprise'!BS9</f>
        <v>52.159160218598224</v>
      </c>
      <c r="O361" s="172">
        <f>'6-21-24 vs Enterprise'!BT9</f>
        <v>-37.988336346926381</v>
      </c>
      <c r="P361" s="172">
        <f>'6-21-24 vs Enterprise'!BU9*100</f>
        <v>0</v>
      </c>
      <c r="Q361" s="172">
        <f>'6-21-24 vs Enterprise'!BV9</f>
        <v>-0.43000000000000016</v>
      </c>
      <c r="R361" s="172">
        <f>'6-21-24 vs Enterprise'!BW9</f>
        <v>0</v>
      </c>
      <c r="S361" s="172">
        <v>4</v>
      </c>
      <c r="T361" s="160" t="s">
        <v>176</v>
      </c>
    </row>
    <row r="362" spans="1:20" x14ac:dyDescent="0.55000000000000004">
      <c r="A362" s="160">
        <f>'6-21-24 vs Enterprise'!BF10</f>
        <v>11</v>
      </c>
      <c r="B362" s="160" t="str">
        <f>'6-21-24 vs Enterprise'!BG10</f>
        <v>Pannell</v>
      </c>
      <c r="C362" s="172">
        <f>'6-21-24 vs Enterprise'!BH10*100</f>
        <v>66.666666666666657</v>
      </c>
      <c r="D362" s="172">
        <f>'6-21-24 vs Enterprise'!BI10*100</f>
        <v>86.538461538461533</v>
      </c>
      <c r="E362" s="172">
        <f>'6-21-24 vs Enterprise'!BJ10*100</f>
        <v>16.84396014459892</v>
      </c>
      <c r="F362" s="172">
        <f>'6-21-24 vs Enterprise'!BK10*100</f>
        <v>0</v>
      </c>
      <c r="G362" s="172">
        <f>'6-21-24 vs Enterprise'!BL10</f>
        <v>0</v>
      </c>
      <c r="H362" s="172">
        <f>'6-21-24 vs Enterprise'!BM10</f>
        <v>0</v>
      </c>
      <c r="I362" s="172">
        <f>'6-21-24 vs Enterprise'!BN10</f>
        <v>0</v>
      </c>
      <c r="J362" s="172">
        <f>'6-21-24 vs Enterprise'!BO10*100</f>
        <v>10.185244127570183</v>
      </c>
      <c r="K362" s="172">
        <f>'6-21-24 vs Enterprise'!BP10*100</f>
        <v>6.1647530245819526</v>
      </c>
      <c r="L362" s="172">
        <f>'6-21-24 vs Enterprise'!BQ10*100</f>
        <v>7.4368449185433079</v>
      </c>
      <c r="M362" s="172">
        <f>'6-21-24 vs Enterprise'!BR10</f>
        <v>92.173077206825482</v>
      </c>
      <c r="N362" s="172">
        <f>'6-21-24 vs Enterprise'!BS10</f>
        <v>193.43676112827848</v>
      </c>
      <c r="O362" s="172">
        <f>'6-21-24 vs Enterprise'!BT10</f>
        <v>101.26368392145299</v>
      </c>
      <c r="P362" s="172">
        <f>'6-21-24 vs Enterprise'!BU10*100</f>
        <v>7.4074074074074066</v>
      </c>
      <c r="Q362" s="172">
        <f>'6-21-24 vs Enterprise'!BV10</f>
        <v>6.41</v>
      </c>
      <c r="R362" s="172">
        <f>'6-21-24 vs Enterprise'!BW10</f>
        <v>1.6666666666666667</v>
      </c>
      <c r="S362" s="172">
        <v>13.66</v>
      </c>
      <c r="T362" s="160" t="s">
        <v>176</v>
      </c>
    </row>
    <row r="363" spans="1:20" x14ac:dyDescent="0.55000000000000004">
      <c r="A363" s="160">
        <f>'6-21-24 vs Enterprise'!BF11</f>
        <v>12</v>
      </c>
      <c r="B363" s="160" t="str">
        <f>'6-21-24 vs Enterprise'!BG11</f>
        <v>Chapman</v>
      </c>
      <c r="C363" s="172">
        <f>'6-21-24 vs Enterprise'!BH11*100</f>
        <v>0</v>
      </c>
      <c r="D363" s="172">
        <f>'6-21-24 vs Enterprise'!BI11*100</f>
        <v>0</v>
      </c>
      <c r="E363" s="172">
        <f>'6-21-24 vs Enterprise'!BJ11*100</f>
        <v>29.498525073746318</v>
      </c>
      <c r="F363" s="172">
        <f>'6-21-24 vs Enterprise'!BK11*100</f>
        <v>0</v>
      </c>
      <c r="G363" s="172">
        <f>'6-21-24 vs Enterprise'!BL11</f>
        <v>0</v>
      </c>
      <c r="H363" s="172">
        <f>'6-21-24 vs Enterprise'!BM11</f>
        <v>0</v>
      </c>
      <c r="I363" s="172">
        <f>'6-21-24 vs Enterprise'!BN11</f>
        <v>0</v>
      </c>
      <c r="J363" s="172">
        <f>'6-21-24 vs Enterprise'!BO11*100</f>
        <v>0</v>
      </c>
      <c r="K363" s="172">
        <f>'6-21-24 vs Enterprise'!BP11*100</f>
        <v>0</v>
      </c>
      <c r="L363" s="172">
        <f>'6-21-24 vs Enterprise'!BQ11*100</f>
        <v>0</v>
      </c>
      <c r="M363" s="172">
        <f>'6-21-24 vs Enterprise'!BR11</f>
        <v>98.693143429324678</v>
      </c>
      <c r="N363" s="172">
        <f>'6-21-24 vs Enterprise'!BS11</f>
        <v>0</v>
      </c>
      <c r="O363" s="172">
        <f>'6-21-24 vs Enterprise'!BT11</f>
        <v>-98.693143429324678</v>
      </c>
      <c r="P363" s="172">
        <f>'6-21-24 vs Enterprise'!BU11*100</f>
        <v>-0.74074074074074081</v>
      </c>
      <c r="Q363" s="172">
        <f>'6-21-24 vs Enterprise'!BV11</f>
        <v>-0.84000000000000008</v>
      </c>
      <c r="R363" s="172">
        <f>'6-21-24 vs Enterprise'!BW11</f>
        <v>0</v>
      </c>
      <c r="S363" s="172">
        <v>1.5</v>
      </c>
      <c r="T363" s="160" t="s">
        <v>176</v>
      </c>
    </row>
    <row r="364" spans="1:20" x14ac:dyDescent="0.55000000000000004">
      <c r="A364" s="160">
        <f>'6-21-24 vs Enterprise'!BF12</f>
        <v>24</v>
      </c>
      <c r="B364" s="160" t="str">
        <f>'6-21-24 vs Enterprise'!BG12</f>
        <v>Carney</v>
      </c>
      <c r="C364" s="172">
        <f>'6-21-24 vs Enterprise'!BH12*100</f>
        <v>150</v>
      </c>
      <c r="D364" s="172">
        <f>'6-21-24 vs Enterprise'!BI12*100</f>
        <v>150</v>
      </c>
      <c r="E364" s="172">
        <f>'6-21-24 vs Enterprise'!BJ12*100</f>
        <v>3.4036759700476518</v>
      </c>
      <c r="F364" s="172">
        <f>'6-21-24 vs Enterprise'!BK12*100</f>
        <v>0</v>
      </c>
      <c r="G364" s="172">
        <f>'6-21-24 vs Enterprise'!BL12</f>
        <v>0</v>
      </c>
      <c r="H364" s="172">
        <f>'6-21-24 vs Enterprise'!BM12</f>
        <v>0</v>
      </c>
      <c r="I364" s="172">
        <f>'6-21-24 vs Enterprise'!BN12</f>
        <v>0</v>
      </c>
      <c r="J364" s="172">
        <f>'6-21-24 vs Enterprise'!BO12*100</f>
        <v>0</v>
      </c>
      <c r="K364" s="172">
        <f>'6-21-24 vs Enterprise'!BP12*100</f>
        <v>12.955465587044534</v>
      </c>
      <c r="L364" s="172">
        <f>'6-21-24 vs Enterprise'!BQ12*100</f>
        <v>7.8144078144078142</v>
      </c>
      <c r="M364" s="172">
        <f>'6-21-24 vs Enterprise'!BR12</f>
        <v>93.170493548311825</v>
      </c>
      <c r="N364" s="172">
        <f>'6-21-24 vs Enterprise'!BS12</f>
        <v>300</v>
      </c>
      <c r="O364" s="172">
        <f>'6-21-24 vs Enterprise'!BT12</f>
        <v>206.82950645168819</v>
      </c>
      <c r="P364" s="172">
        <f>'6-21-24 vs Enterprise'!BU12*100</f>
        <v>3.7037037037037033</v>
      </c>
      <c r="Q364" s="172">
        <f>'6-21-24 vs Enterprise'!BV12</f>
        <v>4.16</v>
      </c>
      <c r="R364" s="172">
        <f>'6-21-24 vs Enterprise'!BW12</f>
        <v>0</v>
      </c>
      <c r="S364" s="172">
        <v>13</v>
      </c>
      <c r="T364" s="160" t="s">
        <v>176</v>
      </c>
    </row>
    <row r="365" spans="1:20" x14ac:dyDescent="0.55000000000000004">
      <c r="A365" s="160">
        <f>'6-21-24 vs Enterprise'!BF13</f>
        <v>30</v>
      </c>
      <c r="B365" s="160" t="str">
        <f>'6-21-24 vs Enterprise'!BG13</f>
        <v>Bowman</v>
      </c>
      <c r="C365" s="172">
        <f>'6-21-24 vs Enterprise'!BH13*100</f>
        <v>60</v>
      </c>
      <c r="D365" s="172">
        <f>'6-21-24 vs Enterprise'!BI13*100</f>
        <v>71.989528795811509</v>
      </c>
      <c r="E365" s="172">
        <f>'6-21-24 vs Enterprise'!BJ13*100</f>
        <v>18.879056047197647</v>
      </c>
      <c r="F365" s="172">
        <f>'6-21-24 vs Enterprise'!BK13*100</f>
        <v>7.8001218769043268</v>
      </c>
      <c r="G365" s="172">
        <f>'6-21-24 vs Enterprise'!BL13</f>
        <v>0.10373443983402489</v>
      </c>
      <c r="H365" s="172">
        <f>'6-21-24 vs Enterprise'!BM13</f>
        <v>0.10373443983402489</v>
      </c>
      <c r="I365" s="172">
        <f>'6-21-24 vs Enterprise'!BN13</f>
        <v>1</v>
      </c>
      <c r="J365" s="172">
        <f>'6-21-24 vs Enterprise'!BO13*100</f>
        <v>6.870638754696726</v>
      </c>
      <c r="K365" s="172">
        <f>'6-21-24 vs Enterprise'!BP13*100</f>
        <v>20.792722547108511</v>
      </c>
      <c r="L365" s="172">
        <f>'6-21-24 vs Enterprise'!BQ13*100</f>
        <v>15.049970605526161</v>
      </c>
      <c r="M365" s="172">
        <f>'6-21-24 vs Enterprise'!BR13</f>
        <v>84.728057670867287</v>
      </c>
      <c r="N365" s="172">
        <f>'6-21-24 vs Enterprise'!BS13</f>
        <v>146.02836843659517</v>
      </c>
      <c r="O365" s="172">
        <f>'6-21-24 vs Enterprise'!BT13</f>
        <v>61.300310765727886</v>
      </c>
      <c r="P365" s="172">
        <f>'6-21-24 vs Enterprise'!BU13*100</f>
        <v>10.74074074074074</v>
      </c>
      <c r="Q365" s="172">
        <f>'6-21-24 vs Enterprise'!BV13</f>
        <v>10.26</v>
      </c>
      <c r="R365" s="172">
        <f>'6-21-24 vs Enterprise'!BW13</f>
        <v>1.2</v>
      </c>
      <c r="S365" s="172">
        <v>20.25</v>
      </c>
      <c r="T365" s="160" t="s">
        <v>176</v>
      </c>
    </row>
    <row r="366" spans="1:20" x14ac:dyDescent="0.55000000000000004">
      <c r="A366" s="160">
        <f>'6-21-24 vs Enterprise'!BF14</f>
        <v>32</v>
      </c>
      <c r="B366" s="160" t="str">
        <f>'6-21-24 vs Enterprise'!BG14</f>
        <v>Turner</v>
      </c>
      <c r="C366" s="172">
        <f>'6-21-24 vs Enterprise'!BH14*100</f>
        <v>0</v>
      </c>
      <c r="D366" s="172">
        <f>'6-21-24 vs Enterprise'!BI14*100</f>
        <v>0</v>
      </c>
      <c r="E366" s="172">
        <f>'6-21-24 vs Enterprise'!BJ14*100</f>
        <v>33.269013241067277</v>
      </c>
      <c r="F366" s="172">
        <f>'6-21-24 vs Enterprise'!BK14*100</f>
        <v>0</v>
      </c>
      <c r="G366" s="172">
        <f>'6-21-24 vs Enterprise'!BL14</f>
        <v>0</v>
      </c>
      <c r="H366" s="172">
        <f>'6-21-24 vs Enterprise'!BM14</f>
        <v>0</v>
      </c>
      <c r="I366" s="172">
        <f>'6-21-24 vs Enterprise'!BN14</f>
        <v>0</v>
      </c>
      <c r="J366" s="172">
        <f>'6-21-24 vs Enterprise'!BO14*100</f>
        <v>0</v>
      </c>
      <c r="K366" s="172">
        <f>'6-21-24 vs Enterprise'!BP14*100</f>
        <v>0</v>
      </c>
      <c r="L366" s="172">
        <f>'6-21-24 vs Enterprise'!BQ14*100</f>
        <v>0</v>
      </c>
      <c r="M366" s="172">
        <f>'6-21-24 vs Enterprise'!BR14</f>
        <v>98.693143429324692</v>
      </c>
      <c r="N366" s="172">
        <f>'6-21-24 vs Enterprise'!BS14</f>
        <v>0</v>
      </c>
      <c r="O366" s="172">
        <f>'6-21-24 vs Enterprise'!BT14</f>
        <v>-98.693143429324692</v>
      </c>
      <c r="P366" s="172">
        <f>'6-21-24 vs Enterprise'!BU14*100</f>
        <v>-0.74074074074074081</v>
      </c>
      <c r="Q366" s="172">
        <f>'6-21-24 vs Enterprise'!BV14</f>
        <v>-0.84000000000000008</v>
      </c>
      <c r="R366" s="172">
        <f>'6-21-24 vs Enterprise'!BW14</f>
        <v>0</v>
      </c>
      <c r="S366" s="172">
        <v>1.33</v>
      </c>
      <c r="T366" s="160" t="s">
        <v>176</v>
      </c>
    </row>
    <row r="367" spans="1:20" x14ac:dyDescent="0.55000000000000004">
      <c r="A367" s="160">
        <f>'6-21-24 vs Enterprise'!BF15</f>
        <v>33</v>
      </c>
      <c r="B367" s="160" t="str">
        <f>'6-21-24 vs Enterprise'!BG15</f>
        <v>Bellomy</v>
      </c>
      <c r="C367" s="172">
        <f>'6-21-24 vs Enterprise'!BH15*100</f>
        <v>0</v>
      </c>
      <c r="D367" s="172">
        <f>'6-21-24 vs Enterprise'!BI15*100</f>
        <v>0</v>
      </c>
      <c r="E367" s="172">
        <f>'6-21-24 vs Enterprise'!BJ15*100</f>
        <v>0</v>
      </c>
      <c r="F367" s="172">
        <f>'6-21-24 vs Enterprise'!BK15*100</f>
        <v>42.666666666666671</v>
      </c>
      <c r="G367" s="172">
        <f>'6-21-24 vs Enterprise'!BL15</f>
        <v>1</v>
      </c>
      <c r="H367" s="172">
        <f>'6-21-24 vs Enterprise'!BM15</f>
        <v>0</v>
      </c>
      <c r="I367" s="172">
        <f>'6-21-24 vs Enterprise'!BN15</f>
        <v>0</v>
      </c>
      <c r="J367" s="172">
        <f>'6-21-24 vs Enterprise'!BO15*100</f>
        <v>0</v>
      </c>
      <c r="K367" s="172">
        <f>'6-21-24 vs Enterprise'!BP15*100</f>
        <v>0</v>
      </c>
      <c r="L367" s="172">
        <f>'6-21-24 vs Enterprise'!BQ15*100</f>
        <v>0</v>
      </c>
      <c r="M367" s="172">
        <f>'6-21-24 vs Enterprise'!BR15</f>
        <v>98.693143429324678</v>
      </c>
      <c r="N367" s="172">
        <f>'6-21-24 vs Enterprise'!BS15</f>
        <v>284</v>
      </c>
      <c r="O367" s="172">
        <f>'6-21-24 vs Enterprise'!BT15</f>
        <v>185.30685657067534</v>
      </c>
      <c r="P367" s="172">
        <f>'6-21-24 vs Enterprise'!BU15*100</f>
        <v>0.74074074074074081</v>
      </c>
      <c r="Q367" s="172">
        <f>'6-21-24 vs Enterprise'!BV15</f>
        <v>1</v>
      </c>
      <c r="R367" s="172">
        <f>'6-21-24 vs Enterprise'!BW15</f>
        <v>0</v>
      </c>
      <c r="S367" s="172">
        <v>3</v>
      </c>
      <c r="T367" s="160" t="s">
        <v>176</v>
      </c>
    </row>
    <row r="368" spans="1:20" x14ac:dyDescent="0.55000000000000004">
      <c r="A368" s="160">
        <f>'6-21-24 vs Enterprise'!BF16</f>
        <v>34</v>
      </c>
      <c r="B368" s="160" t="str">
        <f>'6-21-24 vs Enterprise'!BG16</f>
        <v>Toms</v>
      </c>
      <c r="C368" s="172">
        <f>'6-21-24 vs Enterprise'!BH16*100</f>
        <v>50</v>
      </c>
      <c r="D368" s="172">
        <f>'6-21-24 vs Enterprise'!BI16*100</f>
        <v>40.983606557377051</v>
      </c>
      <c r="E368" s="172">
        <f>'6-21-24 vs Enterprise'!BJ16*100</f>
        <v>13.52999016715831</v>
      </c>
      <c r="F368" s="172">
        <f>'6-21-24 vs Enterprise'!BK16*100</f>
        <v>0</v>
      </c>
      <c r="G368" s="172">
        <f>'6-21-24 vs Enterprise'!BL16</f>
        <v>0</v>
      </c>
      <c r="H368" s="172">
        <f>'6-21-24 vs Enterprise'!BM16</f>
        <v>0.29069767441860467</v>
      </c>
      <c r="I368" s="172">
        <f>'6-21-24 vs Enterprise'!BN16</f>
        <v>0</v>
      </c>
      <c r="J368" s="172">
        <f>'6-21-24 vs Enterprise'!BO16*100</f>
        <v>12.367149758454106</v>
      </c>
      <c r="K368" s="172">
        <f>'6-21-24 vs Enterprise'!BP16*100</f>
        <v>52.397660818713454</v>
      </c>
      <c r="L368" s="172">
        <f>'6-21-24 vs Enterprise'!BQ16*100</f>
        <v>36.119929453262792</v>
      </c>
      <c r="M368" s="172">
        <f>'6-21-24 vs Enterprise'!BR16</f>
        <v>71.631147877427694</v>
      </c>
      <c r="N368" s="172">
        <f>'6-21-24 vs Enterprise'!BS16</f>
        <v>71.519247584488738</v>
      </c>
      <c r="O368" s="172">
        <f>'6-21-24 vs Enterprise'!BT16</f>
        <v>-0.1119002929389552</v>
      </c>
      <c r="P368" s="172">
        <f>'6-21-24 vs Enterprise'!BU16*100</f>
        <v>5.1851851851851851</v>
      </c>
      <c r="Q368" s="172">
        <f>'6-21-24 vs Enterprise'!BV16</f>
        <v>7.85</v>
      </c>
      <c r="R368" s="172">
        <f>'6-21-24 vs Enterprise'!BW16</f>
        <v>0.5</v>
      </c>
      <c r="S368" s="172">
        <v>11.25</v>
      </c>
      <c r="T368" s="160" t="s">
        <v>176</v>
      </c>
    </row>
    <row r="369" spans="1:20" x14ac:dyDescent="0.55000000000000004">
      <c r="A369" s="160">
        <f>'6-21-24 vs Enterprise'!BF17</f>
        <v>55</v>
      </c>
      <c r="B369" s="160" t="str">
        <f>'6-21-24 vs Enterprise'!BG17</f>
        <v>Baker</v>
      </c>
      <c r="C369" s="172">
        <f>'6-21-24 vs Enterprise'!BH17*100</f>
        <v>0</v>
      </c>
      <c r="D369" s="172">
        <f>'6-21-24 vs Enterprise'!BI17*100</f>
        <v>0</v>
      </c>
      <c r="E369" s="172">
        <f>'6-21-24 vs Enterprise'!BJ17*100</f>
        <v>0</v>
      </c>
      <c r="F369" s="172">
        <f>'6-21-24 vs Enterprise'!BK17*100</f>
        <v>0</v>
      </c>
      <c r="G369" s="172">
        <f>'6-21-24 vs Enterprise'!BL17</f>
        <v>0</v>
      </c>
      <c r="H369" s="172">
        <f>'6-21-24 vs Enterprise'!BM17</f>
        <v>0</v>
      </c>
      <c r="I369" s="172">
        <f>'6-21-24 vs Enterprise'!BN17</f>
        <v>0</v>
      </c>
      <c r="J369" s="172">
        <f>'6-21-24 vs Enterprise'!BO17*100</f>
        <v>0</v>
      </c>
      <c r="K369" s="172">
        <f>'6-21-24 vs Enterprise'!BP17*100</f>
        <v>0</v>
      </c>
      <c r="L369" s="172">
        <f>'6-21-24 vs Enterprise'!BQ17*100</f>
        <v>0</v>
      </c>
      <c r="M369" s="172">
        <f>'6-21-24 vs Enterprise'!BR17</f>
        <v>0</v>
      </c>
      <c r="N369" s="172">
        <f>'6-21-24 vs Enterprise'!BS17</f>
        <v>0</v>
      </c>
      <c r="O369" s="172">
        <f>'6-21-24 vs Enterprise'!BT17</f>
        <v>0</v>
      </c>
      <c r="P369" s="172">
        <f>'6-21-24 vs Enterprise'!BU17*100</f>
        <v>0</v>
      </c>
      <c r="Q369" s="172">
        <f>'6-21-24 vs Enterprise'!BV17</f>
        <v>0</v>
      </c>
      <c r="R369" s="172">
        <f>'6-21-24 vs Enterprise'!BW17</f>
        <v>0</v>
      </c>
      <c r="S369" s="172">
        <v>0</v>
      </c>
      <c r="T369" s="160" t="s">
        <v>176</v>
      </c>
    </row>
    <row r="370" spans="1:20" x14ac:dyDescent="0.55000000000000004">
      <c r="A370" s="160">
        <v>99</v>
      </c>
      <c r="B370" s="160" t="str">
        <f>'6-21-24 vs Enterprise'!BG18</f>
        <v>Team</v>
      </c>
      <c r="C370" s="172">
        <f>'6-21-24 vs Enterprise'!BH18*100</f>
        <v>58.51063829787234</v>
      </c>
      <c r="D370" s="172">
        <f>'6-21-24 vs Enterprise'!BI18*100</f>
        <v>64.902225219150367</v>
      </c>
      <c r="E370" s="172">
        <f>'6-21-24 vs Enterprise'!BJ18*100</f>
        <v>0</v>
      </c>
      <c r="F370" s="172">
        <f>'6-21-24 vs Enterprise'!BK18*100</f>
        <v>60</v>
      </c>
      <c r="G370" s="172">
        <f>'6-21-24 vs Enterprise'!BL18</f>
        <v>0.20741150442477879</v>
      </c>
      <c r="H370" s="172">
        <f>'6-21-24 vs Enterprise'!BM18</f>
        <v>0.17975663716814161</v>
      </c>
      <c r="I370" s="172">
        <f>'6-21-24 vs Enterprise'!BN18</f>
        <v>1.1538461538461537</v>
      </c>
      <c r="J370" s="172">
        <f>'6-21-24 vs Enterprise'!BO18*100</f>
        <v>34.782608695652172</v>
      </c>
      <c r="K370" s="172">
        <f>'6-21-24 vs Enterprise'!BP18*100</f>
        <v>78.94736842105263</v>
      </c>
      <c r="L370" s="172">
        <f>'6-21-24 vs Enterprise'!BQ18*100</f>
        <v>60.317460317460316</v>
      </c>
      <c r="M370" s="172">
        <f>'6-21-24 vs Enterprise'!BR18</f>
        <v>85.798816568047343</v>
      </c>
      <c r="N370" s="172">
        <f>'6-21-24 vs Enterprise'!BS18</f>
        <v>120.06454062262719</v>
      </c>
      <c r="O370" s="172">
        <f>'6-21-24 vs Enterprise'!BT18</f>
        <v>34.265724054579849</v>
      </c>
      <c r="P370" s="172">
        <f>'6-21-24 vs Enterprise'!BU18*100</f>
        <v>69.629629629629619</v>
      </c>
      <c r="Q370" s="172">
        <f>'6-21-24 vs Enterprise'!BV18</f>
        <v>71.66</v>
      </c>
      <c r="R370" s="172">
        <f>'6-21-24 vs Enterprise'!BW18</f>
        <v>0.5957446808510638</v>
      </c>
      <c r="S370" s="172">
        <v>160</v>
      </c>
      <c r="T370" s="160" t="s">
        <v>176</v>
      </c>
    </row>
    <row r="371" spans="1:20" x14ac:dyDescent="0.55000000000000004">
      <c r="A371" s="160">
        <f>'6-22-24 vs Shades Valley'!BF3</f>
        <v>0</v>
      </c>
      <c r="B371" s="160" t="str">
        <f>'6-22-24 vs Shades Valley'!BG3</f>
        <v>Lewis</v>
      </c>
      <c r="C371" s="172">
        <f>'6-22-24 vs Shades Valley'!BH3*100</f>
        <v>0</v>
      </c>
      <c r="D371" s="172">
        <f>'6-22-24 vs Shades Valley'!BI3*100</f>
        <v>0</v>
      </c>
      <c r="E371" s="172">
        <f>'6-22-24 vs Shades Valley'!BJ3*100</f>
        <v>14.700477765527381</v>
      </c>
      <c r="F371" s="172">
        <f>'6-22-24 vs Shades Valley'!BK3*100</f>
        <v>0</v>
      </c>
      <c r="G371" s="172">
        <f>'6-22-24 vs Shades Valley'!BL3</f>
        <v>0</v>
      </c>
      <c r="H371" s="172">
        <f>'6-22-24 vs Shades Valley'!BM3</f>
        <v>0.66666666666666663</v>
      </c>
      <c r="I371" s="172">
        <f>'6-22-24 vs Shades Valley'!BN3</f>
        <v>0</v>
      </c>
      <c r="J371" s="172">
        <f>'6-22-24 vs Shades Valley'!BO3*100</f>
        <v>23.703703703703706</v>
      </c>
      <c r="K371" s="172">
        <f>'6-22-24 vs Shades Valley'!BP3*100</f>
        <v>0</v>
      </c>
      <c r="L371" s="172">
        <f>'6-22-24 vs Shades Valley'!BQ3*100</f>
        <v>12.052730696798493</v>
      </c>
      <c r="M371" s="172">
        <f>'6-22-24 vs Shades Valley'!BR3</f>
        <v>94.679576718261558</v>
      </c>
      <c r="N371" s="172">
        <f>'6-22-24 vs Shades Valley'!BS3</f>
        <v>34.016615185684032</v>
      </c>
      <c r="O371" s="172">
        <f>'6-22-24 vs Shades Valley'!BT3</f>
        <v>-60.662961532577526</v>
      </c>
      <c r="P371" s="172">
        <f>'6-22-24 vs Shades Valley'!BU3*100</f>
        <v>-0.89285714285714279</v>
      </c>
      <c r="Q371" s="172">
        <f>'6-22-24 vs Shades Valley'!BV3</f>
        <v>0.25</v>
      </c>
      <c r="R371" s="172">
        <f>'6-22-24 vs Shades Valley'!BW3</f>
        <v>0</v>
      </c>
      <c r="S371" s="172">
        <v>9</v>
      </c>
      <c r="T371" s="160" t="s">
        <v>177</v>
      </c>
    </row>
    <row r="372" spans="1:20" x14ac:dyDescent="0.55000000000000004">
      <c r="A372" s="160">
        <f>'6-22-24 vs Shades Valley'!BF4</f>
        <v>1</v>
      </c>
      <c r="B372" s="160" t="str">
        <f>'6-22-24 vs Shades Valley'!BG4</f>
        <v>Walker</v>
      </c>
      <c r="C372" s="172">
        <f>'6-22-24 vs Shades Valley'!BH4*100</f>
        <v>60.714285714285708</v>
      </c>
      <c r="D372" s="172">
        <f>'6-22-24 vs Shades Valley'!BI4*100</f>
        <v>58.86426592797784</v>
      </c>
      <c r="E372" s="172">
        <f>'6-22-24 vs Shades Valley'!BJ4*100</f>
        <v>27.063836649412888</v>
      </c>
      <c r="F372" s="172">
        <f>'6-22-24 vs Shades Valley'!BK4*100</f>
        <v>9.0222172098793294</v>
      </c>
      <c r="G372" s="172">
        <f>'6-22-24 vs Shades Valley'!BL4</f>
        <v>6.0827250608272515E-2</v>
      </c>
      <c r="H372" s="172">
        <f>'6-22-24 vs Shades Valley'!BM4</f>
        <v>6.0827250608272515E-2</v>
      </c>
      <c r="I372" s="172">
        <f>'6-22-24 vs Shades Valley'!BN4</f>
        <v>1</v>
      </c>
      <c r="J372" s="172">
        <f>'6-22-24 vs Shades Valley'!BO4*100</f>
        <v>4.2395336512983572</v>
      </c>
      <c r="K372" s="172">
        <f>'6-22-24 vs Shades Valley'!BP4*100</f>
        <v>33.178959010161059</v>
      </c>
      <c r="L372" s="172">
        <f>'6-22-24 vs Shades Valley'!BQ4*100</f>
        <v>15.089865538519575</v>
      </c>
      <c r="M372" s="172">
        <f>'6-22-24 vs Shades Valley'!BR4</f>
        <v>92.234655731857742</v>
      </c>
      <c r="N372" s="172">
        <f>'6-22-24 vs Shades Valley'!BS4</f>
        <v>128.71056080151183</v>
      </c>
      <c r="O372" s="172">
        <f>'6-22-24 vs Shades Valley'!BT4</f>
        <v>36.47590506965409</v>
      </c>
      <c r="P372" s="172">
        <f>'6-22-24 vs Shades Valley'!BU4*100</f>
        <v>14.732142857142858</v>
      </c>
      <c r="Q372" s="172">
        <f>'6-22-24 vs Shades Valley'!BV4</f>
        <v>13.04</v>
      </c>
      <c r="R372" s="172">
        <f>'6-22-24 vs Shades Valley'!BW4</f>
        <v>7.1428571428571425E-2</v>
      </c>
      <c r="S372" s="172">
        <v>25.16</v>
      </c>
      <c r="T372" s="160" t="s">
        <v>177</v>
      </c>
    </row>
    <row r="373" spans="1:20" x14ac:dyDescent="0.55000000000000004">
      <c r="A373" s="160">
        <f>'6-22-24 vs Shades Valley'!BF5</f>
        <v>2</v>
      </c>
      <c r="B373" s="160" t="str">
        <f>'6-22-24 vs Shades Valley'!BG5</f>
        <v>Rivers</v>
      </c>
      <c r="C373" s="172">
        <f>'6-22-24 vs Shades Valley'!BH5*100</f>
        <v>0</v>
      </c>
      <c r="D373" s="172">
        <f>'6-22-24 vs Shades Valley'!BI5*100</f>
        <v>0</v>
      </c>
      <c r="E373" s="172">
        <f>'6-22-24 vs Shades Valley'!BJ5*100</f>
        <v>20.370177042301219</v>
      </c>
      <c r="F373" s="172">
        <f>'6-22-24 vs Shades Valley'!BK5*100</f>
        <v>0</v>
      </c>
      <c r="G373" s="172">
        <f>'6-22-24 vs Shades Valley'!BL5</f>
        <v>0</v>
      </c>
      <c r="H373" s="172">
        <f>'6-22-24 vs Shades Valley'!BM5</f>
        <v>0</v>
      </c>
      <c r="I373" s="172">
        <f>'6-22-24 vs Shades Valley'!BN5</f>
        <v>0</v>
      </c>
      <c r="J373" s="172">
        <f>'6-22-24 vs Shades Valley'!BO5*100</f>
        <v>0</v>
      </c>
      <c r="K373" s="172">
        <f>'6-22-24 vs Shades Valley'!BP5*100</f>
        <v>0</v>
      </c>
      <c r="L373" s="172">
        <f>'6-22-24 vs Shades Valley'!BQ5*100</f>
        <v>0</v>
      </c>
      <c r="M373" s="172">
        <f>'6-22-24 vs Shades Valley'!BR5</f>
        <v>107.52197373694956</v>
      </c>
      <c r="N373" s="172">
        <f>'6-22-24 vs Shades Valley'!BS5</f>
        <v>0</v>
      </c>
      <c r="O373" s="172">
        <f>'6-22-24 vs Shades Valley'!BT5</f>
        <v>-107.52197373694956</v>
      </c>
      <c r="P373" s="172">
        <f>'6-22-24 vs Shades Valley'!BU5*100</f>
        <v>-1.7857142857142856</v>
      </c>
      <c r="Q373" s="172">
        <f>'6-22-24 vs Shades Valley'!BV5</f>
        <v>-1.5</v>
      </c>
      <c r="R373" s="172">
        <f>'6-22-24 vs Shades Valley'!BW5</f>
        <v>0</v>
      </c>
      <c r="S373" s="172">
        <v>4.33</v>
      </c>
      <c r="T373" s="160" t="s">
        <v>177</v>
      </c>
    </row>
    <row r="374" spans="1:20" x14ac:dyDescent="0.55000000000000004">
      <c r="A374" s="160">
        <f>'6-22-24 vs Shades Valley'!BF6</f>
        <v>3</v>
      </c>
      <c r="B374" s="160" t="str">
        <f>'6-22-24 vs Shades Valley'!BG6</f>
        <v>Gossett</v>
      </c>
      <c r="C374" s="172">
        <f>'6-22-24 vs Shades Valley'!BH6*100</f>
        <v>50</v>
      </c>
      <c r="D374" s="172">
        <f>'6-22-24 vs Shades Valley'!BI6*100</f>
        <v>50</v>
      </c>
      <c r="E374" s="172">
        <f>'6-22-24 vs Shades Valley'!BJ6*100</f>
        <v>14.88655976255937</v>
      </c>
      <c r="F374" s="172">
        <f>'6-22-24 vs Shades Valley'!BK6*100</f>
        <v>13.302847640823112</v>
      </c>
      <c r="G374" s="172">
        <f>'6-22-24 vs Shades Valley'!BL6</f>
        <v>0.2</v>
      </c>
      <c r="H374" s="172">
        <f>'6-22-24 vs Shades Valley'!BM6</f>
        <v>0.2</v>
      </c>
      <c r="I374" s="172">
        <f>'6-22-24 vs Shades Valley'!BN6</f>
        <v>1</v>
      </c>
      <c r="J374" s="172">
        <f>'6-22-24 vs Shades Valley'!BO6*100</f>
        <v>0</v>
      </c>
      <c r="K374" s="172">
        <f>'6-22-24 vs Shades Valley'!BP6*100</f>
        <v>0</v>
      </c>
      <c r="L374" s="172">
        <f>'6-22-24 vs Shades Valley'!BQ6*100</f>
        <v>0</v>
      </c>
      <c r="M374" s="172">
        <f>'6-22-24 vs Shades Valley'!BR6</f>
        <v>107.01011674982246</v>
      </c>
      <c r="N374" s="172">
        <f>'6-22-24 vs Shades Valley'!BS6</f>
        <v>99.516379863332588</v>
      </c>
      <c r="O374" s="172">
        <f>'6-22-24 vs Shades Valley'!BT6</f>
        <v>-7.4937368864898701</v>
      </c>
      <c r="P374" s="172">
        <f>'6-22-24 vs Shades Valley'!BU6*100</f>
        <v>0.89285714285714279</v>
      </c>
      <c r="Q374" s="172">
        <f>'6-22-24 vs Shades Valley'!BV6</f>
        <v>0.47999999999999954</v>
      </c>
      <c r="R374" s="172">
        <f>'6-22-24 vs Shades Valley'!BW6</f>
        <v>0</v>
      </c>
      <c r="S374" s="172">
        <v>11.85</v>
      </c>
      <c r="T374" s="160" t="s">
        <v>177</v>
      </c>
    </row>
    <row r="375" spans="1:20" x14ac:dyDescent="0.55000000000000004">
      <c r="A375" s="160">
        <f>'6-22-24 vs Shades Valley'!BF7</f>
        <v>4</v>
      </c>
      <c r="B375" s="160" t="str">
        <f>'6-22-24 vs Shades Valley'!BG7</f>
        <v>Stapler</v>
      </c>
      <c r="C375" s="172">
        <f>'6-22-24 vs Shades Valley'!BH7*100</f>
        <v>66.666666666666657</v>
      </c>
      <c r="D375" s="172">
        <f>'6-22-24 vs Shades Valley'!BI7*100</f>
        <v>75.136612021857914</v>
      </c>
      <c r="E375" s="172">
        <f>'6-22-24 vs Shades Valley'!BJ7*100</f>
        <v>16.776545237720224</v>
      </c>
      <c r="F375" s="172">
        <f>'6-22-24 vs Shades Valley'!BK7*100</f>
        <v>27.379679144385026</v>
      </c>
      <c r="G375" s="172">
        <f>'6-22-24 vs Shades Valley'!BL7</f>
        <v>0.3003003003003003</v>
      </c>
      <c r="H375" s="172">
        <f>'6-22-24 vs Shades Valley'!BM7</f>
        <v>0.15015015015015015</v>
      </c>
      <c r="I375" s="172">
        <f>'6-22-24 vs Shades Valley'!BN7</f>
        <v>2</v>
      </c>
      <c r="J375" s="172">
        <f>'6-22-24 vs Shades Valley'!BO7*100</f>
        <v>4.353741496598639</v>
      </c>
      <c r="K375" s="172">
        <f>'6-22-24 vs Shades Valley'!BP7*100</f>
        <v>5.6787932564330079</v>
      </c>
      <c r="L375" s="172">
        <f>'6-22-24 vs Shades Valley'!BQ7*100</f>
        <v>4.4275337253545484</v>
      </c>
      <c r="M375" s="172">
        <f>'6-22-24 vs Shades Valley'!BR7</f>
        <v>100.72653279386245</v>
      </c>
      <c r="N375" s="172">
        <f>'6-22-24 vs Shades Valley'!BS7</f>
        <v>152.9961174279444</v>
      </c>
      <c r="O375" s="172">
        <f>'6-22-24 vs Shades Valley'!BT7</f>
        <v>52.269584634081951</v>
      </c>
      <c r="P375" s="172">
        <f>'6-22-24 vs Shades Valley'!BU7*100</f>
        <v>11.160714285714286</v>
      </c>
      <c r="Q375" s="172">
        <f>'6-22-24 vs Shades Valley'!BV7</f>
        <v>9.1</v>
      </c>
      <c r="R375" s="172">
        <f>'6-22-24 vs Shades Valley'!BW7</f>
        <v>0.5</v>
      </c>
      <c r="S375" s="172">
        <v>24.5</v>
      </c>
      <c r="T375" s="160" t="s">
        <v>177</v>
      </c>
    </row>
    <row r="376" spans="1:20" x14ac:dyDescent="0.55000000000000004">
      <c r="A376" s="160">
        <f>'6-22-24 vs Shades Valley'!BF8</f>
        <v>5</v>
      </c>
      <c r="B376" s="160" t="str">
        <f>'6-22-24 vs Shades Valley'!BG8</f>
        <v>JD</v>
      </c>
      <c r="C376" s="172">
        <f>'6-22-24 vs Shades Valley'!BH8*100</f>
        <v>50</v>
      </c>
      <c r="D376" s="172">
        <f>'6-22-24 vs Shades Valley'!BI8*100</f>
        <v>61.403508771929829</v>
      </c>
      <c r="E376" s="172">
        <f>'6-22-24 vs Shades Valley'!BJ8*100</f>
        <v>21.858971286132014</v>
      </c>
      <c r="F376" s="172">
        <f>'6-22-24 vs Shades Valley'!BK8*100</f>
        <v>14.780600461893764</v>
      </c>
      <c r="G376" s="172">
        <f>'6-22-24 vs Shades Valley'!BL8</f>
        <v>0.14925373134328357</v>
      </c>
      <c r="H376" s="172">
        <f>'6-22-24 vs Shades Valley'!BM8</f>
        <v>0</v>
      </c>
      <c r="I376" s="172">
        <f>'6-22-24 vs Shades Valley'!BN8</f>
        <v>0</v>
      </c>
      <c r="J376" s="172">
        <f>'6-22-24 vs Shades Valley'!BO8*100</f>
        <v>13.913043478260869</v>
      </c>
      <c r="K376" s="172">
        <f>'6-22-24 vs Shades Valley'!BP8*100</f>
        <v>18.147448015122876</v>
      </c>
      <c r="L376" s="172">
        <f>'6-22-24 vs Shades Valley'!BQ8*100</f>
        <v>14.148857774502579</v>
      </c>
      <c r="M376" s="172">
        <f>'6-22-24 vs Shades Valley'!BR8</f>
        <v>75.836144505593793</v>
      </c>
      <c r="N376" s="172">
        <f>'6-22-24 vs Shades Valley'!BS8</f>
        <v>159.2819217885642</v>
      </c>
      <c r="O376" s="172">
        <f>'6-22-24 vs Shades Valley'!BT8</f>
        <v>83.445777282970411</v>
      </c>
      <c r="P376" s="172">
        <f>'6-22-24 vs Shades Valley'!BU8*100</f>
        <v>16.964285714285715</v>
      </c>
      <c r="Q376" s="172">
        <f>'6-22-24 vs Shades Valley'!BV8</f>
        <v>16.07</v>
      </c>
      <c r="R376" s="172">
        <f>'6-22-24 vs Shades Valley'!BW8</f>
        <v>1.4285714285714286</v>
      </c>
      <c r="S376" s="172">
        <v>23</v>
      </c>
      <c r="T376" s="160" t="s">
        <v>177</v>
      </c>
    </row>
    <row r="377" spans="1:20" x14ac:dyDescent="0.55000000000000004">
      <c r="A377" s="160">
        <f>'6-22-24 vs Shades Valley'!BF9</f>
        <v>10</v>
      </c>
      <c r="B377" s="160" t="str">
        <f>'6-22-24 vs Shades Valley'!BG9</f>
        <v>Mason</v>
      </c>
      <c r="C377" s="172">
        <f>'6-22-24 vs Shades Valley'!BH9*100</f>
        <v>0</v>
      </c>
      <c r="D377" s="172">
        <f>'6-22-24 vs Shades Valley'!BI9*100</f>
        <v>0</v>
      </c>
      <c r="E377" s="172">
        <f>'6-22-24 vs Shades Valley'!BJ9*100</f>
        <v>0</v>
      </c>
      <c r="F377" s="172">
        <f>'6-22-24 vs Shades Valley'!BK9*100</f>
        <v>0</v>
      </c>
      <c r="G377" s="172">
        <f>'6-22-24 vs Shades Valley'!BL9</f>
        <v>0</v>
      </c>
      <c r="H377" s="172">
        <f>'6-22-24 vs Shades Valley'!BM9</f>
        <v>0</v>
      </c>
      <c r="I377" s="172">
        <f>'6-22-24 vs Shades Valley'!BN9</f>
        <v>0</v>
      </c>
      <c r="J377" s="172">
        <f>'6-22-24 vs Shades Valley'!BO9*100</f>
        <v>0</v>
      </c>
      <c r="K377" s="172">
        <f>'6-22-24 vs Shades Valley'!BP9*100</f>
        <v>0</v>
      </c>
      <c r="L377" s="172">
        <f>'6-22-24 vs Shades Valley'!BQ9*100</f>
        <v>0</v>
      </c>
      <c r="M377" s="172">
        <f>'6-22-24 vs Shades Valley'!BR9</f>
        <v>107.52197373694956</v>
      </c>
      <c r="N377" s="172">
        <f>'6-22-24 vs Shades Valley'!BS9</f>
        <v>0</v>
      </c>
      <c r="O377" s="172">
        <f>'6-22-24 vs Shades Valley'!BT9</f>
        <v>-107.52197373694956</v>
      </c>
      <c r="P377" s="172">
        <f>'6-22-24 vs Shades Valley'!BU9*100</f>
        <v>0</v>
      </c>
      <c r="Q377" s="172">
        <f>'6-22-24 vs Shades Valley'!BV9</f>
        <v>0</v>
      </c>
      <c r="R377" s="172">
        <f>'6-22-24 vs Shades Valley'!BW9</f>
        <v>0</v>
      </c>
      <c r="S377" s="172">
        <v>2.5</v>
      </c>
      <c r="T377" s="160" t="s">
        <v>177</v>
      </c>
    </row>
    <row r="378" spans="1:20" x14ac:dyDescent="0.55000000000000004">
      <c r="A378" s="160">
        <f>'6-22-24 vs Shades Valley'!BF10</f>
        <v>11</v>
      </c>
      <c r="B378" s="160" t="str">
        <f>'6-22-24 vs Shades Valley'!BG10</f>
        <v>Pannell</v>
      </c>
      <c r="C378" s="172">
        <f>'6-22-24 vs Shades Valley'!BH10*100</f>
        <v>33.333333333333329</v>
      </c>
      <c r="D378" s="172">
        <f>'6-22-24 vs Shades Valley'!BI10*100</f>
        <v>25.773195876288664</v>
      </c>
      <c r="E378" s="172">
        <f>'6-22-24 vs Shades Valley'!BJ10*100</f>
        <v>20.189023873107022</v>
      </c>
      <c r="F378" s="172">
        <f>'6-22-24 vs Shades Valley'!BK10*100</f>
        <v>0</v>
      </c>
      <c r="G378" s="172">
        <f>'6-22-24 vs Shades Valley'!BL10</f>
        <v>0</v>
      </c>
      <c r="H378" s="172">
        <f>'6-22-24 vs Shades Valley'!BM10</f>
        <v>0.20491803278688525</v>
      </c>
      <c r="I378" s="172">
        <f>'6-22-24 vs Shades Valley'!BN10</f>
        <v>0</v>
      </c>
      <c r="J378" s="172">
        <f>'6-22-24 vs Shades Valley'!BO10*100</f>
        <v>20.012507817385867</v>
      </c>
      <c r="K378" s="172">
        <f>'6-22-24 vs Shades Valley'!BP10*100</f>
        <v>13.051635533077738</v>
      </c>
      <c r="L378" s="172">
        <f>'6-22-24 vs Shades Valley'!BQ10*100</f>
        <v>15.263777148853624</v>
      </c>
      <c r="M378" s="172">
        <f>'6-22-24 vs Shades Valley'!BR10</f>
        <v>92.472930790591363</v>
      </c>
      <c r="N378" s="172">
        <f>'6-22-24 vs Shades Valley'!BS10</f>
        <v>63.467628044814894</v>
      </c>
      <c r="O378" s="172">
        <f>'6-22-24 vs Shades Valley'!BT10</f>
        <v>-29.005302745776468</v>
      </c>
      <c r="P378" s="172">
        <f>'6-22-24 vs Shades Valley'!BU10*100</f>
        <v>0</v>
      </c>
      <c r="Q378" s="172">
        <f>'6-22-24 vs Shades Valley'!BV10</f>
        <v>1.3599999999999999</v>
      </c>
      <c r="R378" s="172">
        <f>'6-22-24 vs Shades Valley'!BW10</f>
        <v>0.66666666666666663</v>
      </c>
      <c r="S378" s="172">
        <v>10.66</v>
      </c>
      <c r="T378" s="160" t="s">
        <v>177</v>
      </c>
    </row>
    <row r="379" spans="1:20" x14ac:dyDescent="0.55000000000000004">
      <c r="A379" s="160">
        <f>'6-22-24 vs Shades Valley'!BF11</f>
        <v>12</v>
      </c>
      <c r="B379" s="160" t="str">
        <f>'6-22-24 vs Shades Valley'!BG11</f>
        <v>Chapman</v>
      </c>
      <c r="C379" s="172">
        <f>'6-22-24 vs Shades Valley'!BH11*100</f>
        <v>100</v>
      </c>
      <c r="D379" s="172">
        <f>'6-22-24 vs Shades Valley'!BI11*100</f>
        <v>100</v>
      </c>
      <c r="E379" s="172">
        <f>'6-22-24 vs Shades Valley'!BJ11*100</f>
        <v>44.101433296582137</v>
      </c>
      <c r="F379" s="172">
        <f>'6-22-24 vs Shades Valley'!BK11*100</f>
        <v>0</v>
      </c>
      <c r="G379" s="172">
        <f>'6-22-24 vs Shades Valley'!BL11</f>
        <v>0</v>
      </c>
      <c r="H379" s="172">
        <f>'6-22-24 vs Shades Valley'!BM11</f>
        <v>0</v>
      </c>
      <c r="I379" s="172">
        <f>'6-22-24 vs Shades Valley'!BN11</f>
        <v>0</v>
      </c>
      <c r="J379" s="172">
        <f>'6-22-24 vs Shades Valley'!BO11*100</f>
        <v>0</v>
      </c>
      <c r="K379" s="172">
        <f>'6-22-24 vs Shades Valley'!BP11*100</f>
        <v>0</v>
      </c>
      <c r="L379" s="172">
        <f>'6-22-24 vs Shades Valley'!BQ11*100</f>
        <v>0</v>
      </c>
      <c r="M379" s="172">
        <f>'6-22-24 vs Shades Valley'!BR11</f>
        <v>107.52197373694956</v>
      </c>
      <c r="N379" s="172">
        <f>'6-22-24 vs Shades Valley'!BS11</f>
        <v>200</v>
      </c>
      <c r="O379" s="172">
        <f>'6-22-24 vs Shades Valley'!BT11</f>
        <v>92.478026263050438</v>
      </c>
      <c r="P379" s="172">
        <f>'6-22-24 vs Shades Valley'!BU11*100</f>
        <v>1.7857142857142856</v>
      </c>
      <c r="Q379" s="172">
        <f>'6-22-24 vs Shades Valley'!BV11</f>
        <v>1.25</v>
      </c>
      <c r="R379" s="172">
        <f>'6-22-24 vs Shades Valley'!BW11</f>
        <v>0</v>
      </c>
      <c r="S379" s="172">
        <v>1</v>
      </c>
      <c r="T379" s="160" t="s">
        <v>177</v>
      </c>
    </row>
    <row r="380" spans="1:20" x14ac:dyDescent="0.55000000000000004">
      <c r="A380" s="160">
        <f>'6-22-24 vs Shades Valley'!BF12</f>
        <v>24</v>
      </c>
      <c r="B380" s="160" t="str">
        <f>'6-22-24 vs Shades Valley'!BG12</f>
        <v>Carney</v>
      </c>
      <c r="C380" s="172">
        <f>'6-22-24 vs Shades Valley'!BH12*100</f>
        <v>0</v>
      </c>
      <c r="D380" s="172">
        <f>'6-22-24 vs Shades Valley'!BI12*100</f>
        <v>0</v>
      </c>
      <c r="E380" s="172">
        <f>'6-22-24 vs Shades Valley'!BJ12*100</f>
        <v>3.6001170038026236</v>
      </c>
      <c r="F380" s="172">
        <f>'6-22-24 vs Shades Valley'!BK12*100</f>
        <v>0</v>
      </c>
      <c r="G380" s="172">
        <f>'6-22-24 vs Shades Valley'!BL12</f>
        <v>0</v>
      </c>
      <c r="H380" s="172">
        <f>'6-22-24 vs Shades Valley'!BM12</f>
        <v>0</v>
      </c>
      <c r="I380" s="172">
        <f>'6-22-24 vs Shades Valley'!BN12</f>
        <v>0</v>
      </c>
      <c r="J380" s="172">
        <f>'6-22-24 vs Shades Valley'!BO12*100</f>
        <v>0</v>
      </c>
      <c r="K380" s="172">
        <f>'6-22-24 vs Shades Valley'!BP12*100</f>
        <v>22.715173025732032</v>
      </c>
      <c r="L380" s="172">
        <f>'6-22-24 vs Shades Valley'!BQ12*100</f>
        <v>8.8550674507090967</v>
      </c>
      <c r="M380" s="172">
        <f>'6-22-24 vs Shades Valley'!BR12</f>
        <v>99.705814179608439</v>
      </c>
      <c r="N380" s="172">
        <f>'6-22-24 vs Shades Valley'!BS12</f>
        <v>0</v>
      </c>
      <c r="O380" s="172">
        <f>'6-22-24 vs Shades Valley'!BT12</f>
        <v>-99.705814179608439</v>
      </c>
      <c r="P380" s="172">
        <f>'6-22-24 vs Shades Valley'!BU12*100</f>
        <v>0.89285714285714279</v>
      </c>
      <c r="Q380" s="172">
        <f>'6-22-24 vs Shades Valley'!BV12</f>
        <v>1.1599999999999999</v>
      </c>
      <c r="R380" s="172">
        <f>'6-22-24 vs Shades Valley'!BW12</f>
        <v>0</v>
      </c>
      <c r="S380" s="172">
        <v>12.25</v>
      </c>
      <c r="T380" s="160" t="s">
        <v>177</v>
      </c>
    </row>
    <row r="381" spans="1:20" x14ac:dyDescent="0.55000000000000004">
      <c r="A381" s="160">
        <f>'6-22-24 vs Shades Valley'!BF13</f>
        <v>30</v>
      </c>
      <c r="B381" s="160" t="str">
        <f>'6-22-24 vs Shades Valley'!BG13</f>
        <v>Bowman</v>
      </c>
      <c r="C381" s="172">
        <f>'6-22-24 vs Shades Valley'!BH13*100</f>
        <v>54.166666666666664</v>
      </c>
      <c r="D381" s="172">
        <f>'6-22-24 vs Shades Valley'!BI13*100</f>
        <v>61.211340206185568</v>
      </c>
      <c r="E381" s="172">
        <f>'6-22-24 vs Shades Valley'!BJ13*100</f>
        <v>35.937540063075311</v>
      </c>
      <c r="F381" s="172">
        <f>'6-22-24 vs Shades Valley'!BK13*100</f>
        <v>21.15702479338843</v>
      </c>
      <c r="G381" s="172">
        <f>'6-22-24 vs Shades Valley'!BL13</f>
        <v>0.10245901639344263</v>
      </c>
      <c r="H381" s="172">
        <f>'6-22-24 vs Shades Valley'!BM13</f>
        <v>0.10245901639344263</v>
      </c>
      <c r="I381" s="172">
        <f>'6-22-24 vs Shades Valley'!BN13</f>
        <v>1</v>
      </c>
      <c r="J381" s="172">
        <f>'6-22-24 vs Shades Valley'!BO13*100</f>
        <v>9.9224806201550386</v>
      </c>
      <c r="K381" s="172">
        <f>'6-22-24 vs Shades Valley'!BP13*100</f>
        <v>6.4711830131445911</v>
      </c>
      <c r="L381" s="172">
        <f>'6-22-24 vs Shades Valley'!BQ13*100</f>
        <v>7.5679936933385887</v>
      </c>
      <c r="M381" s="172">
        <f>'6-22-24 vs Shades Valley'!BR13</f>
        <v>89.018809447338654</v>
      </c>
      <c r="N381" s="172">
        <f>'6-22-24 vs Shades Valley'!BS13</f>
        <v>133.01731223285296</v>
      </c>
      <c r="O381" s="172">
        <f>'6-22-24 vs Shades Valley'!BT13</f>
        <v>43.998502785514304</v>
      </c>
      <c r="P381" s="172">
        <f>'6-22-24 vs Shades Valley'!BU13*100</f>
        <v>14.732142857142858</v>
      </c>
      <c r="Q381" s="172">
        <f>'6-22-24 vs Shades Valley'!BV13</f>
        <v>12.530000000000001</v>
      </c>
      <c r="R381" s="172">
        <f>'6-22-24 vs Shades Valley'!BW13</f>
        <v>0.66666666666666663</v>
      </c>
      <c r="S381" s="172">
        <v>21.5</v>
      </c>
      <c r="T381" s="160" t="s">
        <v>177</v>
      </c>
    </row>
    <row r="382" spans="1:20" x14ac:dyDescent="0.55000000000000004">
      <c r="A382" s="160">
        <f>'6-22-24 vs Shades Valley'!BF14</f>
        <v>32</v>
      </c>
      <c r="B382" s="160" t="str">
        <f>'6-22-24 vs Shades Valley'!BG14</f>
        <v>Turner</v>
      </c>
      <c r="C382" s="172">
        <f>'6-22-24 vs Shades Valley'!BH14*100</f>
        <v>0</v>
      </c>
      <c r="D382" s="172">
        <f>'6-22-24 vs Shades Valley'!BI14*100</f>
        <v>0</v>
      </c>
      <c r="E382" s="172">
        <f>'6-22-24 vs Shades Valley'!BJ14*100</f>
        <v>0</v>
      </c>
      <c r="F382" s="172">
        <f>'6-22-24 vs Shades Valley'!BK14*100</f>
        <v>0</v>
      </c>
      <c r="G382" s="172">
        <f>'6-22-24 vs Shades Valley'!BL14</f>
        <v>0</v>
      </c>
      <c r="H382" s="172">
        <f>'6-22-24 vs Shades Valley'!BM14</f>
        <v>0</v>
      </c>
      <c r="I382" s="172">
        <f>'6-22-24 vs Shades Valley'!BN14</f>
        <v>0</v>
      </c>
      <c r="J382" s="172">
        <f>'6-22-24 vs Shades Valley'!BO14*100</f>
        <v>0</v>
      </c>
      <c r="K382" s="172">
        <f>'6-22-24 vs Shades Valley'!BP14*100</f>
        <v>0</v>
      </c>
      <c r="L382" s="172">
        <f>'6-22-24 vs Shades Valley'!BQ14*100</f>
        <v>0</v>
      </c>
      <c r="M382" s="172">
        <f>'6-22-24 vs Shades Valley'!BR14</f>
        <v>107.52197373694956</v>
      </c>
      <c r="N382" s="172">
        <f>'6-22-24 vs Shades Valley'!BS14</f>
        <v>0</v>
      </c>
      <c r="O382" s="172">
        <f>'6-22-24 vs Shades Valley'!BT14</f>
        <v>-107.52197373694956</v>
      </c>
      <c r="P382" s="172">
        <f>'6-22-24 vs Shades Valley'!BU14*100</f>
        <v>0</v>
      </c>
      <c r="Q382" s="172">
        <f>'6-22-24 vs Shades Valley'!BV14</f>
        <v>0</v>
      </c>
      <c r="R382" s="172">
        <f>'6-22-24 vs Shades Valley'!BW14</f>
        <v>0</v>
      </c>
      <c r="S382" s="172">
        <v>1</v>
      </c>
      <c r="T382" s="160" t="s">
        <v>177</v>
      </c>
    </row>
    <row r="383" spans="1:20" x14ac:dyDescent="0.55000000000000004">
      <c r="A383" s="160">
        <f>'6-22-24 vs Shades Valley'!BF15</f>
        <v>33</v>
      </c>
      <c r="B383" s="160" t="str">
        <f>'6-22-24 vs Shades Valley'!BG15</f>
        <v>Bellomy</v>
      </c>
      <c r="C383" s="172">
        <f>'6-22-24 vs Shades Valley'!BH15*100</f>
        <v>0</v>
      </c>
      <c r="D383" s="172">
        <f>'6-22-24 vs Shades Valley'!BI15*100</f>
        <v>0</v>
      </c>
      <c r="E383" s="172">
        <f>'6-22-24 vs Shades Valley'!BJ15*100</f>
        <v>16.036884835120777</v>
      </c>
      <c r="F383" s="172">
        <f>'6-22-24 vs Shades Valley'!BK15*100</f>
        <v>50.59288537549407</v>
      </c>
      <c r="G383" s="172">
        <f>'6-22-24 vs Shades Valley'!BL15</f>
        <v>0.5</v>
      </c>
      <c r="H383" s="172">
        <f>'6-22-24 vs Shades Valley'!BM15</f>
        <v>0</v>
      </c>
      <c r="I383" s="172">
        <f>'6-22-24 vs Shades Valley'!BN15</f>
        <v>0</v>
      </c>
      <c r="J383" s="172">
        <f>'6-22-24 vs Shades Valley'!BO15*100</f>
        <v>38.787878787878789</v>
      </c>
      <c r="K383" s="172">
        <f>'6-22-24 vs Shades Valley'!BP15*100</f>
        <v>0</v>
      </c>
      <c r="L383" s="172">
        <f>'6-22-24 vs Shades Valley'!BQ15*100</f>
        <v>19.72265023112481</v>
      </c>
      <c r="M383" s="172">
        <f>'6-22-24 vs Shades Valley'!BR15</f>
        <v>105.31633544696551</v>
      </c>
      <c r="N383" s="172">
        <f>'6-22-24 vs Shades Valley'!BS15</f>
        <v>119.59004018497261</v>
      </c>
      <c r="O383" s="172">
        <f>'6-22-24 vs Shades Valley'!BT15</f>
        <v>14.273704738007098</v>
      </c>
      <c r="P383" s="172">
        <f>'6-22-24 vs Shades Valley'!BU15*100</f>
        <v>0.4464285714285714</v>
      </c>
      <c r="Q383" s="172">
        <f>'6-22-24 vs Shades Valley'!BV15</f>
        <v>1.25</v>
      </c>
      <c r="R383" s="172">
        <f>'6-22-24 vs Shades Valley'!BW15</f>
        <v>0</v>
      </c>
      <c r="S383" s="172">
        <v>2.75</v>
      </c>
      <c r="T383" s="160" t="s">
        <v>177</v>
      </c>
    </row>
    <row r="384" spans="1:20" x14ac:dyDescent="0.55000000000000004">
      <c r="A384" s="160">
        <f>'6-22-24 vs Shades Valley'!BF16</f>
        <v>34</v>
      </c>
      <c r="B384" s="160" t="str">
        <f>'6-22-24 vs Shades Valley'!BG16</f>
        <v>Toms</v>
      </c>
      <c r="C384" s="172">
        <f>'6-22-24 vs Shades Valley'!BH16*100</f>
        <v>100</v>
      </c>
      <c r="D384" s="172">
        <f>'6-22-24 vs Shades Valley'!BI16*100</f>
        <v>100</v>
      </c>
      <c r="E384" s="172">
        <f>'6-22-24 vs Shades Valley'!BJ16*100</f>
        <v>8.400273008872789</v>
      </c>
      <c r="F384" s="172">
        <f>'6-22-24 vs Shades Valley'!BK16*100</f>
        <v>0</v>
      </c>
      <c r="G384" s="172">
        <f>'6-22-24 vs Shades Valley'!BL16</f>
        <v>0</v>
      </c>
      <c r="H384" s="172">
        <f>'6-22-24 vs Shades Valley'!BM16</f>
        <v>0.5</v>
      </c>
      <c r="I384" s="172">
        <f>'6-22-24 vs Shades Valley'!BN16</f>
        <v>0</v>
      </c>
      <c r="J384" s="172">
        <f>'6-22-24 vs Shades Valley'!BO16*100</f>
        <v>0</v>
      </c>
      <c r="K384" s="172">
        <f>'6-22-24 vs Shades Valley'!BP16*100</f>
        <v>13.250517598343686</v>
      </c>
      <c r="L384" s="172">
        <f>'6-22-24 vs Shades Valley'!BQ16*100</f>
        <v>5.1654560129136398</v>
      </c>
      <c r="M384" s="172">
        <f>'6-22-24 vs Shades Valley'!BR16</f>
        <v>102.09604657172112</v>
      </c>
      <c r="N384" s="172">
        <f>'6-22-24 vs Shades Valley'!BS16</f>
        <v>79.598213865100149</v>
      </c>
      <c r="O384" s="172">
        <f>'6-22-24 vs Shades Valley'!BT16</f>
        <v>-22.497832706620969</v>
      </c>
      <c r="P384" s="172">
        <f>'6-22-24 vs Shades Valley'!BU16*100</f>
        <v>1.7857142857142856</v>
      </c>
      <c r="Q384" s="172">
        <f>'6-22-24 vs Shades Valley'!BV16</f>
        <v>1.25</v>
      </c>
      <c r="R384" s="172">
        <f>'6-22-24 vs Shades Valley'!BW16</f>
        <v>0</v>
      </c>
      <c r="S384" s="172">
        <v>10.5</v>
      </c>
      <c r="T384" s="160" t="s">
        <v>177</v>
      </c>
    </row>
    <row r="385" spans="1:20" x14ac:dyDescent="0.55000000000000004">
      <c r="A385" s="160">
        <f>'6-22-24 vs Shades Valley'!BF17</f>
        <v>55</v>
      </c>
      <c r="B385" s="160" t="str">
        <f>'6-22-24 vs Shades Valley'!BG17</f>
        <v>Baker</v>
      </c>
      <c r="C385" s="172">
        <f>'6-22-24 vs Shades Valley'!BH17*100</f>
        <v>0</v>
      </c>
      <c r="D385" s="172">
        <f>'6-22-24 vs Shades Valley'!BI17*100</f>
        <v>0</v>
      </c>
      <c r="E385" s="172">
        <f>'6-22-24 vs Shades Valley'!BJ17*100</f>
        <v>0</v>
      </c>
      <c r="F385" s="172">
        <f>'6-22-24 vs Shades Valley'!BK17*100</f>
        <v>0</v>
      </c>
      <c r="G385" s="172">
        <f>'6-22-24 vs Shades Valley'!BL17</f>
        <v>0</v>
      </c>
      <c r="H385" s="172">
        <f>'6-22-24 vs Shades Valley'!BM17</f>
        <v>0</v>
      </c>
      <c r="I385" s="172">
        <f>'6-22-24 vs Shades Valley'!BN17</f>
        <v>0</v>
      </c>
      <c r="J385" s="172">
        <f>'6-22-24 vs Shades Valley'!BO17*100</f>
        <v>0</v>
      </c>
      <c r="K385" s="172">
        <f>'6-22-24 vs Shades Valley'!BP17*100</f>
        <v>0</v>
      </c>
      <c r="L385" s="172">
        <f>'6-22-24 vs Shades Valley'!BQ17*100</f>
        <v>0</v>
      </c>
      <c r="M385" s="172">
        <f>'6-22-24 vs Shades Valley'!BR17</f>
        <v>0</v>
      </c>
      <c r="N385" s="172">
        <f>'6-22-24 vs Shades Valley'!BS17</f>
        <v>0</v>
      </c>
      <c r="O385" s="172">
        <f>'6-22-24 vs Shades Valley'!BT17</f>
        <v>0</v>
      </c>
      <c r="P385" s="172">
        <f>'6-22-24 vs Shades Valley'!BU17*100</f>
        <v>0</v>
      </c>
      <c r="Q385" s="172">
        <f>'6-22-24 vs Shades Valley'!BV17</f>
        <v>0</v>
      </c>
      <c r="R385" s="172">
        <f>'6-22-24 vs Shades Valley'!BW17</f>
        <v>0</v>
      </c>
      <c r="S385" s="172">
        <v>0</v>
      </c>
      <c r="T385" s="160" t="s">
        <v>177</v>
      </c>
    </row>
    <row r="386" spans="1:20" x14ac:dyDescent="0.55000000000000004">
      <c r="A386" s="160">
        <v>99</v>
      </c>
      <c r="B386" s="160" t="str">
        <f>'6-22-24 vs Shades Valley'!BG18</f>
        <v>Team</v>
      </c>
      <c r="C386" s="172">
        <f>'6-22-24 vs Shades Valley'!BH18*100</f>
        <v>51.923076923076927</v>
      </c>
      <c r="D386" s="172">
        <f>'6-22-24 vs Shades Valley'!BI18*100</f>
        <v>55.946291560102303</v>
      </c>
      <c r="E386" s="172">
        <f>'6-22-24 vs Shades Valley'!BJ18*100</f>
        <v>0</v>
      </c>
      <c r="F386" s="172">
        <f>'6-22-24 vs Shades Valley'!BK18*100</f>
        <v>47.826086956521742</v>
      </c>
      <c r="G386" s="172">
        <f>'6-22-24 vs Shades Valley'!BL18</f>
        <v>0.15159867695700111</v>
      </c>
      <c r="H386" s="172">
        <f>'6-22-24 vs Shades Valley'!BM18</f>
        <v>0.13781697905181917</v>
      </c>
      <c r="I386" s="172">
        <f>'6-22-24 vs Shades Valley'!BN18</f>
        <v>1.1000000000000001</v>
      </c>
      <c r="J386" s="172">
        <f>'6-22-24 vs Shades Valley'!BO18*100</f>
        <v>40</v>
      </c>
      <c r="K386" s="172">
        <f>'6-22-24 vs Shades Valley'!BP18*100</f>
        <v>65.217391304347828</v>
      </c>
      <c r="L386" s="172">
        <f>'6-22-24 vs Shades Valley'!BQ18*100</f>
        <v>52.542372881355938</v>
      </c>
      <c r="M386" s="172">
        <f>'6-22-24 vs Shades Valley'!BR18</f>
        <v>93.362447859802373</v>
      </c>
      <c r="N386" s="172">
        <f>'6-22-24 vs Shades Valley'!BS18</f>
        <v>116.37959699408127</v>
      </c>
      <c r="O386" s="172">
        <f>'6-22-24 vs Shades Valley'!BT18</f>
        <v>23.017149134278895</v>
      </c>
      <c r="P386" s="172">
        <f>'6-22-24 vs Shades Valley'!BU18*100</f>
        <v>60.714285714285722</v>
      </c>
      <c r="Q386" s="172">
        <f>'6-22-24 vs Shades Valley'!BV18</f>
        <v>60.239999999999995</v>
      </c>
      <c r="R386" s="172">
        <f>'6-22-24 vs Shades Valley'!BW18</f>
        <v>0.46153846153846156</v>
      </c>
      <c r="S386" s="172">
        <v>160</v>
      </c>
      <c r="T386" s="160" t="s">
        <v>177</v>
      </c>
    </row>
    <row r="387" spans="1:20" x14ac:dyDescent="0.55000000000000004">
      <c r="A387" s="160">
        <f>'6-22-24 vs Fairfield'!BF3</f>
        <v>0</v>
      </c>
      <c r="B387" s="160" t="str">
        <f>'6-22-24 vs Fairfield'!BG3</f>
        <v>Lewis</v>
      </c>
      <c r="C387" s="172">
        <f>'6-22-24 vs Fairfield'!BH3*100</f>
        <v>0</v>
      </c>
      <c r="D387" s="172">
        <f>'6-22-24 vs Fairfield'!BI3*100</f>
        <v>0</v>
      </c>
      <c r="E387" s="172">
        <f>'6-22-24 vs Fairfield'!BJ3*100</f>
        <v>0</v>
      </c>
      <c r="F387" s="172">
        <f>'6-22-24 vs Fairfield'!BK3*100</f>
        <v>0</v>
      </c>
      <c r="G387" s="172">
        <f>'6-22-24 vs Fairfield'!BL3</f>
        <v>0</v>
      </c>
      <c r="H387" s="172">
        <f>'6-22-24 vs Fairfield'!BM3</f>
        <v>0</v>
      </c>
      <c r="I387" s="172">
        <f>'6-22-24 vs Fairfield'!BN3</f>
        <v>0</v>
      </c>
      <c r="J387" s="172">
        <f>'6-22-24 vs Fairfield'!BO3*100</f>
        <v>0</v>
      </c>
      <c r="K387" s="172">
        <f>'6-22-24 vs Fairfield'!BP3*100</f>
        <v>0</v>
      </c>
      <c r="L387" s="172">
        <f>'6-22-24 vs Fairfield'!BQ3*100</f>
        <v>0</v>
      </c>
      <c r="M387" s="172">
        <f>'6-22-24 vs Fairfield'!BR3</f>
        <v>104.0379700597008</v>
      </c>
      <c r="N387" s="172">
        <f>'6-22-24 vs Fairfield'!BS3</f>
        <v>0</v>
      </c>
      <c r="O387" s="172">
        <f>'6-22-24 vs Fairfield'!BT3</f>
        <v>-104.0379700597008</v>
      </c>
      <c r="P387" s="172">
        <f>'6-22-24 vs Fairfield'!BU3*100</f>
        <v>0.81632653061224492</v>
      </c>
      <c r="Q387" s="172">
        <f>'6-22-24 vs Fairfield'!BV3</f>
        <v>1</v>
      </c>
      <c r="R387" s="172">
        <f>'6-22-24 vs Fairfield'!BW3</f>
        <v>0</v>
      </c>
      <c r="S387" s="172">
        <v>6</v>
      </c>
      <c r="T387" s="160" t="s">
        <v>178</v>
      </c>
    </row>
    <row r="388" spans="1:20" x14ac:dyDescent="0.55000000000000004">
      <c r="A388" s="160">
        <f>'6-22-24 vs Fairfield'!BF4</f>
        <v>1</v>
      </c>
      <c r="B388" s="160" t="str">
        <f>'6-22-24 vs Fairfield'!BG4</f>
        <v>Walker</v>
      </c>
      <c r="C388" s="172">
        <f>'6-22-24 vs Fairfield'!BH4*100</f>
        <v>75</v>
      </c>
      <c r="D388" s="172">
        <f>'6-22-24 vs Fairfield'!BI4*100</f>
        <v>78.551912568306008</v>
      </c>
      <c r="E388" s="172">
        <f>'6-22-24 vs Fairfield'!BJ4*100</f>
        <v>35.326029019840092</v>
      </c>
      <c r="F388" s="172">
        <f>'6-22-24 vs Fairfield'!BK4*100</f>
        <v>27.618525694411485</v>
      </c>
      <c r="G388" s="172">
        <f>'6-22-24 vs Fairfield'!BL4</f>
        <v>0.17667844522968199</v>
      </c>
      <c r="H388" s="172">
        <f>'6-22-24 vs Fairfield'!BM4</f>
        <v>0.17667844522968199</v>
      </c>
      <c r="I388" s="172">
        <f>'6-22-24 vs Fairfield'!BN4</f>
        <v>1</v>
      </c>
      <c r="J388" s="172">
        <f>'6-22-24 vs Fairfield'!BO4*100</f>
        <v>6.1247846889952147</v>
      </c>
      <c r="K388" s="172">
        <f>'6-22-24 vs Fairfield'!BP4*100</f>
        <v>15.86876033057851</v>
      </c>
      <c r="L388" s="172">
        <f>'6-22-24 vs Fairfield'!BQ4*100</f>
        <v>10.344080808080809</v>
      </c>
      <c r="M388" s="172">
        <f>'6-22-24 vs Fairfield'!BR4</f>
        <v>121.53017841848238</v>
      </c>
      <c r="N388" s="172">
        <f>'6-22-24 vs Fairfield'!BS4</f>
        <v>152.31231560258118</v>
      </c>
      <c r="O388" s="172">
        <f>'6-22-24 vs Fairfield'!BT4</f>
        <v>30.782137184098801</v>
      </c>
      <c r="P388" s="172">
        <f>'6-22-24 vs Fairfield'!BU4*100</f>
        <v>16.73469387755102</v>
      </c>
      <c r="Q388" s="172">
        <f>'6-22-24 vs Fairfield'!BV4</f>
        <v>13.29</v>
      </c>
      <c r="R388" s="172">
        <f>'6-22-24 vs Fairfield'!BW4</f>
        <v>0.5</v>
      </c>
      <c r="S388" s="172">
        <v>27.5</v>
      </c>
      <c r="T388" s="160" t="s">
        <v>178</v>
      </c>
    </row>
    <row r="389" spans="1:20" x14ac:dyDescent="0.55000000000000004">
      <c r="A389" s="160">
        <f>'6-22-24 vs Fairfield'!BF5</f>
        <v>2</v>
      </c>
      <c r="B389" s="160" t="str">
        <f>'6-22-24 vs Fairfield'!BG5</f>
        <v>Rivers</v>
      </c>
      <c r="C389" s="172">
        <f>'6-22-24 vs Fairfield'!BH5*100</f>
        <v>0</v>
      </c>
      <c r="D389" s="172">
        <f>'6-22-24 vs Fairfield'!BI5*100</f>
        <v>0</v>
      </c>
      <c r="E389" s="172">
        <f>'6-22-24 vs Fairfield'!BJ5*100</f>
        <v>0</v>
      </c>
      <c r="F389" s="172">
        <f>'6-22-24 vs Fairfield'!BK5*100</f>
        <v>0</v>
      </c>
      <c r="G389" s="172">
        <f>'6-22-24 vs Fairfield'!BL5</f>
        <v>0</v>
      </c>
      <c r="H389" s="172">
        <f>'6-22-24 vs Fairfield'!BM5</f>
        <v>0</v>
      </c>
      <c r="I389" s="172">
        <f>'6-22-24 vs Fairfield'!BN5</f>
        <v>0</v>
      </c>
      <c r="J389" s="172">
        <f>'6-22-24 vs Fairfield'!BO5*100</f>
        <v>0</v>
      </c>
      <c r="K389" s="172">
        <f>'6-22-24 vs Fairfield'!BP5*100</f>
        <v>0</v>
      </c>
      <c r="L389" s="172">
        <f>'6-22-24 vs Fairfield'!BQ5*100</f>
        <v>0</v>
      </c>
      <c r="M389" s="172">
        <f>'6-22-24 vs Fairfield'!BR5</f>
        <v>0</v>
      </c>
      <c r="N389" s="172">
        <f>'6-22-24 vs Fairfield'!BS5</f>
        <v>0</v>
      </c>
      <c r="O389" s="172">
        <f>'6-22-24 vs Fairfield'!BT5</f>
        <v>0</v>
      </c>
      <c r="P389" s="172">
        <f>'6-22-24 vs Fairfield'!BU5*100</f>
        <v>0</v>
      </c>
      <c r="Q389" s="172">
        <f>'6-22-24 vs Fairfield'!BV5</f>
        <v>0</v>
      </c>
      <c r="R389" s="172">
        <f>'6-22-24 vs Fairfield'!BW5</f>
        <v>0</v>
      </c>
      <c r="S389" s="172">
        <v>0</v>
      </c>
      <c r="T389" s="160" t="s">
        <v>178</v>
      </c>
    </row>
    <row r="390" spans="1:20" x14ac:dyDescent="0.55000000000000004">
      <c r="A390" s="160">
        <f>'6-22-24 vs Fairfield'!BF6</f>
        <v>3</v>
      </c>
      <c r="B390" s="160" t="str">
        <f>'6-22-24 vs Fairfield'!BG6</f>
        <v>Gossett</v>
      </c>
      <c r="C390" s="172">
        <f>'6-22-24 vs Fairfield'!BH6*100</f>
        <v>50</v>
      </c>
      <c r="D390" s="172">
        <f>'6-22-24 vs Fairfield'!BI6*100</f>
        <v>50</v>
      </c>
      <c r="E390" s="172">
        <f>'6-22-24 vs Fairfield'!BJ6*100</f>
        <v>9.3400114415140152</v>
      </c>
      <c r="F390" s="172">
        <f>'6-22-24 vs Fairfield'!BK6*100</f>
        <v>0</v>
      </c>
      <c r="G390" s="172">
        <f>'6-22-24 vs Fairfield'!BL6</f>
        <v>0</v>
      </c>
      <c r="H390" s="172">
        <f>'6-22-24 vs Fairfield'!BM6</f>
        <v>0</v>
      </c>
      <c r="I390" s="172">
        <f>'6-22-24 vs Fairfield'!BN6</f>
        <v>0</v>
      </c>
      <c r="J390" s="172">
        <f>'6-22-24 vs Fairfield'!BO6*100</f>
        <v>15.092435389549141</v>
      </c>
      <c r="K390" s="172">
        <f>'6-22-24 vs Fairfield'!BP6*100</f>
        <v>0</v>
      </c>
      <c r="L390" s="172">
        <f>'6-22-24 vs Fairfield'!BQ6*100</f>
        <v>6.3723616089207482</v>
      </c>
      <c r="M390" s="172">
        <f>'6-22-24 vs Fairfield'!BR6</f>
        <v>126.99300547073891</v>
      </c>
      <c r="N390" s="172">
        <f>'6-22-24 vs Fairfield'!BS6</f>
        <v>140.83873391736498</v>
      </c>
      <c r="O390" s="172">
        <f>'6-22-24 vs Fairfield'!BT6</f>
        <v>13.845728446626069</v>
      </c>
      <c r="P390" s="172">
        <f>'6-22-24 vs Fairfield'!BU6*100</f>
        <v>1.2244897959183674</v>
      </c>
      <c r="Q390" s="172">
        <f>'6-22-24 vs Fairfield'!BV6</f>
        <v>1.41</v>
      </c>
      <c r="R390" s="172">
        <f>'6-22-24 vs Fairfield'!BW6</f>
        <v>0</v>
      </c>
      <c r="S390" s="172">
        <v>11.16</v>
      </c>
      <c r="T390" s="160" t="s">
        <v>178</v>
      </c>
    </row>
    <row r="391" spans="1:20" x14ac:dyDescent="0.55000000000000004">
      <c r="A391" s="160">
        <f>'6-22-24 vs Fairfield'!BF7</f>
        <v>4</v>
      </c>
      <c r="B391" s="160" t="str">
        <f>'6-22-24 vs Fairfield'!BG7</f>
        <v>Stapler</v>
      </c>
      <c r="C391" s="172">
        <f>'6-22-24 vs Fairfield'!BH7*100</f>
        <v>68.181818181818173</v>
      </c>
      <c r="D391" s="172">
        <f>'6-22-24 vs Fairfield'!BI7*100</f>
        <v>68.181818181818173</v>
      </c>
      <c r="E391" s="172">
        <f>'6-22-24 vs Fairfield'!BJ7*100</f>
        <v>22.931596091205211</v>
      </c>
      <c r="F391" s="172">
        <f>'6-22-24 vs Fairfield'!BK7*100</f>
        <v>13.76459708810942</v>
      </c>
      <c r="G391" s="172">
        <f>'6-22-24 vs Fairfield'!BL7</f>
        <v>0.15384615384615385</v>
      </c>
      <c r="H391" s="172">
        <f>'6-22-24 vs Fairfield'!BM7</f>
        <v>0</v>
      </c>
      <c r="I391" s="172">
        <f>'6-22-24 vs Fairfield'!BN7</f>
        <v>0</v>
      </c>
      <c r="J391" s="172">
        <f>'6-22-24 vs Fairfield'!BO7*100</f>
        <v>0</v>
      </c>
      <c r="K391" s="172">
        <f>'6-22-24 vs Fairfield'!BP7*100</f>
        <v>11.637090909090908</v>
      </c>
      <c r="L391" s="172">
        <f>'6-22-24 vs Fairfield'!BQ7*100</f>
        <v>5.6892444444444443</v>
      </c>
      <c r="M391" s="172">
        <f>'6-22-24 vs Fairfield'!BR7</f>
        <v>117.50100963169885</v>
      </c>
      <c r="N391" s="172">
        <f>'6-22-24 vs Fairfield'!BS7</f>
        <v>183.83513524709002</v>
      </c>
      <c r="O391" s="172">
        <f>'6-22-24 vs Fairfield'!BT7</f>
        <v>66.334125615391173</v>
      </c>
      <c r="P391" s="172">
        <f>'6-22-24 vs Fairfield'!BU7*100</f>
        <v>11.428571428571429</v>
      </c>
      <c r="Q391" s="172">
        <f>'6-22-24 vs Fairfield'!BV7</f>
        <v>10.94</v>
      </c>
      <c r="R391" s="172">
        <f>'6-22-24 vs Fairfield'!BW7</f>
        <v>0</v>
      </c>
      <c r="S391" s="172">
        <v>25</v>
      </c>
      <c r="T391" s="160" t="s">
        <v>178</v>
      </c>
    </row>
    <row r="392" spans="1:20" x14ac:dyDescent="0.55000000000000004">
      <c r="A392" s="160">
        <f>'6-22-24 vs Fairfield'!BF8</f>
        <v>5</v>
      </c>
      <c r="B392" s="160" t="str">
        <f>'6-22-24 vs Fairfield'!BG8</f>
        <v>JD</v>
      </c>
      <c r="C392" s="172">
        <f>'6-22-24 vs Fairfield'!BH8*100</f>
        <v>66.666666666666657</v>
      </c>
      <c r="D392" s="172">
        <f>'6-22-24 vs Fairfield'!BI8*100</f>
        <v>70.850202429149789</v>
      </c>
      <c r="E392" s="172">
        <f>'6-22-24 vs Fairfield'!BJ8*100</f>
        <v>20.619484749777911</v>
      </c>
      <c r="F392" s="172">
        <f>'6-22-24 vs Fairfield'!BK8*100</f>
        <v>6.4586831568070266</v>
      </c>
      <c r="G392" s="172">
        <f>'6-22-24 vs Fairfield'!BL8</f>
        <v>8.4175084175084167E-2</v>
      </c>
      <c r="H392" s="172">
        <f>'6-22-24 vs Fairfield'!BM8</f>
        <v>8.4175084175084167E-2</v>
      </c>
      <c r="I392" s="172">
        <f>'6-22-24 vs Fairfield'!BN8</f>
        <v>1</v>
      </c>
      <c r="J392" s="172">
        <f>'6-22-24 vs Fairfield'!BO8*100</f>
        <v>6.1247846889952147</v>
      </c>
      <c r="K392" s="172">
        <f>'6-22-24 vs Fairfield'!BP8*100</f>
        <v>10.579173553719007</v>
      </c>
      <c r="L392" s="172">
        <f>'6-22-24 vs Fairfield'!BQ8*100</f>
        <v>7.7580606060606057</v>
      </c>
      <c r="M392" s="172">
        <f>'6-22-24 vs Fairfield'!BR8</f>
        <v>103.42407005044842</v>
      </c>
      <c r="N392" s="172">
        <f>'6-22-24 vs Fairfield'!BS8</f>
        <v>152.527720297065</v>
      </c>
      <c r="O392" s="172">
        <f>'6-22-24 vs Fairfield'!BT8</f>
        <v>49.103650246616581</v>
      </c>
      <c r="P392" s="172">
        <f>'6-22-24 vs Fairfield'!BU8*100</f>
        <v>14.285714285714285</v>
      </c>
      <c r="Q392" s="172">
        <f>'6-22-24 vs Fairfield'!BV8</f>
        <v>12.77</v>
      </c>
      <c r="R392" s="172">
        <f>'6-22-24 vs Fairfield'!BW8</f>
        <v>0.22222222222222221</v>
      </c>
      <c r="S392" s="172">
        <v>27.5</v>
      </c>
      <c r="T392" s="160" t="s">
        <v>178</v>
      </c>
    </row>
    <row r="393" spans="1:20" x14ac:dyDescent="0.55000000000000004">
      <c r="A393" s="160">
        <f>'6-22-24 vs Fairfield'!BF9</f>
        <v>10</v>
      </c>
      <c r="B393" s="160" t="str">
        <f>'6-22-24 vs Fairfield'!BG9</f>
        <v>Mason</v>
      </c>
      <c r="C393" s="172">
        <f>'6-22-24 vs Fairfield'!BH9*100</f>
        <v>0</v>
      </c>
      <c r="D393" s="172">
        <f>'6-22-24 vs Fairfield'!BI9*100</f>
        <v>0</v>
      </c>
      <c r="E393" s="172">
        <f>'6-22-24 vs Fairfield'!BJ9*100</f>
        <v>0</v>
      </c>
      <c r="F393" s="172">
        <f>'6-22-24 vs Fairfield'!BK9*100</f>
        <v>0</v>
      </c>
      <c r="G393" s="172">
        <f>'6-22-24 vs Fairfield'!BL9</f>
        <v>0</v>
      </c>
      <c r="H393" s="172">
        <f>'6-22-24 vs Fairfield'!BM9</f>
        <v>0</v>
      </c>
      <c r="I393" s="172">
        <f>'6-22-24 vs Fairfield'!BN9</f>
        <v>0</v>
      </c>
      <c r="J393" s="172">
        <f>'6-22-24 vs Fairfield'!BO9*100</f>
        <v>0</v>
      </c>
      <c r="K393" s="172">
        <f>'6-22-24 vs Fairfield'!BP9*100</f>
        <v>0</v>
      </c>
      <c r="L393" s="172">
        <f>'6-22-24 vs Fairfield'!BQ9*100</f>
        <v>0</v>
      </c>
      <c r="M393" s="172">
        <f>'6-22-24 vs Fairfield'!BR9</f>
        <v>127.03045052530133</v>
      </c>
      <c r="N393" s="172">
        <f>'6-22-24 vs Fairfield'!BS9</f>
        <v>0</v>
      </c>
      <c r="O393" s="172">
        <f>'6-22-24 vs Fairfield'!BT9</f>
        <v>-127.03045052530133</v>
      </c>
      <c r="P393" s="172">
        <f>'6-22-24 vs Fairfield'!BU9*100</f>
        <v>0</v>
      </c>
      <c r="Q393" s="172">
        <f>'6-22-24 vs Fairfield'!BV9</f>
        <v>0</v>
      </c>
      <c r="R393" s="172">
        <f>'6-22-24 vs Fairfield'!BW9</f>
        <v>0</v>
      </c>
      <c r="S393" s="172">
        <v>0.5</v>
      </c>
      <c r="T393" s="160" t="s">
        <v>178</v>
      </c>
    </row>
    <row r="394" spans="1:20" x14ac:dyDescent="0.55000000000000004">
      <c r="A394" s="160">
        <f>'6-22-24 vs Fairfield'!BF10</f>
        <v>11</v>
      </c>
      <c r="B394" s="160" t="str">
        <f>'6-22-24 vs Fairfield'!BG10</f>
        <v>Pannell</v>
      </c>
      <c r="C394" s="172">
        <f>'6-22-24 vs Fairfield'!BH10*100</f>
        <v>0</v>
      </c>
      <c r="D394" s="172">
        <f>'6-22-24 vs Fairfield'!BI10*100</f>
        <v>0</v>
      </c>
      <c r="E394" s="172">
        <f>'6-22-24 vs Fairfield'!BJ10*100</f>
        <v>33.090326249935373</v>
      </c>
      <c r="F394" s="172">
        <f>'6-22-24 vs Fairfield'!BK10*100</f>
        <v>20.318730158730158</v>
      </c>
      <c r="G394" s="172">
        <f>'6-22-24 vs Fairfield'!BL10</f>
        <v>0.2</v>
      </c>
      <c r="H394" s="172">
        <f>'6-22-24 vs Fairfield'!BM10</f>
        <v>0.2</v>
      </c>
      <c r="I394" s="172">
        <f>'6-22-24 vs Fairfield'!BN10</f>
        <v>1</v>
      </c>
      <c r="J394" s="172">
        <f>'6-22-24 vs Fairfield'!BO10*100</f>
        <v>53.470342522974093</v>
      </c>
      <c r="K394" s="172">
        <f>'6-22-24 vs Fairfield'!BP10*100</f>
        <v>23.089466089466086</v>
      </c>
      <c r="L394" s="172">
        <f>'6-22-24 vs Fairfield'!BQ10*100</f>
        <v>33.86455026455026</v>
      </c>
      <c r="M394" s="172">
        <f>'6-22-24 vs Fairfield'!BR10</f>
        <v>119.07162992637605</v>
      </c>
      <c r="N394" s="172">
        <f>'6-22-24 vs Fairfield'!BS10</f>
        <v>62.050761997894412</v>
      </c>
      <c r="O394" s="172">
        <f>'6-22-24 vs Fairfield'!BT10</f>
        <v>-57.020867928481636</v>
      </c>
      <c r="P394" s="172">
        <f>'6-22-24 vs Fairfield'!BU10*100</f>
        <v>-0.81632653061224492</v>
      </c>
      <c r="Q394" s="172">
        <f>'6-22-24 vs Fairfield'!BV10</f>
        <v>0.75</v>
      </c>
      <c r="R394" s="172">
        <f>'6-22-24 vs Fairfield'!BW10</f>
        <v>0</v>
      </c>
      <c r="S394" s="172">
        <v>6.3</v>
      </c>
      <c r="T394" s="160" t="s">
        <v>178</v>
      </c>
    </row>
    <row r="395" spans="1:20" x14ac:dyDescent="0.55000000000000004">
      <c r="A395" s="160">
        <f>'6-22-24 vs Fairfield'!BF11</f>
        <v>12</v>
      </c>
      <c r="B395" s="160" t="str">
        <f>'6-22-24 vs Fairfield'!BG11</f>
        <v>Chapman</v>
      </c>
      <c r="C395" s="172">
        <f>'6-22-24 vs Fairfield'!BH11*100</f>
        <v>0</v>
      </c>
      <c r="D395" s="172">
        <f>'6-22-24 vs Fairfield'!BI11*100</f>
        <v>0</v>
      </c>
      <c r="E395" s="172">
        <f>'6-22-24 vs Fairfield'!BJ11*100</f>
        <v>0</v>
      </c>
      <c r="F395" s="172">
        <f>'6-22-24 vs Fairfield'!BK11*100</f>
        <v>0</v>
      </c>
      <c r="G395" s="172">
        <f>'6-22-24 vs Fairfield'!BL11</f>
        <v>0</v>
      </c>
      <c r="H395" s="172">
        <f>'6-22-24 vs Fairfield'!BM11</f>
        <v>0</v>
      </c>
      <c r="I395" s="172">
        <f>'6-22-24 vs Fairfield'!BN11</f>
        <v>0</v>
      </c>
      <c r="J395" s="172">
        <f>'6-22-24 vs Fairfield'!BO11*100</f>
        <v>0</v>
      </c>
      <c r="K395" s="172">
        <f>'6-22-24 vs Fairfield'!BP11*100</f>
        <v>0</v>
      </c>
      <c r="L395" s="172">
        <f>'6-22-24 vs Fairfield'!BQ11*100</f>
        <v>0</v>
      </c>
      <c r="M395" s="172">
        <f>'6-22-24 vs Fairfield'!BR11</f>
        <v>127.03045052530133</v>
      </c>
      <c r="N395" s="172">
        <f>'6-22-24 vs Fairfield'!BS11</f>
        <v>0</v>
      </c>
      <c r="O395" s="172">
        <f>'6-22-24 vs Fairfield'!BT11</f>
        <v>-127.03045052530133</v>
      </c>
      <c r="P395" s="172">
        <f>'6-22-24 vs Fairfield'!BU11*100</f>
        <v>0</v>
      </c>
      <c r="Q395" s="172">
        <f>'6-22-24 vs Fairfield'!BV11</f>
        <v>0</v>
      </c>
      <c r="R395" s="172">
        <f>'6-22-24 vs Fairfield'!BW11</f>
        <v>0</v>
      </c>
      <c r="S395" s="172">
        <v>0.1</v>
      </c>
      <c r="T395" s="160" t="s">
        <v>178</v>
      </c>
    </row>
    <row r="396" spans="1:20" x14ac:dyDescent="0.55000000000000004">
      <c r="A396" s="160">
        <f>'6-22-24 vs Fairfield'!BF12</f>
        <v>24</v>
      </c>
      <c r="B396" s="160" t="str">
        <f>'6-22-24 vs Fairfield'!BG12</f>
        <v>Carney</v>
      </c>
      <c r="C396" s="172">
        <f>'6-22-24 vs Fairfield'!BH12*100</f>
        <v>50</v>
      </c>
      <c r="D396" s="172">
        <f>'6-22-24 vs Fairfield'!BI12*100</f>
        <v>50</v>
      </c>
      <c r="E396" s="172">
        <f>'6-22-24 vs Fairfield'!BJ12*100</f>
        <v>4.7379330766952918</v>
      </c>
      <c r="F396" s="172">
        <f>'6-22-24 vs Fairfield'!BK12*100</f>
        <v>18.534048394009243</v>
      </c>
      <c r="G396" s="172">
        <f>'6-22-24 vs Fairfield'!BL12</f>
        <v>0.6</v>
      </c>
      <c r="H396" s="172">
        <f>'6-22-24 vs Fairfield'!BM12</f>
        <v>0</v>
      </c>
      <c r="I396" s="172">
        <f>'6-22-24 vs Fairfield'!BN12</f>
        <v>0</v>
      </c>
      <c r="J396" s="172">
        <f>'6-22-24 vs Fairfield'!BO12*100</f>
        <v>22.967942583732057</v>
      </c>
      <c r="K396" s="172">
        <f>'6-22-24 vs Fairfield'!BP12*100</f>
        <v>6.6119834710743799</v>
      </c>
      <c r="L396" s="172">
        <f>'6-22-24 vs Fairfield'!BQ12*100</f>
        <v>12.93010101010101</v>
      </c>
      <c r="M396" s="172">
        <f>'6-22-24 vs Fairfield'!BR12</f>
        <v>124.65635944267349</v>
      </c>
      <c r="N396" s="172">
        <f>'6-22-24 vs Fairfield'!BS12</f>
        <v>207.30256299853903</v>
      </c>
      <c r="O396" s="172">
        <f>'6-22-24 vs Fairfield'!BT12</f>
        <v>82.64620355586554</v>
      </c>
      <c r="P396" s="172">
        <f>'6-22-24 vs Fairfield'!BU12*100</f>
        <v>5.3061224489795915</v>
      </c>
      <c r="Q396" s="172">
        <f>'6-22-24 vs Fairfield'!BV12</f>
        <v>7.41</v>
      </c>
      <c r="R396" s="172">
        <f>'6-22-24 vs Fairfield'!BW12</f>
        <v>0</v>
      </c>
      <c r="S396" s="172">
        <v>22</v>
      </c>
      <c r="T396" s="160" t="s">
        <v>178</v>
      </c>
    </row>
    <row r="397" spans="1:20" x14ac:dyDescent="0.55000000000000004">
      <c r="A397" s="160">
        <f>'6-22-24 vs Fairfield'!BF13</f>
        <v>30</v>
      </c>
      <c r="B397" s="160" t="str">
        <f>'6-22-24 vs Fairfield'!BG13</f>
        <v>Bowman</v>
      </c>
      <c r="C397" s="172">
        <f>'6-22-24 vs Fairfield'!BH13*100</f>
        <v>57.142857142857139</v>
      </c>
      <c r="D397" s="172">
        <f>'6-22-24 vs Fairfield'!BI13*100</f>
        <v>63.451776649746193</v>
      </c>
      <c r="E397" s="172">
        <f>'6-22-24 vs Fairfield'!BJ13*100</f>
        <v>20.846905537459282</v>
      </c>
      <c r="F397" s="172">
        <f>'6-22-24 vs Fairfield'!BK13*100</f>
        <v>7.4947540000749431</v>
      </c>
      <c r="G397" s="172">
        <f>'6-22-24 vs Fairfield'!BL13</f>
        <v>0.10121457489878544</v>
      </c>
      <c r="H397" s="172">
        <f>'6-22-24 vs Fairfield'!BM13</f>
        <v>0.10121457489878544</v>
      </c>
      <c r="I397" s="172">
        <f>'6-22-24 vs Fairfield'!BN13</f>
        <v>1</v>
      </c>
      <c r="J397" s="172">
        <f>'6-22-24 vs Fairfield'!BO13*100</f>
        <v>0</v>
      </c>
      <c r="K397" s="172">
        <f>'6-22-24 vs Fairfield'!BP13*100</f>
        <v>19.657248157248155</v>
      </c>
      <c r="L397" s="172">
        <f>'6-22-24 vs Fairfield'!BQ13*100</f>
        <v>9.6102102102102105</v>
      </c>
      <c r="M397" s="172">
        <f>'6-22-24 vs Fairfield'!BR13</f>
        <v>113.94639529296465</v>
      </c>
      <c r="N397" s="172">
        <f>'6-22-24 vs Fairfield'!BS13</f>
        <v>138.03535877038297</v>
      </c>
      <c r="O397" s="172">
        <f>'6-22-24 vs Fairfield'!BT13</f>
        <v>24.088963477418318</v>
      </c>
      <c r="P397" s="172">
        <f>'6-22-24 vs Fairfield'!BU13*100</f>
        <v>8.9795918367346932</v>
      </c>
      <c r="Q397" s="172">
        <f>'6-22-24 vs Fairfield'!BV13</f>
        <v>7.27</v>
      </c>
      <c r="R397" s="172">
        <f>'6-22-24 vs Fairfield'!BW13</f>
        <v>0.2857142857142857</v>
      </c>
      <c r="S397" s="172">
        <v>22.2</v>
      </c>
      <c r="T397" s="160" t="s">
        <v>178</v>
      </c>
    </row>
    <row r="398" spans="1:20" x14ac:dyDescent="0.55000000000000004">
      <c r="A398" s="160">
        <f>'6-22-24 vs Fairfield'!BF14</f>
        <v>32</v>
      </c>
      <c r="B398" s="160" t="str">
        <f>'6-22-24 vs Fairfield'!BG14</f>
        <v>Turner</v>
      </c>
      <c r="C398" s="172">
        <f>'6-22-24 vs Fairfield'!BH14*100</f>
        <v>0</v>
      </c>
      <c r="D398" s="172">
        <f>'6-22-24 vs Fairfield'!BI14*100</f>
        <v>0</v>
      </c>
      <c r="E398" s="172">
        <f>'6-22-24 vs Fairfield'!BJ14*100</f>
        <v>0</v>
      </c>
      <c r="F398" s="172">
        <f>'6-22-24 vs Fairfield'!BK14*100</f>
        <v>0</v>
      </c>
      <c r="G398" s="172">
        <f>'6-22-24 vs Fairfield'!BL14</f>
        <v>0</v>
      </c>
      <c r="H398" s="172">
        <f>'6-22-24 vs Fairfield'!BM14</f>
        <v>0</v>
      </c>
      <c r="I398" s="172">
        <f>'6-22-24 vs Fairfield'!BN14</f>
        <v>0</v>
      </c>
      <c r="J398" s="172">
        <f>'6-22-24 vs Fairfield'!BO14*100</f>
        <v>0</v>
      </c>
      <c r="K398" s="172">
        <f>'6-22-24 vs Fairfield'!BP14*100</f>
        <v>0</v>
      </c>
      <c r="L398" s="172">
        <f>'6-22-24 vs Fairfield'!BQ14*100</f>
        <v>0</v>
      </c>
      <c r="M398" s="172">
        <f>'6-22-24 vs Fairfield'!BR14</f>
        <v>127.03045052530133</v>
      </c>
      <c r="N398" s="172">
        <f>'6-22-24 vs Fairfield'!BS14</f>
        <v>0</v>
      </c>
      <c r="O398" s="172">
        <f>'6-22-24 vs Fairfield'!BT14</f>
        <v>-127.03045052530133</v>
      </c>
      <c r="P398" s="172">
        <f>'6-22-24 vs Fairfield'!BU14*100</f>
        <v>0</v>
      </c>
      <c r="Q398" s="172">
        <f>'6-22-24 vs Fairfield'!BV14</f>
        <v>0</v>
      </c>
      <c r="R398" s="172">
        <f>'6-22-24 vs Fairfield'!BW14</f>
        <v>0</v>
      </c>
      <c r="S398" s="172">
        <v>0.5</v>
      </c>
      <c r="T398" s="160" t="s">
        <v>178</v>
      </c>
    </row>
    <row r="399" spans="1:20" x14ac:dyDescent="0.55000000000000004">
      <c r="A399" s="160">
        <f>'6-22-24 vs Fairfield'!BF15</f>
        <v>33</v>
      </c>
      <c r="B399" s="160" t="str">
        <f>'6-22-24 vs Fairfield'!BG15</f>
        <v>Bellomy</v>
      </c>
      <c r="C399" s="172">
        <f>'6-22-24 vs Fairfield'!BH15*100</f>
        <v>0</v>
      </c>
      <c r="D399" s="172">
        <f>'6-22-24 vs Fairfield'!BI15*100</f>
        <v>0</v>
      </c>
      <c r="E399" s="172">
        <f>'6-22-24 vs Fairfield'!BJ15*100</f>
        <v>52.11726384364821</v>
      </c>
      <c r="F399" s="172">
        <f>'6-22-24 vs Fairfield'!BK15*100</f>
        <v>0</v>
      </c>
      <c r="G399" s="172">
        <f>'6-22-24 vs Fairfield'!BL15</f>
        <v>0</v>
      </c>
      <c r="H399" s="172">
        <f>'6-22-24 vs Fairfield'!BM15</f>
        <v>1</v>
      </c>
      <c r="I399" s="172">
        <f>'6-22-24 vs Fairfield'!BN15</f>
        <v>0</v>
      </c>
      <c r="J399" s="172">
        <f>'6-22-24 vs Fairfield'!BO15*100</f>
        <v>0</v>
      </c>
      <c r="K399" s="172">
        <f>'6-22-24 vs Fairfield'!BP15*100</f>
        <v>0</v>
      </c>
      <c r="L399" s="172">
        <f>'6-22-24 vs Fairfield'!BQ15*100</f>
        <v>0</v>
      </c>
      <c r="M399" s="172">
        <f>'6-22-24 vs Fairfield'!BR15</f>
        <v>127.03045052530133</v>
      </c>
      <c r="N399" s="172">
        <f>'6-22-24 vs Fairfield'!BS15</f>
        <v>0</v>
      </c>
      <c r="O399" s="172">
        <f>'6-22-24 vs Fairfield'!BT15</f>
        <v>-127.03045052530133</v>
      </c>
      <c r="P399" s="172">
        <f>'6-22-24 vs Fairfield'!BU15*100</f>
        <v>-0.81632653061224492</v>
      </c>
      <c r="Q399" s="172">
        <f>'6-22-24 vs Fairfield'!BV15</f>
        <v>-1</v>
      </c>
      <c r="R399" s="172">
        <f>'6-22-24 vs Fairfield'!BW15</f>
        <v>0</v>
      </c>
      <c r="S399" s="172">
        <v>1</v>
      </c>
      <c r="T399" s="160" t="s">
        <v>178</v>
      </c>
    </row>
    <row r="400" spans="1:20" x14ac:dyDescent="0.55000000000000004">
      <c r="A400" s="160">
        <f>'6-22-24 vs Fairfield'!BF16</f>
        <v>34</v>
      </c>
      <c r="B400" s="160" t="str">
        <f>'6-22-24 vs Fairfield'!BG16</f>
        <v>Toms</v>
      </c>
      <c r="C400" s="172">
        <f>'6-22-24 vs Fairfield'!BH16*100</f>
        <v>100</v>
      </c>
      <c r="D400" s="172">
        <f>'6-22-24 vs Fairfield'!BI16*100</f>
        <v>100</v>
      </c>
      <c r="E400" s="172">
        <f>'6-22-24 vs Fairfield'!BJ16*100</f>
        <v>15.253833320092159</v>
      </c>
      <c r="F400" s="172">
        <f>'6-22-24 vs Fairfield'!BK16*100</f>
        <v>0</v>
      </c>
      <c r="G400" s="172">
        <f>'6-22-24 vs Fairfield'!BL16</f>
        <v>0</v>
      </c>
      <c r="H400" s="172">
        <f>'6-22-24 vs Fairfield'!BM16</f>
        <v>0.66666666666666663</v>
      </c>
      <c r="I400" s="172">
        <f>'6-22-24 vs Fairfield'!BN16</f>
        <v>0</v>
      </c>
      <c r="J400" s="172">
        <f>'6-22-24 vs Fairfield'!BO16*100</f>
        <v>16.432349165596914</v>
      </c>
      <c r="K400" s="172">
        <f>'6-22-24 vs Fairfield'!BP16*100</f>
        <v>42.574722838137468</v>
      </c>
      <c r="L400" s="172">
        <f>'6-22-24 vs Fairfield'!BQ16*100</f>
        <v>27.752411924119237</v>
      </c>
      <c r="M400" s="172">
        <f>'6-22-24 vs Fairfield'!BR16</f>
        <v>106.7176801414425</v>
      </c>
      <c r="N400" s="172">
        <f>'6-22-24 vs Fairfield'!BS16</f>
        <v>65.252377756172791</v>
      </c>
      <c r="O400" s="172">
        <f>'6-22-24 vs Fairfield'!BT16</f>
        <v>-41.465302385269709</v>
      </c>
      <c r="P400" s="172">
        <f>'6-22-24 vs Fairfield'!BU16*100</f>
        <v>3.2653061224489797</v>
      </c>
      <c r="Q400" s="172">
        <f>'6-22-24 vs Fairfield'!BV16</f>
        <v>4.25</v>
      </c>
      <c r="R400" s="172">
        <f>'6-22-24 vs Fairfield'!BW16</f>
        <v>0</v>
      </c>
      <c r="S400" s="172">
        <v>10.25</v>
      </c>
      <c r="T400" s="160" t="s">
        <v>178</v>
      </c>
    </row>
    <row r="401" spans="1:20" x14ac:dyDescent="0.55000000000000004">
      <c r="A401" s="160">
        <f>'6-22-24 vs Fairfield'!BF17</f>
        <v>55</v>
      </c>
      <c r="B401" s="160" t="str">
        <f>'6-22-24 vs Fairfield'!BG17</f>
        <v>Baker</v>
      </c>
      <c r="C401" s="172">
        <f>'6-22-24 vs Fairfield'!BH17*100</f>
        <v>0</v>
      </c>
      <c r="D401" s="172">
        <f>'6-22-24 vs Fairfield'!BI17*100</f>
        <v>0</v>
      </c>
      <c r="E401" s="172">
        <f>'6-22-24 vs Fairfield'!BJ17*100</f>
        <v>0</v>
      </c>
      <c r="F401" s="172">
        <f>'6-22-24 vs Fairfield'!BK17*100</f>
        <v>0</v>
      </c>
      <c r="G401" s="172">
        <f>'6-22-24 vs Fairfield'!BL17</f>
        <v>0</v>
      </c>
      <c r="H401" s="172">
        <f>'6-22-24 vs Fairfield'!BM17</f>
        <v>0</v>
      </c>
      <c r="I401" s="172">
        <f>'6-22-24 vs Fairfield'!BN17</f>
        <v>0</v>
      </c>
      <c r="J401" s="172">
        <f>'6-22-24 vs Fairfield'!BO17*100</f>
        <v>0</v>
      </c>
      <c r="K401" s="172">
        <f>'6-22-24 vs Fairfield'!BP17*100</f>
        <v>0</v>
      </c>
      <c r="L401" s="172">
        <f>'6-22-24 vs Fairfield'!BQ17*100</f>
        <v>0</v>
      </c>
      <c r="M401" s="172">
        <f>'6-22-24 vs Fairfield'!BR17</f>
        <v>0</v>
      </c>
      <c r="N401" s="172">
        <f>'6-22-24 vs Fairfield'!BS17</f>
        <v>0</v>
      </c>
      <c r="O401" s="172">
        <f>'6-22-24 vs Fairfield'!BT17</f>
        <v>0</v>
      </c>
      <c r="P401" s="172">
        <f>'6-22-24 vs Fairfield'!BU17*100</f>
        <v>0</v>
      </c>
      <c r="Q401" s="172">
        <f>'6-22-24 vs Fairfield'!BV17</f>
        <v>0</v>
      </c>
      <c r="R401" s="172">
        <f>'6-22-24 vs Fairfield'!BW17</f>
        <v>0</v>
      </c>
      <c r="S401" s="172">
        <v>0</v>
      </c>
      <c r="T401" s="160" t="s">
        <v>178</v>
      </c>
    </row>
    <row r="402" spans="1:20" x14ac:dyDescent="0.55000000000000004">
      <c r="A402" s="160">
        <v>99</v>
      </c>
      <c r="B402" s="160" t="str">
        <f>'6-22-24 vs Fairfield'!BG18</f>
        <v>Team</v>
      </c>
      <c r="C402" s="172">
        <f>'6-22-24 vs Fairfield'!BH18*100</f>
        <v>62.765957446808507</v>
      </c>
      <c r="D402" s="172">
        <f>'6-22-24 vs Fairfield'!BI18*100</f>
        <v>66.147859922178981</v>
      </c>
      <c r="E402" s="172">
        <f>'6-22-24 vs Fairfield'!BJ18*100</f>
        <v>0</v>
      </c>
      <c r="F402" s="172">
        <f>'6-22-24 vs Fairfield'!BK18*100</f>
        <v>48</v>
      </c>
      <c r="G402" s="172">
        <f>'6-22-24 vs Fairfield'!BL18</f>
        <v>0.19543973941368079</v>
      </c>
      <c r="H402" s="172">
        <f>'6-22-24 vs Fairfield'!BM18</f>
        <v>0.16286644951140067</v>
      </c>
      <c r="I402" s="172">
        <f>'6-22-24 vs Fairfield'!BN18</f>
        <v>1.2</v>
      </c>
      <c r="J402" s="172">
        <f>'6-22-24 vs Fairfield'!BO18*100</f>
        <v>47.368421052631575</v>
      </c>
      <c r="K402" s="172">
        <f>'6-22-24 vs Fairfield'!BP18*100</f>
        <v>68.181818181818173</v>
      </c>
      <c r="L402" s="172">
        <f>'6-22-24 vs Fairfield'!BQ18*100</f>
        <v>57.777777777777771</v>
      </c>
      <c r="M402" s="172">
        <f>'6-22-24 vs Fairfield'!BR18</f>
        <v>115.42001014870431</v>
      </c>
      <c r="N402" s="172">
        <f>'6-22-24 vs Fairfield'!BS18</f>
        <v>135.32480046923769</v>
      </c>
      <c r="O402" s="172">
        <f>'6-22-24 vs Fairfield'!BT18</f>
        <v>19.90479032053338</v>
      </c>
      <c r="P402" s="172">
        <f>'6-22-24 vs Fairfield'!BU18*100</f>
        <v>60.408163265306115</v>
      </c>
      <c r="Q402" s="172">
        <f>'6-22-24 vs Fairfield'!BV18</f>
        <v>60.09</v>
      </c>
      <c r="R402" s="172">
        <f>'6-22-24 vs Fairfield'!BW18</f>
        <v>0.21276595744680851</v>
      </c>
      <c r="S402" s="172">
        <v>160</v>
      </c>
      <c r="T402" s="160" t="s">
        <v>178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229DC9-04F9-4330-AAAF-A02FFD53E93A}">
  <dimension ref="A1:CF402"/>
  <sheetViews>
    <sheetView topLeftCell="A381" workbookViewId="0">
      <selection activeCell="Z291" sqref="Z291:AA402"/>
    </sheetView>
  </sheetViews>
  <sheetFormatPr defaultRowHeight="14.4" x14ac:dyDescent="0.55000000000000004"/>
  <cols>
    <col min="1" max="1" width="5.15625" style="196" bestFit="1" customWidth="1"/>
    <col min="2" max="2" width="8.20703125" style="196" bestFit="1" customWidth="1"/>
    <col min="3" max="4" width="5.15625" style="196" bestFit="1" customWidth="1"/>
    <col min="5" max="5" width="6.15625" style="196" bestFit="1" customWidth="1"/>
    <col min="6" max="6" width="4.15625" style="196" bestFit="1" customWidth="1"/>
    <col min="7" max="7" width="5.15625" style="196" bestFit="1" customWidth="1"/>
    <col min="8" max="8" width="5.3125" style="196" bestFit="1" customWidth="1"/>
    <col min="9" max="10" width="5.15625" style="196" bestFit="1" customWidth="1"/>
    <col min="11" max="11" width="6.15625" style="196" bestFit="1" customWidth="1"/>
    <col min="12" max="13" width="5.15625" style="196" bestFit="1" customWidth="1"/>
    <col min="14" max="14" width="6.15625" style="196" bestFit="1" customWidth="1"/>
    <col min="15" max="15" width="5.15625" style="196" bestFit="1" customWidth="1"/>
    <col min="16" max="16" width="4.20703125" style="196" bestFit="1" customWidth="1"/>
    <col min="17" max="18" width="5.15625" style="196" bestFit="1" customWidth="1"/>
    <col min="19" max="20" width="4.20703125" style="196" bestFit="1" customWidth="1"/>
    <col min="21" max="21" width="4.15625" style="196" bestFit="1" customWidth="1"/>
    <col min="22" max="22" width="4.20703125" style="196" bestFit="1" customWidth="1"/>
    <col min="23" max="23" width="4.15625" style="196" bestFit="1" customWidth="1"/>
    <col min="24" max="24" width="4.20703125" style="196" bestFit="1" customWidth="1"/>
    <col min="25" max="25" width="5.15625" style="196" bestFit="1" customWidth="1"/>
    <col min="26" max="26" width="6.15625" style="196" bestFit="1" customWidth="1"/>
    <col min="27" max="27" width="11.578125" style="198" customWidth="1"/>
    <col min="32" max="33" width="5.15625" bestFit="1" customWidth="1"/>
    <col min="34" max="34" width="5.26171875" bestFit="1" customWidth="1"/>
    <col min="35" max="35" width="5.20703125" bestFit="1" customWidth="1"/>
    <col min="36" max="36" width="5.15625" bestFit="1" customWidth="1"/>
    <col min="37" max="37" width="5.26171875" bestFit="1" customWidth="1"/>
    <col min="38" max="38" width="5.20703125" bestFit="1" customWidth="1"/>
    <col min="39" max="42" width="5.15625" bestFit="1" customWidth="1"/>
    <col min="43" max="43" width="4.15625" bestFit="1" customWidth="1"/>
    <col min="44" max="47" width="5.15625" bestFit="1" customWidth="1"/>
    <col min="48" max="48" width="5.20703125" bestFit="1" customWidth="1"/>
    <col min="49" max="49" width="5.15625" bestFit="1" customWidth="1"/>
    <col min="50" max="50" width="4.15625" bestFit="1" customWidth="1"/>
    <col min="51" max="51" width="5.20703125" bestFit="1" customWidth="1"/>
    <col min="52" max="52" width="3.734375" bestFit="1" customWidth="1"/>
    <col min="53" max="54" width="5.20703125" bestFit="1" customWidth="1"/>
    <col min="55" max="55" width="6.15625" bestFit="1" customWidth="1"/>
    <col min="56" max="56" width="11.734375" customWidth="1"/>
  </cols>
  <sheetData>
    <row r="1" spans="1:84" ht="15.9" thickBot="1" x14ac:dyDescent="0.65">
      <c r="A1" s="207" t="s">
        <v>162</v>
      </c>
      <c r="B1" s="207"/>
      <c r="C1" s="207"/>
      <c r="D1" s="207"/>
      <c r="E1" s="207"/>
      <c r="F1" s="207"/>
      <c r="G1" s="207"/>
      <c r="H1" s="207"/>
      <c r="I1" s="207"/>
      <c r="J1" s="207"/>
      <c r="K1" s="207"/>
      <c r="L1" s="207"/>
      <c r="M1" s="207"/>
      <c r="N1" s="207"/>
      <c r="O1" s="207"/>
      <c r="P1" s="207"/>
      <c r="Q1" s="207"/>
      <c r="R1" s="207"/>
      <c r="S1" s="207"/>
      <c r="T1" s="207"/>
      <c r="U1" s="207"/>
      <c r="V1" s="207"/>
      <c r="W1" s="207"/>
      <c r="X1" s="207"/>
      <c r="Y1" s="207"/>
      <c r="Z1" s="207"/>
      <c r="AA1" s="207"/>
      <c r="AD1" s="207" t="s">
        <v>161</v>
      </c>
      <c r="AE1" s="207"/>
      <c r="AF1" s="207"/>
      <c r="AG1" s="207"/>
      <c r="AH1" s="207"/>
      <c r="AI1" s="207"/>
      <c r="AJ1" s="207"/>
      <c r="AK1" s="207"/>
      <c r="AL1" s="207"/>
      <c r="AM1" s="207"/>
      <c r="AN1" s="207"/>
      <c r="AO1" s="207"/>
      <c r="AP1" s="207"/>
      <c r="AQ1" s="207"/>
      <c r="AR1" s="207"/>
      <c r="AS1" s="207"/>
      <c r="AT1" s="207"/>
      <c r="AU1" s="207"/>
      <c r="AV1" s="207"/>
      <c r="AW1" s="207"/>
      <c r="AX1" s="207"/>
      <c r="AY1" s="207"/>
      <c r="AZ1" s="207"/>
      <c r="BA1" s="207"/>
      <c r="BB1" s="207"/>
      <c r="BC1" s="207"/>
      <c r="BD1" s="207"/>
    </row>
    <row r="2" spans="1:84" ht="14.7" thickBot="1" x14ac:dyDescent="0.6">
      <c r="A2" s="177" t="s">
        <v>33</v>
      </c>
      <c r="B2" s="178" t="s">
        <v>0</v>
      </c>
      <c r="C2" s="179" t="s">
        <v>104</v>
      </c>
      <c r="D2" s="179" t="s">
        <v>124</v>
      </c>
      <c r="E2" s="179" t="s">
        <v>123</v>
      </c>
      <c r="F2" s="179" t="s">
        <v>105</v>
      </c>
      <c r="G2" s="179" t="s">
        <v>125</v>
      </c>
      <c r="H2" s="179" t="s">
        <v>126</v>
      </c>
      <c r="I2" s="179" t="s">
        <v>38</v>
      </c>
      <c r="J2" s="179" t="s">
        <v>39</v>
      </c>
      <c r="K2" s="179" t="s">
        <v>40</v>
      </c>
      <c r="L2" s="179" t="s">
        <v>2</v>
      </c>
      <c r="M2" s="179" t="s">
        <v>3</v>
      </c>
      <c r="N2" s="179" t="s">
        <v>4</v>
      </c>
      <c r="O2" s="179" t="s">
        <v>7</v>
      </c>
      <c r="P2" s="179" t="s">
        <v>9</v>
      </c>
      <c r="Q2" s="179" t="s">
        <v>10</v>
      </c>
      <c r="R2" s="179" t="s">
        <v>6</v>
      </c>
      <c r="S2" s="179" t="s">
        <v>11</v>
      </c>
      <c r="T2" s="179" t="s">
        <v>12</v>
      </c>
      <c r="U2" s="179" t="s">
        <v>13</v>
      </c>
      <c r="V2" s="179" t="s">
        <v>14</v>
      </c>
      <c r="W2" s="179" t="s">
        <v>109</v>
      </c>
      <c r="X2" s="179" t="s">
        <v>10</v>
      </c>
      <c r="Y2" s="179" t="s">
        <v>62</v>
      </c>
      <c r="Z2" s="179" t="s">
        <v>34</v>
      </c>
      <c r="AA2" s="199" t="s">
        <v>112</v>
      </c>
      <c r="AD2" s="177" t="s">
        <v>33</v>
      </c>
      <c r="AE2" s="178" t="s">
        <v>0</v>
      </c>
      <c r="AF2" s="179" t="s">
        <v>104</v>
      </c>
      <c r="AG2" s="179" t="s">
        <v>124</v>
      </c>
      <c r="AH2" s="179" t="s">
        <v>123</v>
      </c>
      <c r="AI2" s="179" t="s">
        <v>105</v>
      </c>
      <c r="AJ2" s="179" t="s">
        <v>125</v>
      </c>
      <c r="AK2" s="179" t="s">
        <v>126</v>
      </c>
      <c r="AL2" s="179" t="s">
        <v>38</v>
      </c>
      <c r="AM2" s="179" t="s">
        <v>39</v>
      </c>
      <c r="AN2" s="179" t="s">
        <v>40</v>
      </c>
      <c r="AO2" s="179" t="s">
        <v>2</v>
      </c>
      <c r="AP2" s="179" t="s">
        <v>3</v>
      </c>
      <c r="AQ2" s="179" t="s">
        <v>4</v>
      </c>
      <c r="AR2" s="179" t="s">
        <v>7</v>
      </c>
      <c r="AS2" s="179" t="s">
        <v>9</v>
      </c>
      <c r="AT2" s="179" t="s">
        <v>10</v>
      </c>
      <c r="AU2" s="179" t="s">
        <v>6</v>
      </c>
      <c r="AV2" s="179" t="s">
        <v>11</v>
      </c>
      <c r="AW2" s="179" t="s">
        <v>12</v>
      </c>
      <c r="AX2" s="179" t="s">
        <v>13</v>
      </c>
      <c r="AY2" s="179" t="s">
        <v>14</v>
      </c>
      <c r="AZ2" s="179" t="s">
        <v>109</v>
      </c>
      <c r="BA2" s="179" t="s">
        <v>10</v>
      </c>
      <c r="BB2" s="179" t="s">
        <v>62</v>
      </c>
      <c r="BC2" s="179" t="s">
        <v>34</v>
      </c>
      <c r="BD2" s="180" t="s">
        <v>112</v>
      </c>
    </row>
    <row r="3" spans="1:84" x14ac:dyDescent="0.55000000000000004">
      <c r="A3" s="181">
        <v>0</v>
      </c>
      <c r="B3" s="182" t="s">
        <v>17</v>
      </c>
      <c r="C3" s="183">
        <f>(SUM(Template:END!D3))/averageadvanced!$F4</f>
        <v>0.2608695652173913</v>
      </c>
      <c r="D3" s="183">
        <f>(SUM(Template:END!E3))/averageadvanced!$F4</f>
        <v>0.73913043478260865</v>
      </c>
      <c r="E3" s="183">
        <f>IFERROR((C3/D3)*100, 0)</f>
        <v>35.294117647058826</v>
      </c>
      <c r="F3" s="183">
        <f>(SUM(Template:END!G3))/averageadvanced!$F4</f>
        <v>0</v>
      </c>
      <c r="G3" s="183">
        <f>(SUM(Template:END!H3))/averageadvanced!$F4</f>
        <v>0</v>
      </c>
      <c r="H3" s="183">
        <f>IFERROR((F3/G3)*100, 0)</f>
        <v>0</v>
      </c>
      <c r="I3" s="183">
        <f>(SUM(Template:END!J3))/averageadvanced!$F4</f>
        <v>4.3478260869565216E-2</v>
      </c>
      <c r="J3" s="183">
        <f>(SUM(Template:END!K3))/averageadvanced!$F4</f>
        <v>8.6956521739130432E-2</v>
      </c>
      <c r="K3" s="183">
        <f>IFERROR((I3/J3)*100,0)</f>
        <v>50</v>
      </c>
      <c r="L3" s="183">
        <f>IFERROR(C3+F3, 0)</f>
        <v>0.2608695652173913</v>
      </c>
      <c r="M3" s="183">
        <f>IFERROR(D3+G3, 0)</f>
        <v>0.73913043478260865</v>
      </c>
      <c r="N3" s="183">
        <f>IFERROR((L3/M3)*100, 0)</f>
        <v>35.294117647058826</v>
      </c>
      <c r="O3" s="183">
        <f>IFERROR((C3*2)+(F3*3)+I3, 0)</f>
        <v>0.56521739130434778</v>
      </c>
      <c r="P3" s="183">
        <f>(SUM(Template:END!Q3))/averageadvanced!$F4</f>
        <v>0.52173913043478259</v>
      </c>
      <c r="Q3" s="183">
        <f>(SUM(Template:END!R3))/averageadvanced!$F4</f>
        <v>0.78260869565217395</v>
      </c>
      <c r="R3" s="183">
        <f>P3+Q3</f>
        <v>1.3043478260869565</v>
      </c>
      <c r="S3" s="183">
        <f>(SUM(Template:END!T3))/averageadvanced!$F4</f>
        <v>0.73913043478260865</v>
      </c>
      <c r="T3" s="183">
        <f>(SUM(Template:END!U3))/averageadvanced!$F4</f>
        <v>0.65217391304347827</v>
      </c>
      <c r="U3" s="183">
        <f>(SUM(Template:END!V3))/averageadvanced!$F4</f>
        <v>0</v>
      </c>
      <c r="V3" s="183">
        <f>(SUM(Template:END!W3))/averageadvanced!$F4</f>
        <v>0.73913043478260865</v>
      </c>
      <c r="W3" s="183">
        <f>(SUM(Template:END!X3))/averageadvanced!$F4</f>
        <v>0</v>
      </c>
      <c r="X3" s="183">
        <f>(SUM(Template:END!Y3))/averageadvanced!$F4</f>
        <v>0.21739130434782608</v>
      </c>
      <c r="Y3" s="183">
        <f>(SUM(Template:END!Z3))/averageadvanced!$F4</f>
        <v>0.47826086956521741</v>
      </c>
      <c r="Z3" s="183">
        <f>(SUM(Template:END!AA3))/averageadvanced!$F4</f>
        <v>8.17</v>
      </c>
      <c r="AA3" s="200" t="s">
        <v>122</v>
      </c>
      <c r="AD3" s="181">
        <v>0</v>
      </c>
      <c r="AE3" s="182" t="s">
        <v>17</v>
      </c>
      <c r="AF3" s="183">
        <f>(SUM(Template:END!D3))</f>
        <v>6</v>
      </c>
      <c r="AG3" s="183">
        <f>(SUM(Template:END!E3))</f>
        <v>17</v>
      </c>
      <c r="AH3" s="183">
        <f>IFERROR((AF3/AG3)*100, 0)</f>
        <v>35.294117647058826</v>
      </c>
      <c r="AI3" s="183">
        <f>(SUM(Template:END!G3))</f>
        <v>0</v>
      </c>
      <c r="AJ3" s="183">
        <f>(SUM(Template:END!H3))</f>
        <v>0</v>
      </c>
      <c r="AK3" s="183">
        <f>IFERROR((AI3/AJ3)*100, 0)</f>
        <v>0</v>
      </c>
      <c r="AL3" s="183">
        <f>(SUM(Template:END!J3))</f>
        <v>1</v>
      </c>
      <c r="AM3" s="183">
        <f>(SUM(Template:END!K3))</f>
        <v>2</v>
      </c>
      <c r="AN3" s="183">
        <f>IFERROR((AL3/AM3)*100,0)</f>
        <v>50</v>
      </c>
      <c r="AO3" s="183">
        <f>IFERROR(AF3+AI3, 0)</f>
        <v>6</v>
      </c>
      <c r="AP3" s="183">
        <f>IFERROR(AG3+AJ3, 0)</f>
        <v>17</v>
      </c>
      <c r="AQ3" s="183">
        <f>IFERROR((AO3/AP3)*100, 0)</f>
        <v>35.294117647058826</v>
      </c>
      <c r="AR3" s="183">
        <f>IFERROR((AF3*2)+(AI3*3)+AL3, 0)</f>
        <v>13</v>
      </c>
      <c r="AS3" s="183">
        <f>(SUM(Template:END!Q3))</f>
        <v>12</v>
      </c>
      <c r="AT3" s="183">
        <f>(SUM(Template:END!R3))</f>
        <v>18</v>
      </c>
      <c r="AU3" s="183">
        <f>AS3+AT3</f>
        <v>30</v>
      </c>
      <c r="AV3" s="183">
        <f>(SUM(Template:END!T3))</f>
        <v>17</v>
      </c>
      <c r="AW3" s="183">
        <f>(SUM(Template:END!U3))</f>
        <v>15</v>
      </c>
      <c r="AX3" s="183">
        <f>(SUM(Template:END!V3))</f>
        <v>0</v>
      </c>
      <c r="AY3" s="183">
        <f>(SUM(Template:END!W3))</f>
        <v>17</v>
      </c>
      <c r="AZ3" s="183">
        <f>(SUM(Template:END!X3))</f>
        <v>0</v>
      </c>
      <c r="BA3" s="183">
        <f>(SUM(Template:END!Y3))</f>
        <v>5</v>
      </c>
      <c r="BB3" s="183">
        <f>(SUM(Template:END!Z3))</f>
        <v>11</v>
      </c>
      <c r="BC3" s="183">
        <f>(SUM(Template:END!AA3))</f>
        <v>187.91</v>
      </c>
      <c r="BD3" s="184" t="s">
        <v>161</v>
      </c>
    </row>
    <row r="4" spans="1:84" s="162" customFormat="1" x14ac:dyDescent="0.55000000000000004">
      <c r="A4" s="185">
        <v>1</v>
      </c>
      <c r="B4" s="186" t="s">
        <v>18</v>
      </c>
      <c r="C4" s="187">
        <f>(SUM(Template:END!D4))/averageadvanced!$F5</f>
        <v>2.3333333333333335</v>
      </c>
      <c r="D4" s="187">
        <f>(SUM(Template:END!E4))/averageadvanced!$F5</f>
        <v>4</v>
      </c>
      <c r="E4" s="187">
        <f t="shared" ref="E4:E18" si="0">IFERROR((C4/D4)*100, 0)</f>
        <v>58.333333333333336</v>
      </c>
      <c r="F4" s="187">
        <f>(SUM(Template:END!G4))/averageadvanced!$F5</f>
        <v>1.3333333333333333</v>
      </c>
      <c r="G4" s="187">
        <f>(SUM(Template:END!H4))/averageadvanced!$F5</f>
        <v>4.416666666666667</v>
      </c>
      <c r="H4" s="187">
        <f t="shared" ref="H4:H18" si="1">IFERROR((F4/G4)*100, 0)</f>
        <v>30.188679245283019</v>
      </c>
      <c r="I4" s="187">
        <f>(SUM(Template:END!J4))/averageadvanced!$F5</f>
        <v>1.5</v>
      </c>
      <c r="J4" s="187">
        <f>(SUM(Template:END!K4))/averageadvanced!$F5</f>
        <v>1.9166666666666667</v>
      </c>
      <c r="K4" s="187">
        <f t="shared" ref="K4:K18" si="2">IFERROR((I4/J4)*100,0)</f>
        <v>78.260869565217376</v>
      </c>
      <c r="L4" s="187">
        <f t="shared" ref="L4:M18" si="3">IFERROR(C4+F4, 0)</f>
        <v>3.666666666666667</v>
      </c>
      <c r="M4" s="187">
        <f t="shared" si="3"/>
        <v>8.4166666666666679</v>
      </c>
      <c r="N4" s="187">
        <f t="shared" ref="N4:N18" si="4">IFERROR((L4/M4)*100, 0)</f>
        <v>43.564356435643568</v>
      </c>
      <c r="O4" s="187">
        <f t="shared" ref="O4:O18" si="5">IFERROR((C4*2)+(F4*3)+I4, 0)</f>
        <v>10.166666666666668</v>
      </c>
      <c r="P4" s="187">
        <f>(SUM(Template:END!Q4))/averageadvanced!$F5</f>
        <v>0.5</v>
      </c>
      <c r="Q4" s="187">
        <f>(SUM(Template:END!R4))/averageadvanced!$F5</f>
        <v>3.3333333333333335</v>
      </c>
      <c r="R4" s="187">
        <f t="shared" ref="R4:R18" si="6">P4+Q4</f>
        <v>3.8333333333333335</v>
      </c>
      <c r="S4" s="187">
        <f>(SUM(Template:END!T4))/averageadvanced!$F5</f>
        <v>1.9166666666666667</v>
      </c>
      <c r="T4" s="187">
        <f>(SUM(Template:END!U4))/averageadvanced!$F5</f>
        <v>1.6666666666666667</v>
      </c>
      <c r="U4" s="187">
        <f>(SUM(Template:END!V4))/averageadvanced!$F5</f>
        <v>0</v>
      </c>
      <c r="V4" s="187">
        <f>(SUM(Template:END!W4))/averageadvanced!$F5</f>
        <v>0.41666666666666669</v>
      </c>
      <c r="W4" s="187">
        <f>(SUM(Template:END!X4))/averageadvanced!$F5</f>
        <v>0</v>
      </c>
      <c r="X4" s="187">
        <f>(SUM(Template:END!Y4))/averageadvanced!$F5</f>
        <v>0.66666666666666663</v>
      </c>
      <c r="Y4" s="187">
        <f>(SUM(Template:END!Z4))/averageadvanced!$F5</f>
        <v>0.91666666666666663</v>
      </c>
      <c r="Z4" s="187">
        <f>(SUM(Template:END!AA4))/averageadvanced!$F5</f>
        <v>19.248333333333331</v>
      </c>
      <c r="AA4" s="201" t="s">
        <v>122</v>
      </c>
      <c r="AB4"/>
      <c r="AC4"/>
      <c r="AD4" s="185">
        <v>1</v>
      </c>
      <c r="AE4" s="186" t="s">
        <v>18</v>
      </c>
      <c r="AF4" s="187">
        <f>(SUM(Template:END!D4))</f>
        <v>28</v>
      </c>
      <c r="AG4" s="187">
        <f>(SUM(Template:END!E4))</f>
        <v>48</v>
      </c>
      <c r="AH4" s="187">
        <f>IFERROR((AF4/AG4)*100, 0)</f>
        <v>58.333333333333336</v>
      </c>
      <c r="AI4" s="187">
        <f>(SUM(Template:END!G4))</f>
        <v>16</v>
      </c>
      <c r="AJ4" s="187">
        <f>(SUM(Template:END!H4))</f>
        <v>53</v>
      </c>
      <c r="AK4" s="187">
        <f>IFERROR((AI4/AJ4)*100, 0)</f>
        <v>30.188679245283019</v>
      </c>
      <c r="AL4" s="187">
        <f>(SUM(Template:END!J4))</f>
        <v>18</v>
      </c>
      <c r="AM4" s="187">
        <f>(SUM(Template:END!K4))</f>
        <v>23</v>
      </c>
      <c r="AN4" s="187">
        <f>IFERROR((AL4/AM4)*100,0)</f>
        <v>78.260869565217391</v>
      </c>
      <c r="AO4" s="187">
        <f>IFERROR(AF4+AI4, 0)</f>
        <v>44</v>
      </c>
      <c r="AP4" s="187">
        <f>IFERROR(AG4+AJ4, 0)</f>
        <v>101</v>
      </c>
      <c r="AQ4" s="187">
        <f>IFERROR((AO4/AP4)*100, 0)</f>
        <v>43.564356435643568</v>
      </c>
      <c r="AR4" s="187">
        <f>IFERROR((AF4*2)+(AI4*3)+AL4, 0)</f>
        <v>122</v>
      </c>
      <c r="AS4" s="187">
        <f>(SUM(Template:END!Q4))</f>
        <v>6</v>
      </c>
      <c r="AT4" s="187">
        <f>(SUM(Template:END!R4))</f>
        <v>40</v>
      </c>
      <c r="AU4" s="187">
        <f>AS4+AT4</f>
        <v>46</v>
      </c>
      <c r="AV4" s="187">
        <f>(SUM(Template:END!T4))</f>
        <v>23</v>
      </c>
      <c r="AW4" s="187">
        <f>(SUM(Template:END!U4))</f>
        <v>20</v>
      </c>
      <c r="AX4" s="187">
        <f>(SUM(Template:END!V4))</f>
        <v>0</v>
      </c>
      <c r="AY4" s="187">
        <f>(SUM(Template:END!W4))</f>
        <v>5</v>
      </c>
      <c r="AZ4" s="187">
        <f>(SUM(Template:END!X4))</f>
        <v>0</v>
      </c>
      <c r="BA4" s="187">
        <f>(SUM(Template:END!Y4))</f>
        <v>8</v>
      </c>
      <c r="BB4" s="187">
        <f>(SUM(Template:END!Z4))</f>
        <v>11</v>
      </c>
      <c r="BC4" s="187">
        <f>(SUM(Template:END!AA4))</f>
        <v>230.98</v>
      </c>
      <c r="BD4" s="195" t="s">
        <v>161</v>
      </c>
      <c r="BE4"/>
      <c r="BF4"/>
      <c r="BG4"/>
      <c r="BH4"/>
      <c r="BI4"/>
      <c r="BJ4"/>
      <c r="BK4"/>
      <c r="BL4"/>
      <c r="BM4"/>
      <c r="BN4"/>
      <c r="BO4"/>
      <c r="BP4"/>
      <c r="BQ4"/>
      <c r="BR4"/>
      <c r="BS4"/>
      <c r="BT4"/>
      <c r="BU4"/>
      <c r="BV4"/>
      <c r="BW4"/>
      <c r="BX4"/>
      <c r="BY4"/>
      <c r="BZ4"/>
      <c r="CA4"/>
      <c r="CB4"/>
      <c r="CC4"/>
      <c r="CD4"/>
      <c r="CE4"/>
      <c r="CF4"/>
    </row>
    <row r="5" spans="1:84" x14ac:dyDescent="0.55000000000000004">
      <c r="A5" s="181">
        <v>2</v>
      </c>
      <c r="B5" s="182" t="s">
        <v>19</v>
      </c>
      <c r="C5" s="183">
        <f>(SUM(Template:END!D5))/averageadvanced!$F6</f>
        <v>1.6190476190476191</v>
      </c>
      <c r="D5" s="183">
        <f>(SUM(Template:END!E5))/averageadvanced!$F6</f>
        <v>2.8095238095238093</v>
      </c>
      <c r="E5" s="183">
        <f t="shared" si="0"/>
        <v>57.627118644067799</v>
      </c>
      <c r="F5" s="183">
        <f>(SUM(Template:END!G5))/averageadvanced!$F6</f>
        <v>0.7142857142857143</v>
      </c>
      <c r="G5" s="183">
        <f>(SUM(Template:END!H5))/averageadvanced!$F6</f>
        <v>2.1904761904761907</v>
      </c>
      <c r="H5" s="183">
        <f t="shared" si="1"/>
        <v>32.608695652173907</v>
      </c>
      <c r="I5" s="183">
        <f>(SUM(Template:END!J5))/averageadvanced!$F6</f>
        <v>0.8571428571428571</v>
      </c>
      <c r="J5" s="183">
        <f>(SUM(Template:END!K5))/averageadvanced!$F6</f>
        <v>1.2857142857142858</v>
      </c>
      <c r="K5" s="183">
        <f t="shared" si="2"/>
        <v>66.666666666666657</v>
      </c>
      <c r="L5" s="183">
        <f t="shared" si="3"/>
        <v>2.3333333333333335</v>
      </c>
      <c r="M5" s="183">
        <f t="shared" si="3"/>
        <v>5</v>
      </c>
      <c r="N5" s="183">
        <f t="shared" si="4"/>
        <v>46.666666666666664</v>
      </c>
      <c r="O5" s="183">
        <f t="shared" si="5"/>
        <v>6.2380952380952381</v>
      </c>
      <c r="P5" s="183">
        <f>(SUM(Template:END!Q5))/averageadvanced!$F6</f>
        <v>1.0476190476190477</v>
      </c>
      <c r="Q5" s="183">
        <f>(SUM(Template:END!R5))/averageadvanced!$F6</f>
        <v>2.0952380952380953</v>
      </c>
      <c r="R5" s="183">
        <f t="shared" si="6"/>
        <v>3.1428571428571432</v>
      </c>
      <c r="S5" s="183">
        <f>(SUM(Template:END!T5))/averageadvanced!$F6</f>
        <v>0.8571428571428571</v>
      </c>
      <c r="T5" s="183">
        <f>(SUM(Template:END!U5))/averageadvanced!$F6</f>
        <v>1.4285714285714286</v>
      </c>
      <c r="U5" s="183">
        <f>(SUM(Template:END!V5))/averageadvanced!$F6</f>
        <v>9.5238095238095233E-2</v>
      </c>
      <c r="V5" s="183">
        <f>(SUM(Template:END!W5))/averageadvanced!$F6</f>
        <v>0.52380952380952384</v>
      </c>
      <c r="W5" s="183">
        <f>(SUM(Template:END!X5))/averageadvanced!$F6</f>
        <v>0</v>
      </c>
      <c r="X5" s="183">
        <f>(SUM(Template:END!Y5))/averageadvanced!$F6</f>
        <v>0.38095238095238093</v>
      </c>
      <c r="Y5" s="183">
        <f>(SUM(Template:END!Z5))/averageadvanced!$F6</f>
        <v>1.0952380952380953</v>
      </c>
      <c r="Z5" s="183">
        <f>(SUM(Template:END!AA5))/averageadvanced!$F6</f>
        <v>17.035238095238093</v>
      </c>
      <c r="AA5" s="200" t="s">
        <v>122</v>
      </c>
      <c r="AD5" s="181">
        <v>2</v>
      </c>
      <c r="AE5" s="182" t="s">
        <v>19</v>
      </c>
      <c r="AF5" s="183">
        <f>(SUM(Template:END!D5))</f>
        <v>34</v>
      </c>
      <c r="AG5" s="183">
        <f>(SUM(Template:END!E5))</f>
        <v>59</v>
      </c>
      <c r="AH5" s="183">
        <f>IFERROR((AF5/AG5)*100, 0)</f>
        <v>57.627118644067799</v>
      </c>
      <c r="AI5" s="183">
        <f>(SUM(Template:END!G5))</f>
        <v>15</v>
      </c>
      <c r="AJ5" s="183">
        <f>(SUM(Template:END!H5))</f>
        <v>46</v>
      </c>
      <c r="AK5" s="183">
        <f>IFERROR((AI5/AJ5)*100, 0)</f>
        <v>32.608695652173914</v>
      </c>
      <c r="AL5" s="183">
        <f>(SUM(Template:END!J5))</f>
        <v>18</v>
      </c>
      <c r="AM5" s="183">
        <f>(SUM(Template:END!K5))</f>
        <v>27</v>
      </c>
      <c r="AN5" s="183">
        <f>IFERROR((AL5/AM5)*100,0)</f>
        <v>66.666666666666657</v>
      </c>
      <c r="AO5" s="183">
        <f>IFERROR(AF5+AI5, 0)</f>
        <v>49</v>
      </c>
      <c r="AP5" s="183">
        <f>IFERROR(AG5+AJ5, 0)</f>
        <v>105</v>
      </c>
      <c r="AQ5" s="183">
        <f>IFERROR((AO5/AP5)*100, 0)</f>
        <v>46.666666666666664</v>
      </c>
      <c r="AR5" s="183">
        <f>IFERROR((AF5*2)+(AI5*3)+AL5, 0)</f>
        <v>131</v>
      </c>
      <c r="AS5" s="183">
        <f>(SUM(Template:END!Q5))</f>
        <v>22</v>
      </c>
      <c r="AT5" s="183">
        <f>(SUM(Template:END!R5))</f>
        <v>44</v>
      </c>
      <c r="AU5" s="183">
        <f>AS5+AT5</f>
        <v>66</v>
      </c>
      <c r="AV5" s="183">
        <f>(SUM(Template:END!T5))</f>
        <v>18</v>
      </c>
      <c r="AW5" s="183">
        <f>(SUM(Template:END!U5))</f>
        <v>30</v>
      </c>
      <c r="AX5" s="183">
        <f>(SUM(Template:END!V5))</f>
        <v>2</v>
      </c>
      <c r="AY5" s="183">
        <f>(SUM(Template:END!W5))</f>
        <v>11</v>
      </c>
      <c r="AZ5" s="183">
        <f>(SUM(Template:END!X5))</f>
        <v>0</v>
      </c>
      <c r="BA5" s="183">
        <f>(SUM(Template:END!Y5))</f>
        <v>8</v>
      </c>
      <c r="BB5" s="183">
        <f>(SUM(Template:END!Z5))</f>
        <v>23</v>
      </c>
      <c r="BC5" s="183">
        <f>(SUM(Template:END!AA5))</f>
        <v>357.73999999999995</v>
      </c>
      <c r="BD5" s="184" t="s">
        <v>161</v>
      </c>
    </row>
    <row r="6" spans="1:84" s="162" customFormat="1" x14ac:dyDescent="0.55000000000000004">
      <c r="A6" s="185">
        <v>3</v>
      </c>
      <c r="B6" s="186" t="s">
        <v>20</v>
      </c>
      <c r="C6" s="187">
        <f>(SUM(Template:END!D6))/averageadvanced!$F7</f>
        <v>0.16666666666666666</v>
      </c>
      <c r="D6" s="187">
        <f>(SUM(Template:END!E6))/averageadvanced!$F7</f>
        <v>0.33333333333333331</v>
      </c>
      <c r="E6" s="187">
        <f t="shared" si="0"/>
        <v>50</v>
      </c>
      <c r="F6" s="187">
        <f>(SUM(Template:END!G6))/averageadvanced!$F7</f>
        <v>1.5833333333333333</v>
      </c>
      <c r="G6" s="187">
        <f>(SUM(Template:END!H6))/averageadvanced!$F7</f>
        <v>4.25</v>
      </c>
      <c r="H6" s="187">
        <f t="shared" si="1"/>
        <v>37.254901960784316</v>
      </c>
      <c r="I6" s="187">
        <f>(SUM(Template:END!J6))/averageadvanced!$F7</f>
        <v>0.29166666666666669</v>
      </c>
      <c r="J6" s="187">
        <f>(SUM(Template:END!K6))/averageadvanced!$F7</f>
        <v>0.33333333333333331</v>
      </c>
      <c r="K6" s="187">
        <f t="shared" si="2"/>
        <v>87.500000000000014</v>
      </c>
      <c r="L6" s="187">
        <f t="shared" si="3"/>
        <v>1.75</v>
      </c>
      <c r="M6" s="187">
        <f t="shared" si="3"/>
        <v>4.583333333333333</v>
      </c>
      <c r="N6" s="187">
        <f t="shared" si="4"/>
        <v>38.181818181818187</v>
      </c>
      <c r="O6" s="187">
        <f t="shared" si="5"/>
        <v>5.375</v>
      </c>
      <c r="P6" s="187">
        <f>(SUM(Template:END!Q6))/averageadvanced!$F7</f>
        <v>0.29166666666666669</v>
      </c>
      <c r="Q6" s="187">
        <f>(SUM(Template:END!R6))/averageadvanced!$F7</f>
        <v>0.875</v>
      </c>
      <c r="R6" s="187">
        <f t="shared" si="6"/>
        <v>1.1666666666666667</v>
      </c>
      <c r="S6" s="187">
        <f>(SUM(Template:END!T6))/averageadvanced!$F7</f>
        <v>1.0833333333333333</v>
      </c>
      <c r="T6" s="187">
        <f>(SUM(Template:END!U6))/averageadvanced!$F7</f>
        <v>1.0416666666666667</v>
      </c>
      <c r="U6" s="187">
        <f>(SUM(Template:END!V6))/averageadvanced!$F7</f>
        <v>0.16666666666666666</v>
      </c>
      <c r="V6" s="187">
        <f>(SUM(Template:END!W6))/averageadvanced!$F7</f>
        <v>0.5</v>
      </c>
      <c r="W6" s="187">
        <f>(SUM(Template:END!X6))/averageadvanced!$F7</f>
        <v>8.3333333333333329E-2</v>
      </c>
      <c r="X6" s="187">
        <f>(SUM(Template:END!Y6))/averageadvanced!$F7</f>
        <v>0.70833333333333337</v>
      </c>
      <c r="Y6" s="187">
        <f>(SUM(Template:END!Z6))/averageadvanced!$F7</f>
        <v>1.0833333333333333</v>
      </c>
      <c r="Z6" s="187">
        <f>(SUM(Template:END!AA6))/averageadvanced!$F7</f>
        <v>15.864166666666669</v>
      </c>
      <c r="AA6" s="201" t="s">
        <v>122</v>
      </c>
      <c r="AB6"/>
      <c r="AC6"/>
      <c r="AD6" s="185">
        <v>3</v>
      </c>
      <c r="AE6" s="186" t="s">
        <v>20</v>
      </c>
      <c r="AF6" s="187">
        <f>(SUM(Template:END!D6))</f>
        <v>4</v>
      </c>
      <c r="AG6" s="187">
        <f>(SUM(Template:END!E6))</f>
        <v>8</v>
      </c>
      <c r="AH6" s="187">
        <f>IFERROR((AF6/AG6)*100, 0)</f>
        <v>50</v>
      </c>
      <c r="AI6" s="187">
        <f>(SUM(Template:END!G6))</f>
        <v>38</v>
      </c>
      <c r="AJ6" s="187">
        <f>(SUM(Template:END!H6))</f>
        <v>102</v>
      </c>
      <c r="AK6" s="187">
        <f>IFERROR((AI6/AJ6)*100, 0)</f>
        <v>37.254901960784316</v>
      </c>
      <c r="AL6" s="187">
        <f>(SUM(Template:END!J6))</f>
        <v>7</v>
      </c>
      <c r="AM6" s="187">
        <f>(SUM(Template:END!K6))</f>
        <v>8</v>
      </c>
      <c r="AN6" s="187">
        <f>IFERROR((AL6/AM6)*100,0)</f>
        <v>87.5</v>
      </c>
      <c r="AO6" s="187">
        <f>IFERROR(AF6+AI6, 0)</f>
        <v>42</v>
      </c>
      <c r="AP6" s="187">
        <f>IFERROR(AG6+AJ6, 0)</f>
        <v>110</v>
      </c>
      <c r="AQ6" s="187">
        <f>IFERROR((AO6/AP6)*100, 0)</f>
        <v>38.181818181818187</v>
      </c>
      <c r="AR6" s="187">
        <f>IFERROR((AF6*2)+(AI6*3)+AL6, 0)</f>
        <v>129</v>
      </c>
      <c r="AS6" s="187">
        <f>(SUM(Template:END!Q6))</f>
        <v>7</v>
      </c>
      <c r="AT6" s="187">
        <f>(SUM(Template:END!R6))</f>
        <v>21</v>
      </c>
      <c r="AU6" s="187">
        <f>AS6+AT6</f>
        <v>28</v>
      </c>
      <c r="AV6" s="187">
        <f>(SUM(Template:END!T6))</f>
        <v>26</v>
      </c>
      <c r="AW6" s="187">
        <f>(SUM(Template:END!U6))</f>
        <v>25</v>
      </c>
      <c r="AX6" s="187">
        <f>(SUM(Template:END!V6))</f>
        <v>4</v>
      </c>
      <c r="AY6" s="187">
        <f>(SUM(Template:END!W6))</f>
        <v>12</v>
      </c>
      <c r="AZ6" s="187">
        <f>(SUM(Template:END!X6))</f>
        <v>2</v>
      </c>
      <c r="BA6" s="187">
        <f>(SUM(Template:END!Y6))</f>
        <v>17</v>
      </c>
      <c r="BB6" s="187">
        <f>(SUM(Template:END!Z6))</f>
        <v>26</v>
      </c>
      <c r="BC6" s="187">
        <f>(SUM(Template:END!AA6))</f>
        <v>380.74000000000007</v>
      </c>
      <c r="BD6" s="195" t="s">
        <v>161</v>
      </c>
      <c r="BE6"/>
      <c r="BF6"/>
      <c r="BG6"/>
      <c r="BH6"/>
      <c r="BI6"/>
      <c r="BJ6"/>
      <c r="BK6"/>
      <c r="BL6"/>
      <c r="BM6"/>
      <c r="BN6"/>
      <c r="BO6"/>
      <c r="BP6"/>
      <c r="BQ6"/>
      <c r="BR6"/>
      <c r="BS6"/>
      <c r="BT6"/>
      <c r="BU6"/>
      <c r="BV6"/>
      <c r="BW6"/>
      <c r="BX6"/>
      <c r="BY6"/>
      <c r="BZ6"/>
      <c r="CA6"/>
      <c r="CB6"/>
      <c r="CC6"/>
      <c r="CD6"/>
      <c r="CE6"/>
      <c r="CF6"/>
    </row>
    <row r="7" spans="1:84" x14ac:dyDescent="0.55000000000000004">
      <c r="A7" s="181">
        <v>4</v>
      </c>
      <c r="B7" s="182" t="s">
        <v>21</v>
      </c>
      <c r="C7" s="183">
        <f>(SUM(Template:END!D7))/averageadvanced!$F8</f>
        <v>1.1052631578947369</v>
      </c>
      <c r="D7" s="183">
        <f>(SUM(Template:END!E7))/averageadvanced!$F8</f>
        <v>2.1052631578947367</v>
      </c>
      <c r="E7" s="183">
        <f t="shared" si="0"/>
        <v>52.500000000000014</v>
      </c>
      <c r="F7" s="183">
        <f>(SUM(Template:END!G7))/averageadvanced!$F8</f>
        <v>1.4736842105263157</v>
      </c>
      <c r="G7" s="183">
        <f>(SUM(Template:END!H7))/averageadvanced!$F8</f>
        <v>3.263157894736842</v>
      </c>
      <c r="H7" s="183">
        <f t="shared" si="1"/>
        <v>45.161290322580641</v>
      </c>
      <c r="I7" s="183">
        <f>(SUM(Template:END!J7))/averageadvanced!$F8</f>
        <v>0.78947368421052633</v>
      </c>
      <c r="J7" s="183">
        <f>(SUM(Template:END!K7))/averageadvanced!$F8</f>
        <v>0.78947368421052633</v>
      </c>
      <c r="K7" s="183">
        <f t="shared" si="2"/>
        <v>100</v>
      </c>
      <c r="L7" s="183">
        <f t="shared" si="3"/>
        <v>2.5789473684210527</v>
      </c>
      <c r="M7" s="183">
        <f t="shared" si="3"/>
        <v>5.3684210526315788</v>
      </c>
      <c r="N7" s="183">
        <f t="shared" si="4"/>
        <v>48.03921568627451</v>
      </c>
      <c r="O7" s="183">
        <f t="shared" si="5"/>
        <v>7.4210526315789478</v>
      </c>
      <c r="P7" s="183">
        <f>(SUM(Template:END!Q7))/averageadvanced!$F8</f>
        <v>0.47368421052631576</v>
      </c>
      <c r="Q7" s="183">
        <f>(SUM(Template:END!R7))/averageadvanced!$F8</f>
        <v>1.5263157894736843</v>
      </c>
      <c r="R7" s="183">
        <f t="shared" si="6"/>
        <v>2</v>
      </c>
      <c r="S7" s="183">
        <f>(SUM(Template:END!T7))/averageadvanced!$F8</f>
        <v>2.5789473684210527</v>
      </c>
      <c r="T7" s="183">
        <f>(SUM(Template:END!U7))/averageadvanced!$F8</f>
        <v>1.263157894736842</v>
      </c>
      <c r="U7" s="183">
        <f>(SUM(Template:END!V7))/averageadvanced!$F8</f>
        <v>0</v>
      </c>
      <c r="V7" s="183">
        <f>(SUM(Template:END!W7))/averageadvanced!$F8</f>
        <v>1.1578947368421053</v>
      </c>
      <c r="W7" s="183">
        <f>(SUM(Template:END!X7))/averageadvanced!$F8</f>
        <v>0.26315789473684209</v>
      </c>
      <c r="X7" s="183">
        <f>(SUM(Template:END!Y7))/averageadvanced!$F8</f>
        <v>0.73684210526315785</v>
      </c>
      <c r="Y7" s="183">
        <f>(SUM(Template:END!Z7))/averageadvanced!$F8</f>
        <v>1</v>
      </c>
      <c r="Z7" s="183">
        <f>(SUM(Template:END!AA7))/averageadvanced!$F8</f>
        <v>18.970000000000002</v>
      </c>
      <c r="AA7" s="200" t="s">
        <v>122</v>
      </c>
      <c r="AD7" s="181">
        <v>4</v>
      </c>
      <c r="AE7" s="182" t="s">
        <v>21</v>
      </c>
      <c r="AF7" s="183">
        <f>(SUM(Template:END!D7))</f>
        <v>21</v>
      </c>
      <c r="AG7" s="183">
        <f>(SUM(Template:END!E7))</f>
        <v>40</v>
      </c>
      <c r="AH7" s="183">
        <f>IFERROR((AF7/AG7)*100, 0)</f>
        <v>52.5</v>
      </c>
      <c r="AI7" s="183">
        <f>(SUM(Template:END!G7))</f>
        <v>28</v>
      </c>
      <c r="AJ7" s="183">
        <f>(SUM(Template:END!H7))</f>
        <v>62</v>
      </c>
      <c r="AK7" s="183">
        <f>IFERROR((AI7/AJ7)*100, 0)</f>
        <v>45.161290322580641</v>
      </c>
      <c r="AL7" s="183">
        <f>(SUM(Template:END!J7))</f>
        <v>15</v>
      </c>
      <c r="AM7" s="183">
        <f>(SUM(Template:END!K7))</f>
        <v>15</v>
      </c>
      <c r="AN7" s="183">
        <f>IFERROR((AL7/AM7)*100,0)</f>
        <v>100</v>
      </c>
      <c r="AO7" s="183">
        <f>IFERROR(AF7+AI7, 0)</f>
        <v>49</v>
      </c>
      <c r="AP7" s="183">
        <f>IFERROR(AG7+AJ7, 0)</f>
        <v>102</v>
      </c>
      <c r="AQ7" s="183">
        <f>IFERROR((AO7/AP7)*100, 0)</f>
        <v>48.03921568627451</v>
      </c>
      <c r="AR7" s="183">
        <f>IFERROR((AF7*2)+(AI7*3)+AL7, 0)</f>
        <v>141</v>
      </c>
      <c r="AS7" s="183">
        <f>(SUM(Template:END!Q7))</f>
        <v>9</v>
      </c>
      <c r="AT7" s="183">
        <f>(SUM(Template:END!R7))</f>
        <v>29</v>
      </c>
      <c r="AU7" s="183">
        <f>AS7+AT7</f>
        <v>38</v>
      </c>
      <c r="AV7" s="183">
        <f>(SUM(Template:END!T7))</f>
        <v>49</v>
      </c>
      <c r="AW7" s="183">
        <f>(SUM(Template:END!U7))</f>
        <v>24</v>
      </c>
      <c r="AX7" s="183">
        <f>(SUM(Template:END!V7))</f>
        <v>0</v>
      </c>
      <c r="AY7" s="183">
        <f>(SUM(Template:END!W7))</f>
        <v>22</v>
      </c>
      <c r="AZ7" s="183">
        <f>(SUM(Template:END!X7))</f>
        <v>5</v>
      </c>
      <c r="BA7" s="183">
        <f>(SUM(Template:END!Y7))</f>
        <v>14</v>
      </c>
      <c r="BB7" s="183">
        <f>(SUM(Template:END!Z7))</f>
        <v>19</v>
      </c>
      <c r="BC7" s="183">
        <f>(SUM(Template:END!AA7))</f>
        <v>360.43000000000006</v>
      </c>
      <c r="BD7" s="184" t="s">
        <v>161</v>
      </c>
    </row>
    <row r="8" spans="1:84" s="162" customFormat="1" x14ac:dyDescent="0.55000000000000004">
      <c r="A8" s="185">
        <v>5</v>
      </c>
      <c r="B8" s="186" t="s">
        <v>22</v>
      </c>
      <c r="C8" s="187">
        <f>(SUM(Template:END!D8))/averageadvanced!$F9</f>
        <v>4.208333333333333</v>
      </c>
      <c r="D8" s="187">
        <f>(SUM(Template:END!E8))/averageadvanced!$F9</f>
        <v>6.375</v>
      </c>
      <c r="E8" s="187">
        <f t="shared" si="0"/>
        <v>66.013071895424829</v>
      </c>
      <c r="F8" s="187">
        <f>(SUM(Template:END!G8))/averageadvanced!$F9</f>
        <v>0.33333333333333331</v>
      </c>
      <c r="G8" s="187">
        <f>(SUM(Template:END!H8))/averageadvanced!$F9</f>
        <v>1.2083333333333333</v>
      </c>
      <c r="H8" s="187">
        <f t="shared" si="1"/>
        <v>27.586206896551722</v>
      </c>
      <c r="I8" s="187">
        <f>(SUM(Template:END!J8))/averageadvanced!$F9</f>
        <v>2.7916666666666665</v>
      </c>
      <c r="J8" s="187">
        <f>(SUM(Template:END!K8))/averageadvanced!$F9</f>
        <v>3.4166666666666665</v>
      </c>
      <c r="K8" s="187">
        <f t="shared" si="2"/>
        <v>81.707317073170728</v>
      </c>
      <c r="L8" s="187">
        <f t="shared" si="3"/>
        <v>4.5416666666666661</v>
      </c>
      <c r="M8" s="187">
        <f t="shared" si="3"/>
        <v>7.583333333333333</v>
      </c>
      <c r="N8" s="187">
        <f t="shared" si="4"/>
        <v>59.890109890109891</v>
      </c>
      <c r="O8" s="187">
        <f t="shared" si="5"/>
        <v>12.208333333333332</v>
      </c>
      <c r="P8" s="187">
        <f>(SUM(Template:END!Q8))/averageadvanced!$F9</f>
        <v>2</v>
      </c>
      <c r="Q8" s="187">
        <f>(SUM(Template:END!R8))/averageadvanced!$F9</f>
        <v>2.4583333333333335</v>
      </c>
      <c r="R8" s="187">
        <f t="shared" si="6"/>
        <v>4.4583333333333339</v>
      </c>
      <c r="S8" s="187">
        <f>(SUM(Template:END!T8))/averageadvanced!$F9</f>
        <v>2.0833333333333335</v>
      </c>
      <c r="T8" s="187">
        <f>(SUM(Template:END!U8))/averageadvanced!$F9</f>
        <v>1.4583333333333333</v>
      </c>
      <c r="U8" s="187">
        <f>(SUM(Template:END!V8))/averageadvanced!$F9</f>
        <v>0.125</v>
      </c>
      <c r="V8" s="187">
        <f>(SUM(Template:END!W8))/averageadvanced!$F9</f>
        <v>2.1666666666666665</v>
      </c>
      <c r="W8" s="187">
        <f>(SUM(Template:END!X8))/averageadvanced!$F9</f>
        <v>0.125</v>
      </c>
      <c r="X8" s="187">
        <f>(SUM(Template:END!Y8))/averageadvanced!$F9</f>
        <v>1.25</v>
      </c>
      <c r="Y8" s="187">
        <f>(SUM(Template:END!Z8))/averageadvanced!$F9</f>
        <v>1.5416666666666667</v>
      </c>
      <c r="Z8" s="187">
        <f>(SUM(Template:END!AA8))/averageadvanced!$F9</f>
        <v>21.035</v>
      </c>
      <c r="AA8" s="201" t="s">
        <v>122</v>
      </c>
      <c r="AB8"/>
      <c r="AC8"/>
      <c r="AD8" s="185">
        <v>5</v>
      </c>
      <c r="AE8" s="186" t="s">
        <v>22</v>
      </c>
      <c r="AF8" s="187">
        <f>(SUM(Template:END!D8))</f>
        <v>101</v>
      </c>
      <c r="AG8" s="187">
        <f>(SUM(Template:END!E8))</f>
        <v>153</v>
      </c>
      <c r="AH8" s="187">
        <f>IFERROR((AF8/AG8)*100, 0)</f>
        <v>66.013071895424829</v>
      </c>
      <c r="AI8" s="187">
        <f>(SUM(Template:END!G8))</f>
        <v>8</v>
      </c>
      <c r="AJ8" s="187">
        <f>(SUM(Template:END!H8))</f>
        <v>29</v>
      </c>
      <c r="AK8" s="187">
        <f>IFERROR((AI8/AJ8)*100, 0)</f>
        <v>27.586206896551722</v>
      </c>
      <c r="AL8" s="187">
        <f>(SUM(Template:END!J8))</f>
        <v>67</v>
      </c>
      <c r="AM8" s="187">
        <f>(SUM(Template:END!K8))</f>
        <v>82</v>
      </c>
      <c r="AN8" s="187">
        <f>IFERROR((AL8/AM8)*100,0)</f>
        <v>81.707317073170728</v>
      </c>
      <c r="AO8" s="187">
        <f>IFERROR(AF8+AI8, 0)</f>
        <v>109</v>
      </c>
      <c r="AP8" s="187">
        <f>IFERROR(AG8+AJ8, 0)</f>
        <v>182</v>
      </c>
      <c r="AQ8" s="187">
        <f>IFERROR((AO8/AP8)*100, 0)</f>
        <v>59.890109890109891</v>
      </c>
      <c r="AR8" s="187">
        <f>IFERROR((AF8*2)+(AI8*3)+AL8, 0)</f>
        <v>293</v>
      </c>
      <c r="AS8" s="187">
        <f>(SUM(Template:END!Q8))</f>
        <v>48</v>
      </c>
      <c r="AT8" s="187">
        <f>(SUM(Template:END!R8))</f>
        <v>59</v>
      </c>
      <c r="AU8" s="187">
        <f>AS8+AT8</f>
        <v>107</v>
      </c>
      <c r="AV8" s="187">
        <f>(SUM(Template:END!T8))</f>
        <v>50</v>
      </c>
      <c r="AW8" s="187">
        <f>(SUM(Template:END!U8))</f>
        <v>35</v>
      </c>
      <c r="AX8" s="187">
        <f>(SUM(Template:END!V8))</f>
        <v>3</v>
      </c>
      <c r="AY8" s="187">
        <f>(SUM(Template:END!W8))</f>
        <v>52</v>
      </c>
      <c r="AZ8" s="187">
        <f>(SUM(Template:END!X8))</f>
        <v>3</v>
      </c>
      <c r="BA8" s="187">
        <f>(SUM(Template:END!Y8))</f>
        <v>30</v>
      </c>
      <c r="BB8" s="187">
        <f>(SUM(Template:END!Z8))</f>
        <v>37</v>
      </c>
      <c r="BC8" s="187">
        <f>(SUM(Template:END!AA8))</f>
        <v>504.84</v>
      </c>
      <c r="BD8" s="195" t="s">
        <v>161</v>
      </c>
      <c r="BE8"/>
      <c r="BF8"/>
      <c r="BG8"/>
      <c r="BH8"/>
      <c r="BI8"/>
      <c r="BJ8"/>
      <c r="BK8"/>
      <c r="BL8"/>
      <c r="BM8"/>
      <c r="BN8"/>
      <c r="BO8"/>
      <c r="BP8"/>
      <c r="BQ8"/>
      <c r="BR8"/>
      <c r="BS8"/>
      <c r="BT8"/>
      <c r="BU8"/>
      <c r="BV8"/>
      <c r="BW8"/>
      <c r="BX8"/>
      <c r="BY8"/>
      <c r="BZ8"/>
      <c r="CA8"/>
      <c r="CB8"/>
      <c r="CC8"/>
      <c r="CD8"/>
      <c r="CE8"/>
      <c r="CF8"/>
    </row>
    <row r="9" spans="1:84" x14ac:dyDescent="0.55000000000000004">
      <c r="A9" s="181">
        <v>10</v>
      </c>
      <c r="B9" s="182" t="s">
        <v>23</v>
      </c>
      <c r="C9" s="183">
        <f>(SUM(Template:END!D9))/averageadvanced!$F10</f>
        <v>0.54545454545454541</v>
      </c>
      <c r="D9" s="183">
        <f>(SUM(Template:END!E9))/averageadvanced!$F10</f>
        <v>0.90909090909090906</v>
      </c>
      <c r="E9" s="183">
        <f t="shared" si="0"/>
        <v>60</v>
      </c>
      <c r="F9" s="183">
        <f>(SUM(Template:END!G9))/averageadvanced!$F10</f>
        <v>0.63636363636363635</v>
      </c>
      <c r="G9" s="183">
        <f>(SUM(Template:END!H9))/averageadvanced!$F10</f>
        <v>2</v>
      </c>
      <c r="H9" s="183">
        <f t="shared" si="1"/>
        <v>31.818181818181817</v>
      </c>
      <c r="I9" s="183">
        <f>(SUM(Template:END!J9))/averageadvanced!$F10</f>
        <v>0.22727272727272727</v>
      </c>
      <c r="J9" s="183">
        <f>(SUM(Template:END!K9))/averageadvanced!$F10</f>
        <v>0.22727272727272727</v>
      </c>
      <c r="K9" s="183">
        <f t="shared" si="2"/>
        <v>100</v>
      </c>
      <c r="L9" s="183">
        <f t="shared" si="3"/>
        <v>1.1818181818181817</v>
      </c>
      <c r="M9" s="183">
        <f t="shared" si="3"/>
        <v>2.9090909090909092</v>
      </c>
      <c r="N9" s="183">
        <f t="shared" si="4"/>
        <v>40.624999999999993</v>
      </c>
      <c r="O9" s="183">
        <f t="shared" si="5"/>
        <v>3.2272727272727271</v>
      </c>
      <c r="P9" s="183">
        <f>(SUM(Template:END!Q9))/averageadvanced!$F10</f>
        <v>0.13636363636363635</v>
      </c>
      <c r="Q9" s="183">
        <f>(SUM(Template:END!R9))/averageadvanced!$F10</f>
        <v>0.68181818181818177</v>
      </c>
      <c r="R9" s="183">
        <f t="shared" si="6"/>
        <v>0.81818181818181812</v>
      </c>
      <c r="S9" s="183">
        <f>(SUM(Template:END!T9))/averageadvanced!$F10</f>
        <v>0.5</v>
      </c>
      <c r="T9" s="183">
        <f>(SUM(Template:END!U9))/averageadvanced!$F10</f>
        <v>0.68181818181818177</v>
      </c>
      <c r="U9" s="183">
        <f>(SUM(Template:END!V9))/averageadvanced!$F10</f>
        <v>4.5454545454545456E-2</v>
      </c>
      <c r="V9" s="183">
        <f>(SUM(Template:END!W9))/averageadvanced!$F10</f>
        <v>0.45454545454545453</v>
      </c>
      <c r="W9" s="183">
        <f>(SUM(Template:END!X9))/averageadvanced!$F10</f>
        <v>0</v>
      </c>
      <c r="X9" s="183">
        <f>(SUM(Template:END!Y9))/averageadvanced!$F10</f>
        <v>0.27272727272727271</v>
      </c>
      <c r="Y9" s="183">
        <f>(SUM(Template:END!Z9))/averageadvanced!$F10</f>
        <v>0.36363636363636365</v>
      </c>
      <c r="Z9" s="183">
        <f>(SUM(Template:END!AA9))/averageadvanced!$F10</f>
        <v>7.3727272727272721</v>
      </c>
      <c r="AA9" s="200" t="s">
        <v>122</v>
      </c>
      <c r="AD9" s="181">
        <v>10</v>
      </c>
      <c r="AE9" s="182" t="s">
        <v>23</v>
      </c>
      <c r="AF9" s="183">
        <f>(SUM(Template:END!D9))</f>
        <v>12</v>
      </c>
      <c r="AG9" s="183">
        <f>(SUM(Template:END!E9))</f>
        <v>20</v>
      </c>
      <c r="AH9" s="183">
        <f>IFERROR((AF9/AG9)*100, 0)</f>
        <v>60</v>
      </c>
      <c r="AI9" s="183">
        <f>(SUM(Template:END!G9))</f>
        <v>14</v>
      </c>
      <c r="AJ9" s="183">
        <f>(SUM(Template:END!H9))</f>
        <v>44</v>
      </c>
      <c r="AK9" s="183">
        <f>IFERROR((AI9/AJ9)*100, 0)</f>
        <v>31.818181818181817</v>
      </c>
      <c r="AL9" s="183">
        <f>(SUM(Template:END!J9))</f>
        <v>5</v>
      </c>
      <c r="AM9" s="183">
        <f>(SUM(Template:END!K9))</f>
        <v>5</v>
      </c>
      <c r="AN9" s="183">
        <f>IFERROR((AL9/AM9)*100,0)</f>
        <v>100</v>
      </c>
      <c r="AO9" s="183">
        <f>IFERROR(AF9+AI9, 0)</f>
        <v>26</v>
      </c>
      <c r="AP9" s="183">
        <f>IFERROR(AG9+AJ9, 0)</f>
        <v>64</v>
      </c>
      <c r="AQ9" s="183">
        <f>IFERROR((AO9/AP9)*100, 0)</f>
        <v>40.625</v>
      </c>
      <c r="AR9" s="183">
        <f>IFERROR((AF9*2)+(AI9*3)+AL9, 0)</f>
        <v>71</v>
      </c>
      <c r="AS9" s="183">
        <f>(SUM(Template:END!Q9))</f>
        <v>3</v>
      </c>
      <c r="AT9" s="183">
        <f>(SUM(Template:END!R9))</f>
        <v>15</v>
      </c>
      <c r="AU9" s="183">
        <f>AS9+AT9</f>
        <v>18</v>
      </c>
      <c r="AV9" s="183">
        <f>(SUM(Template:END!T9))</f>
        <v>11</v>
      </c>
      <c r="AW9" s="183">
        <f>(SUM(Template:END!U9))</f>
        <v>15</v>
      </c>
      <c r="AX9" s="183">
        <f>(SUM(Template:END!V9))</f>
        <v>1</v>
      </c>
      <c r="AY9" s="183">
        <f>(SUM(Template:END!W9))</f>
        <v>10</v>
      </c>
      <c r="AZ9" s="183">
        <f>(SUM(Template:END!X9))</f>
        <v>0</v>
      </c>
      <c r="BA9" s="183">
        <f>(SUM(Template:END!Y9))</f>
        <v>6</v>
      </c>
      <c r="BB9" s="183">
        <f>(SUM(Template:END!Z9))</f>
        <v>8</v>
      </c>
      <c r="BC9" s="183">
        <f>(SUM(Template:END!AA9))</f>
        <v>162.19999999999999</v>
      </c>
      <c r="BD9" s="184" t="s">
        <v>161</v>
      </c>
    </row>
    <row r="10" spans="1:84" s="162" customFormat="1" x14ac:dyDescent="0.55000000000000004">
      <c r="A10" s="185">
        <v>11</v>
      </c>
      <c r="B10" s="186" t="s">
        <v>24</v>
      </c>
      <c r="C10" s="187">
        <f>(SUM(Template:END!D10))/averageadvanced!$F11</f>
        <v>1.0434782608695652</v>
      </c>
      <c r="D10" s="187">
        <f>(SUM(Template:END!E10))/averageadvanced!$F11</f>
        <v>1.7826086956521738</v>
      </c>
      <c r="E10" s="187">
        <f t="shared" si="0"/>
        <v>58.536585365853654</v>
      </c>
      <c r="F10" s="187">
        <f>(SUM(Template:END!G10))/averageadvanced!$F11</f>
        <v>4.3478260869565216E-2</v>
      </c>
      <c r="G10" s="187">
        <f>(SUM(Template:END!H10))/averageadvanced!$F11</f>
        <v>0.39130434782608697</v>
      </c>
      <c r="H10" s="187">
        <f t="shared" si="1"/>
        <v>11.111111111111111</v>
      </c>
      <c r="I10" s="187">
        <f>(SUM(Template:END!J10))/averageadvanced!$F11</f>
        <v>0.69565217391304346</v>
      </c>
      <c r="J10" s="187">
        <f>(SUM(Template:END!K10))/averageadvanced!$F11</f>
        <v>0.91304347826086951</v>
      </c>
      <c r="K10" s="187">
        <f t="shared" si="2"/>
        <v>76.190476190476204</v>
      </c>
      <c r="L10" s="187">
        <f t="shared" si="3"/>
        <v>1.0869565217391304</v>
      </c>
      <c r="M10" s="187">
        <f t="shared" si="3"/>
        <v>2.1739130434782608</v>
      </c>
      <c r="N10" s="187">
        <f t="shared" si="4"/>
        <v>50</v>
      </c>
      <c r="O10" s="187">
        <f t="shared" si="5"/>
        <v>2.9130434782608696</v>
      </c>
      <c r="P10" s="187">
        <f>(SUM(Template:END!Q10))/averageadvanced!$F11</f>
        <v>0.86956521739130432</v>
      </c>
      <c r="Q10" s="187">
        <f>(SUM(Template:END!R10))/averageadvanced!$F11</f>
        <v>1.826086956521739</v>
      </c>
      <c r="R10" s="187">
        <f t="shared" si="6"/>
        <v>2.6956521739130435</v>
      </c>
      <c r="S10" s="187">
        <f>(SUM(Template:END!T10))/averageadvanced!$F11</f>
        <v>0.65217391304347827</v>
      </c>
      <c r="T10" s="187">
        <f>(SUM(Template:END!U10))/averageadvanced!$F11</f>
        <v>1.173913043478261</v>
      </c>
      <c r="U10" s="187">
        <f>(SUM(Template:END!V10))/averageadvanced!$F11</f>
        <v>8.6956521739130432E-2</v>
      </c>
      <c r="V10" s="187">
        <f>(SUM(Template:END!W10))/averageadvanced!$F11</f>
        <v>0.30434782608695654</v>
      </c>
      <c r="W10" s="187">
        <f>(SUM(Template:END!X10))/averageadvanced!$F11</f>
        <v>0</v>
      </c>
      <c r="X10" s="187">
        <f>(SUM(Template:END!Y10))/averageadvanced!$F11</f>
        <v>0.43478260869565216</v>
      </c>
      <c r="Y10" s="187">
        <f>(SUM(Template:END!Z10))/averageadvanced!$F11</f>
        <v>1.0434782608695652</v>
      </c>
      <c r="Z10" s="187">
        <f>(SUM(Template:END!AA10))/averageadvanced!$F11</f>
        <v>12.005652173913045</v>
      </c>
      <c r="AA10" s="201" t="s">
        <v>122</v>
      </c>
      <c r="AB10"/>
      <c r="AC10"/>
      <c r="AD10" s="185">
        <v>11</v>
      </c>
      <c r="AE10" s="186" t="s">
        <v>24</v>
      </c>
      <c r="AF10" s="187">
        <f>(SUM(Template:END!D10))</f>
        <v>24</v>
      </c>
      <c r="AG10" s="187">
        <f>(SUM(Template:END!E10))</f>
        <v>41</v>
      </c>
      <c r="AH10" s="187">
        <f>IFERROR((AF10/AG10)*100, 0)</f>
        <v>58.536585365853654</v>
      </c>
      <c r="AI10" s="187">
        <f>(SUM(Template:END!G10))</f>
        <v>1</v>
      </c>
      <c r="AJ10" s="187">
        <f>(SUM(Template:END!H10))</f>
        <v>9</v>
      </c>
      <c r="AK10" s="187">
        <f>IFERROR((AI10/AJ10)*100, 0)</f>
        <v>11.111111111111111</v>
      </c>
      <c r="AL10" s="187">
        <f>(SUM(Template:END!J10))</f>
        <v>16</v>
      </c>
      <c r="AM10" s="187">
        <f>(SUM(Template:END!K10))</f>
        <v>21</v>
      </c>
      <c r="AN10" s="187">
        <f>IFERROR((AL10/AM10)*100,0)</f>
        <v>76.19047619047619</v>
      </c>
      <c r="AO10" s="187">
        <f>IFERROR(AF10+AI10, 0)</f>
        <v>25</v>
      </c>
      <c r="AP10" s="187">
        <f>IFERROR(AG10+AJ10, 0)</f>
        <v>50</v>
      </c>
      <c r="AQ10" s="187">
        <f>IFERROR((AO10/AP10)*100, 0)</f>
        <v>50</v>
      </c>
      <c r="AR10" s="187">
        <f>IFERROR((AF10*2)+(AI10*3)+AL10, 0)</f>
        <v>67</v>
      </c>
      <c r="AS10" s="187">
        <f>(SUM(Template:END!Q10))</f>
        <v>20</v>
      </c>
      <c r="AT10" s="187">
        <f>(SUM(Template:END!R10))</f>
        <v>42</v>
      </c>
      <c r="AU10" s="187">
        <f>AS10+AT10</f>
        <v>62</v>
      </c>
      <c r="AV10" s="187">
        <f>(SUM(Template:END!T10))</f>
        <v>15</v>
      </c>
      <c r="AW10" s="187">
        <f>(SUM(Template:END!U10))</f>
        <v>27</v>
      </c>
      <c r="AX10" s="187">
        <f>(SUM(Template:END!V10))</f>
        <v>2</v>
      </c>
      <c r="AY10" s="187">
        <f>(SUM(Template:END!W10))</f>
        <v>7</v>
      </c>
      <c r="AZ10" s="187">
        <f>(SUM(Template:END!X10))</f>
        <v>0</v>
      </c>
      <c r="BA10" s="187">
        <f>(SUM(Template:END!Y10))</f>
        <v>10</v>
      </c>
      <c r="BB10" s="187">
        <f>(SUM(Template:END!Z10))</f>
        <v>24</v>
      </c>
      <c r="BC10" s="187">
        <f>(SUM(Template:END!AA10))</f>
        <v>276.13000000000005</v>
      </c>
      <c r="BD10" s="195" t="s">
        <v>161</v>
      </c>
      <c r="BE10"/>
      <c r="BF10"/>
      <c r="BG10"/>
      <c r="BH10"/>
      <c r="BI10"/>
      <c r="BJ10"/>
      <c r="BK10"/>
      <c r="BL10"/>
      <c r="BM10"/>
      <c r="BN10"/>
      <c r="BO10"/>
      <c r="BP10"/>
      <c r="BQ10"/>
      <c r="BR10"/>
      <c r="BS10"/>
      <c r="BT10"/>
      <c r="BU10"/>
      <c r="BV10"/>
      <c r="BW10"/>
      <c r="BX10"/>
      <c r="BY10"/>
      <c r="BZ10"/>
      <c r="CA10"/>
      <c r="CB10"/>
      <c r="CC10"/>
      <c r="CD10"/>
      <c r="CE10"/>
      <c r="CF10"/>
    </row>
    <row r="11" spans="1:84" x14ac:dyDescent="0.55000000000000004">
      <c r="A11" s="181">
        <v>12</v>
      </c>
      <c r="B11" s="182" t="s">
        <v>25</v>
      </c>
      <c r="C11" s="183">
        <f>(SUM(Template:END!D11))/averageadvanced!$F12</f>
        <v>0.125</v>
      </c>
      <c r="D11" s="183">
        <f>(SUM(Template:END!E11))/averageadvanced!$F12</f>
        <v>0.1875</v>
      </c>
      <c r="E11" s="183">
        <f t="shared" si="0"/>
        <v>66.666666666666657</v>
      </c>
      <c r="F11" s="183">
        <f>(SUM(Template:END!G11))/averageadvanced!$F12</f>
        <v>0.375</v>
      </c>
      <c r="G11" s="183">
        <f>(SUM(Template:END!H11))/averageadvanced!$F12</f>
        <v>1.25</v>
      </c>
      <c r="H11" s="183">
        <f t="shared" si="1"/>
        <v>30</v>
      </c>
      <c r="I11" s="183">
        <f>(SUM(Template:END!J11))/averageadvanced!$F12</f>
        <v>0</v>
      </c>
      <c r="J11" s="183">
        <f>(SUM(Template:END!K11))/averageadvanced!$F12</f>
        <v>0</v>
      </c>
      <c r="K11" s="183">
        <f t="shared" si="2"/>
        <v>0</v>
      </c>
      <c r="L11" s="183">
        <f t="shared" si="3"/>
        <v>0.5</v>
      </c>
      <c r="M11" s="183">
        <f t="shared" si="3"/>
        <v>1.4375</v>
      </c>
      <c r="N11" s="183">
        <f t="shared" si="4"/>
        <v>34.782608695652172</v>
      </c>
      <c r="O11" s="183">
        <f t="shared" si="5"/>
        <v>1.375</v>
      </c>
      <c r="P11" s="183">
        <f>(SUM(Template:END!Q11))/averageadvanced!$F12</f>
        <v>6.25E-2</v>
      </c>
      <c r="Q11" s="183">
        <f>(SUM(Template:END!R11))/averageadvanced!$F12</f>
        <v>0.125</v>
      </c>
      <c r="R11" s="183">
        <f t="shared" si="6"/>
        <v>0.1875</v>
      </c>
      <c r="S11" s="183">
        <f>(SUM(Template:END!T11))/averageadvanced!$F12</f>
        <v>0.125</v>
      </c>
      <c r="T11" s="183">
        <f>(SUM(Template:END!U11))/averageadvanced!$F12</f>
        <v>0.125</v>
      </c>
      <c r="U11" s="183">
        <f>(SUM(Template:END!V11))/averageadvanced!$F12</f>
        <v>0</v>
      </c>
      <c r="V11" s="183">
        <f>(SUM(Template:END!W11))/averageadvanced!$F12</f>
        <v>0.25</v>
      </c>
      <c r="W11" s="183">
        <f>(SUM(Template:END!X11))/averageadvanced!$F12</f>
        <v>0</v>
      </c>
      <c r="X11" s="183">
        <f>(SUM(Template:END!Y11))/averageadvanced!$F12</f>
        <v>6.25E-2</v>
      </c>
      <c r="Y11" s="183">
        <f>(SUM(Template:END!Z11))/averageadvanced!$F12</f>
        <v>0.25</v>
      </c>
      <c r="Z11" s="183">
        <f>(SUM(Template:END!AA11))/averageadvanced!$F12</f>
        <v>4.0331250000000001</v>
      </c>
      <c r="AA11" s="200" t="s">
        <v>122</v>
      </c>
      <c r="AD11" s="181">
        <v>12</v>
      </c>
      <c r="AE11" s="182" t="s">
        <v>25</v>
      </c>
      <c r="AF11" s="183">
        <f>(SUM(Template:END!D11))</f>
        <v>2</v>
      </c>
      <c r="AG11" s="183">
        <f>(SUM(Template:END!E11))</f>
        <v>3</v>
      </c>
      <c r="AH11" s="183">
        <f>IFERROR((AF11/AG11)*100, 0)</f>
        <v>66.666666666666657</v>
      </c>
      <c r="AI11" s="183">
        <f>(SUM(Template:END!G11))</f>
        <v>6</v>
      </c>
      <c r="AJ11" s="183">
        <f>(SUM(Template:END!H11))</f>
        <v>20</v>
      </c>
      <c r="AK11" s="183">
        <f>IFERROR((AI11/AJ11)*100, 0)</f>
        <v>30</v>
      </c>
      <c r="AL11" s="183">
        <f>(SUM(Template:END!J11))</f>
        <v>0</v>
      </c>
      <c r="AM11" s="183">
        <f>(SUM(Template:END!K11))</f>
        <v>0</v>
      </c>
      <c r="AN11" s="183">
        <f>IFERROR((AL11/AM11)*100,0)</f>
        <v>0</v>
      </c>
      <c r="AO11" s="183">
        <f>IFERROR(AF11+AI11, 0)</f>
        <v>8</v>
      </c>
      <c r="AP11" s="183">
        <f>IFERROR(AG11+AJ11, 0)</f>
        <v>23</v>
      </c>
      <c r="AQ11" s="183">
        <f>IFERROR((AO11/AP11)*100, 0)</f>
        <v>34.782608695652172</v>
      </c>
      <c r="AR11" s="183">
        <f>IFERROR((AF11*2)+(AI11*3)+AL11, 0)</f>
        <v>22</v>
      </c>
      <c r="AS11" s="183">
        <f>(SUM(Template:END!Q11))</f>
        <v>1</v>
      </c>
      <c r="AT11" s="183">
        <f>(SUM(Template:END!R11))</f>
        <v>2</v>
      </c>
      <c r="AU11" s="183">
        <f>AS11+AT11</f>
        <v>3</v>
      </c>
      <c r="AV11" s="183">
        <f>(SUM(Template:END!T11))</f>
        <v>2</v>
      </c>
      <c r="AW11" s="183">
        <f>(SUM(Template:END!U11))</f>
        <v>2</v>
      </c>
      <c r="AX11" s="183">
        <f>(SUM(Template:END!V11))</f>
        <v>0</v>
      </c>
      <c r="AY11" s="183">
        <f>(SUM(Template:END!W11))</f>
        <v>4</v>
      </c>
      <c r="AZ11" s="183">
        <f>(SUM(Template:END!X11))</f>
        <v>0</v>
      </c>
      <c r="BA11" s="183">
        <f>(SUM(Template:END!Y11))</f>
        <v>1</v>
      </c>
      <c r="BB11" s="183">
        <f>(SUM(Template:END!Z11))</f>
        <v>4</v>
      </c>
      <c r="BC11" s="183">
        <f>(SUM(Template:END!AA11))</f>
        <v>64.53</v>
      </c>
      <c r="BD11" s="184" t="s">
        <v>161</v>
      </c>
    </row>
    <row r="12" spans="1:84" s="162" customFormat="1" x14ac:dyDescent="0.55000000000000004">
      <c r="A12" s="185">
        <v>24</v>
      </c>
      <c r="B12" s="186" t="s">
        <v>26</v>
      </c>
      <c r="C12" s="187">
        <f>(SUM(Template:END!D12))/averageadvanced!$F13</f>
        <v>0.69565217391304346</v>
      </c>
      <c r="D12" s="187">
        <f>(SUM(Template:END!E12))/averageadvanced!$F13</f>
        <v>1</v>
      </c>
      <c r="E12" s="187">
        <f t="shared" si="0"/>
        <v>69.565217391304344</v>
      </c>
      <c r="F12" s="187">
        <f>(SUM(Template:END!G12))/averageadvanced!$F13</f>
        <v>0.52173913043478259</v>
      </c>
      <c r="G12" s="187">
        <f>(SUM(Template:END!H12))/averageadvanced!$F13</f>
        <v>1.2173913043478262</v>
      </c>
      <c r="H12" s="187">
        <f t="shared" si="1"/>
        <v>42.857142857142854</v>
      </c>
      <c r="I12" s="187">
        <f>(SUM(Template:END!J12))/averageadvanced!$F13</f>
        <v>0.34782608695652173</v>
      </c>
      <c r="J12" s="187">
        <f>(SUM(Template:END!K12))/averageadvanced!$F13</f>
        <v>0.43478260869565216</v>
      </c>
      <c r="K12" s="187">
        <f t="shared" si="2"/>
        <v>80</v>
      </c>
      <c r="L12" s="187">
        <f t="shared" si="3"/>
        <v>1.2173913043478262</v>
      </c>
      <c r="M12" s="187">
        <f t="shared" si="3"/>
        <v>2.2173913043478262</v>
      </c>
      <c r="N12" s="187">
        <f t="shared" si="4"/>
        <v>54.901960784313729</v>
      </c>
      <c r="O12" s="187">
        <f t="shared" si="5"/>
        <v>3.3043478260869561</v>
      </c>
      <c r="P12" s="187">
        <f>(SUM(Template:END!Q12))/averageadvanced!$F13</f>
        <v>0.56521739130434778</v>
      </c>
      <c r="Q12" s="187">
        <f>(SUM(Template:END!R12))/averageadvanced!$F13</f>
        <v>0.95652173913043481</v>
      </c>
      <c r="R12" s="187">
        <f t="shared" si="6"/>
        <v>1.5217391304347827</v>
      </c>
      <c r="S12" s="187">
        <f>(SUM(Template:END!T12))/averageadvanced!$F13</f>
        <v>0.56521739130434778</v>
      </c>
      <c r="T12" s="187">
        <f>(SUM(Template:END!U12))/averageadvanced!$F13</f>
        <v>0.34782608695652173</v>
      </c>
      <c r="U12" s="187">
        <f>(SUM(Template:END!V12))/averageadvanced!$F13</f>
        <v>8.6956521739130432E-2</v>
      </c>
      <c r="V12" s="187">
        <f>(SUM(Template:END!W12))/averageadvanced!$F13</f>
        <v>0.65217391304347827</v>
      </c>
      <c r="W12" s="187">
        <f>(SUM(Template:END!X12))/averageadvanced!$F13</f>
        <v>4.3478260869565216E-2</v>
      </c>
      <c r="X12" s="187">
        <f>(SUM(Template:END!Y12))/averageadvanced!$F13</f>
        <v>0.47826086956521741</v>
      </c>
      <c r="Y12" s="187">
        <f>(SUM(Template:END!Z12))/averageadvanced!$F13</f>
        <v>0.86956521739130432</v>
      </c>
      <c r="Z12" s="187">
        <f>(SUM(Template:END!AA12))/averageadvanced!$F13</f>
        <v>15.14</v>
      </c>
      <c r="AA12" s="201" t="s">
        <v>122</v>
      </c>
      <c r="AB12"/>
      <c r="AC12"/>
      <c r="AD12" s="185">
        <v>24</v>
      </c>
      <c r="AE12" s="186" t="s">
        <v>26</v>
      </c>
      <c r="AF12" s="187">
        <f>(SUM(Template:END!D12))</f>
        <v>16</v>
      </c>
      <c r="AG12" s="187">
        <f>(SUM(Template:END!E12))</f>
        <v>23</v>
      </c>
      <c r="AH12" s="187">
        <f>IFERROR((AF12/AG12)*100, 0)</f>
        <v>69.565217391304344</v>
      </c>
      <c r="AI12" s="187">
        <f>(SUM(Template:END!G12))</f>
        <v>12</v>
      </c>
      <c r="AJ12" s="187">
        <f>(SUM(Template:END!H12))</f>
        <v>28</v>
      </c>
      <c r="AK12" s="187">
        <f>IFERROR((AI12/AJ12)*100, 0)</f>
        <v>42.857142857142854</v>
      </c>
      <c r="AL12" s="187">
        <f>(SUM(Template:END!J12))</f>
        <v>8</v>
      </c>
      <c r="AM12" s="187">
        <f>(SUM(Template:END!K12))</f>
        <v>10</v>
      </c>
      <c r="AN12" s="187">
        <f>IFERROR((AL12/AM12)*100,0)</f>
        <v>80</v>
      </c>
      <c r="AO12" s="187">
        <f>IFERROR(AF12+AI12, 0)</f>
        <v>28</v>
      </c>
      <c r="AP12" s="187">
        <f>IFERROR(AG12+AJ12, 0)</f>
        <v>51</v>
      </c>
      <c r="AQ12" s="187">
        <f>IFERROR((AO12/AP12)*100, 0)</f>
        <v>54.901960784313729</v>
      </c>
      <c r="AR12" s="187">
        <f>IFERROR((AF12*2)+(AI12*3)+AL12, 0)</f>
        <v>76</v>
      </c>
      <c r="AS12" s="187">
        <f>(SUM(Template:END!Q12))</f>
        <v>13</v>
      </c>
      <c r="AT12" s="187">
        <f>(SUM(Template:END!R12))</f>
        <v>22</v>
      </c>
      <c r="AU12" s="187">
        <f>AS12+AT12</f>
        <v>35</v>
      </c>
      <c r="AV12" s="187">
        <f>(SUM(Template:END!T12))</f>
        <v>13</v>
      </c>
      <c r="AW12" s="187">
        <f>(SUM(Template:END!U12))</f>
        <v>8</v>
      </c>
      <c r="AX12" s="187">
        <f>(SUM(Template:END!V12))</f>
        <v>2</v>
      </c>
      <c r="AY12" s="187">
        <f>(SUM(Template:END!W12))</f>
        <v>15</v>
      </c>
      <c r="AZ12" s="187">
        <f>(SUM(Template:END!X12))</f>
        <v>1</v>
      </c>
      <c r="BA12" s="187">
        <f>(SUM(Template:END!Y12))</f>
        <v>11</v>
      </c>
      <c r="BB12" s="187">
        <f>(SUM(Template:END!Z12))</f>
        <v>20</v>
      </c>
      <c r="BC12" s="187">
        <f>(SUM(Template:END!AA12))</f>
        <v>348.22</v>
      </c>
      <c r="BD12" s="195" t="s">
        <v>161</v>
      </c>
      <c r="BE12"/>
      <c r="BF12"/>
      <c r="BG12"/>
      <c r="BH12"/>
      <c r="BI12"/>
      <c r="BJ12"/>
      <c r="BK12"/>
      <c r="BL12"/>
      <c r="BM12"/>
      <c r="BN12"/>
      <c r="BO12"/>
      <c r="BP12"/>
      <c r="BQ12"/>
      <c r="BR12"/>
      <c r="BS12"/>
      <c r="BT12"/>
      <c r="BU12"/>
      <c r="BV12"/>
      <c r="BW12"/>
      <c r="BX12"/>
      <c r="BY12"/>
      <c r="BZ12"/>
      <c r="CA12"/>
      <c r="CB12"/>
      <c r="CC12"/>
      <c r="CD12"/>
      <c r="CE12"/>
      <c r="CF12"/>
    </row>
    <row r="13" spans="1:84" x14ac:dyDescent="0.55000000000000004">
      <c r="A13" s="181">
        <v>30</v>
      </c>
      <c r="B13" s="182" t="s">
        <v>27</v>
      </c>
      <c r="C13" s="183">
        <f>(SUM(Template:END!D13))/averageadvanced!$F14</f>
        <v>2.9166666666666665</v>
      </c>
      <c r="D13" s="183">
        <f>(SUM(Template:END!E13))/averageadvanced!$F14</f>
        <v>4.958333333333333</v>
      </c>
      <c r="E13" s="183">
        <f t="shared" si="0"/>
        <v>58.82352941176471</v>
      </c>
      <c r="F13" s="183">
        <f>(SUM(Template:END!G13))/averageadvanced!$F14</f>
        <v>0.45833333333333331</v>
      </c>
      <c r="G13" s="183">
        <f>(SUM(Template:END!H13))/averageadvanced!$F14</f>
        <v>1.9583333333333333</v>
      </c>
      <c r="H13" s="183">
        <f t="shared" si="1"/>
        <v>23.404255319148938</v>
      </c>
      <c r="I13" s="183">
        <f>(SUM(Template:END!J13))/averageadvanced!$F14</f>
        <v>1.625</v>
      </c>
      <c r="J13" s="183">
        <f>(SUM(Template:END!K13))/averageadvanced!$F14</f>
        <v>2.2083333333333335</v>
      </c>
      <c r="K13" s="183">
        <f t="shared" si="2"/>
        <v>73.584905660377359</v>
      </c>
      <c r="L13" s="183">
        <f t="shared" si="3"/>
        <v>3.375</v>
      </c>
      <c r="M13" s="183">
        <f t="shared" si="3"/>
        <v>6.9166666666666661</v>
      </c>
      <c r="N13" s="183">
        <f t="shared" si="4"/>
        <v>48.795180722891565</v>
      </c>
      <c r="O13" s="183">
        <f t="shared" si="5"/>
        <v>8.8333333333333321</v>
      </c>
      <c r="P13" s="183">
        <f>(SUM(Template:END!Q13))/averageadvanced!$F14</f>
        <v>1.7916666666666667</v>
      </c>
      <c r="Q13" s="183">
        <f>(SUM(Template:END!R13))/averageadvanced!$F14</f>
        <v>3.25</v>
      </c>
      <c r="R13" s="183">
        <f t="shared" si="6"/>
        <v>5.041666666666667</v>
      </c>
      <c r="S13" s="183">
        <f>(SUM(Template:END!T13))/averageadvanced!$F14</f>
        <v>1</v>
      </c>
      <c r="T13" s="183">
        <f>(SUM(Template:END!U13))/averageadvanced!$F14</f>
        <v>1</v>
      </c>
      <c r="U13" s="183">
        <f>(SUM(Template:END!V13))/averageadvanced!$F14</f>
        <v>1.1666666666666667</v>
      </c>
      <c r="V13" s="183">
        <f>(SUM(Template:END!W13))/averageadvanced!$F14</f>
        <v>0.66666666666666663</v>
      </c>
      <c r="W13" s="183">
        <f>(SUM(Template:END!X13))/averageadvanced!$F14</f>
        <v>8.3333333333333329E-2</v>
      </c>
      <c r="X13" s="183">
        <f>(SUM(Template:END!Y13))/averageadvanced!$F14</f>
        <v>0.54166666666666663</v>
      </c>
      <c r="Y13" s="183">
        <f>(SUM(Template:END!Z13))/averageadvanced!$F14</f>
        <v>1.7083333333333333</v>
      </c>
      <c r="Z13" s="183">
        <f>(SUM(Template:END!AA13))/averageadvanced!$F14</f>
        <v>18.309999999999999</v>
      </c>
      <c r="AA13" s="200" t="s">
        <v>122</v>
      </c>
      <c r="AD13" s="181">
        <v>30</v>
      </c>
      <c r="AE13" s="182" t="s">
        <v>27</v>
      </c>
      <c r="AF13" s="183">
        <f>(SUM(Template:END!D13))</f>
        <v>70</v>
      </c>
      <c r="AG13" s="183">
        <f>(SUM(Template:END!E13))</f>
        <v>119</v>
      </c>
      <c r="AH13" s="183">
        <f>IFERROR((AF13/AG13)*100, 0)</f>
        <v>58.82352941176471</v>
      </c>
      <c r="AI13" s="183">
        <f>(SUM(Template:END!G13))</f>
        <v>11</v>
      </c>
      <c r="AJ13" s="183">
        <f>(SUM(Template:END!H13))</f>
        <v>47</v>
      </c>
      <c r="AK13" s="183">
        <f>IFERROR((AI13/AJ13)*100, 0)</f>
        <v>23.404255319148938</v>
      </c>
      <c r="AL13" s="183">
        <f>(SUM(Template:END!J13))</f>
        <v>39</v>
      </c>
      <c r="AM13" s="183">
        <f>(SUM(Template:END!K13))</f>
        <v>53</v>
      </c>
      <c r="AN13" s="183">
        <f>IFERROR((AL13/AM13)*100,0)</f>
        <v>73.584905660377359</v>
      </c>
      <c r="AO13" s="183">
        <f>IFERROR(AF13+AI13, 0)</f>
        <v>81</v>
      </c>
      <c r="AP13" s="183">
        <f>IFERROR(AG13+AJ13, 0)</f>
        <v>166</v>
      </c>
      <c r="AQ13" s="183">
        <f>IFERROR((AO13/AP13)*100, 0)</f>
        <v>48.795180722891565</v>
      </c>
      <c r="AR13" s="183">
        <f>IFERROR((AF13*2)+(AI13*3)+AL13, 0)</f>
        <v>212</v>
      </c>
      <c r="AS13" s="183">
        <f>(SUM(Template:END!Q13))</f>
        <v>43</v>
      </c>
      <c r="AT13" s="183">
        <f>(SUM(Template:END!R13))</f>
        <v>78</v>
      </c>
      <c r="AU13" s="183">
        <f>AS13+AT13</f>
        <v>121</v>
      </c>
      <c r="AV13" s="183">
        <f>(SUM(Template:END!T13))</f>
        <v>24</v>
      </c>
      <c r="AW13" s="183">
        <f>(SUM(Template:END!U13))</f>
        <v>24</v>
      </c>
      <c r="AX13" s="183">
        <f>(SUM(Template:END!V13))</f>
        <v>28</v>
      </c>
      <c r="AY13" s="183">
        <f>(SUM(Template:END!W13))</f>
        <v>16</v>
      </c>
      <c r="AZ13" s="183">
        <f>(SUM(Template:END!X13))</f>
        <v>2</v>
      </c>
      <c r="BA13" s="183">
        <f>(SUM(Template:END!Y13))</f>
        <v>13</v>
      </c>
      <c r="BB13" s="183">
        <f>(SUM(Template:END!Z13))</f>
        <v>41</v>
      </c>
      <c r="BC13" s="183">
        <f>(SUM(Template:END!AA13))</f>
        <v>439.44</v>
      </c>
      <c r="BD13" s="184" t="s">
        <v>161</v>
      </c>
    </row>
    <row r="14" spans="1:84" s="162" customFormat="1" x14ac:dyDescent="0.55000000000000004">
      <c r="A14" s="185">
        <v>32</v>
      </c>
      <c r="B14" s="186" t="s">
        <v>28</v>
      </c>
      <c r="C14" s="187">
        <f>(SUM(Template:END!D14))/averageadvanced!$F15</f>
        <v>0.15789473684210525</v>
      </c>
      <c r="D14" s="187">
        <f>(SUM(Template:END!E14))/averageadvanced!$F15</f>
        <v>0.42105263157894735</v>
      </c>
      <c r="E14" s="187">
        <f t="shared" si="0"/>
        <v>37.5</v>
      </c>
      <c r="F14" s="187">
        <f>(SUM(Template:END!G14))/averageadvanced!$F15</f>
        <v>0.21052631578947367</v>
      </c>
      <c r="G14" s="187">
        <f>(SUM(Template:END!H14))/averageadvanced!$F15</f>
        <v>0.68421052631578949</v>
      </c>
      <c r="H14" s="187">
        <f t="shared" si="1"/>
        <v>30.769230769230766</v>
      </c>
      <c r="I14" s="187">
        <f>(SUM(Template:END!J14))/averageadvanced!$F15</f>
        <v>0.10526315789473684</v>
      </c>
      <c r="J14" s="187">
        <f>(SUM(Template:END!K14))/averageadvanced!$F15</f>
        <v>0.15789473684210525</v>
      </c>
      <c r="K14" s="187">
        <f t="shared" si="2"/>
        <v>66.666666666666657</v>
      </c>
      <c r="L14" s="187">
        <f t="shared" si="3"/>
        <v>0.36842105263157893</v>
      </c>
      <c r="M14" s="187">
        <f t="shared" si="3"/>
        <v>1.1052631578947367</v>
      </c>
      <c r="N14" s="187">
        <f t="shared" si="4"/>
        <v>33.333333333333336</v>
      </c>
      <c r="O14" s="187">
        <f t="shared" si="5"/>
        <v>1.0526315789473684</v>
      </c>
      <c r="P14" s="187">
        <f>(SUM(Template:END!Q14))/averageadvanced!$F15</f>
        <v>0.15789473684210525</v>
      </c>
      <c r="Q14" s="187">
        <f>(SUM(Template:END!R14))/averageadvanced!$F15</f>
        <v>0.26315789473684209</v>
      </c>
      <c r="R14" s="187">
        <f t="shared" si="6"/>
        <v>0.42105263157894735</v>
      </c>
      <c r="S14" s="187">
        <f>(SUM(Template:END!T14))/averageadvanced!$F15</f>
        <v>0.21052631578947367</v>
      </c>
      <c r="T14" s="187">
        <f>(SUM(Template:END!U14))/averageadvanced!$F15</f>
        <v>0.21052631578947367</v>
      </c>
      <c r="U14" s="187">
        <f>(SUM(Template:END!V14))/averageadvanced!$F15</f>
        <v>0</v>
      </c>
      <c r="V14" s="187">
        <f>(SUM(Template:END!W14))/averageadvanced!$F15</f>
        <v>5.2631578947368418E-2</v>
      </c>
      <c r="W14" s="187">
        <f>(SUM(Template:END!X14))/averageadvanced!$F15</f>
        <v>0.15789473684210525</v>
      </c>
      <c r="X14" s="187">
        <f>(SUM(Template:END!Y14))/averageadvanced!$F15</f>
        <v>0.21052631578947367</v>
      </c>
      <c r="Y14" s="187">
        <f>(SUM(Template:END!Z14))/averageadvanced!$F15</f>
        <v>0.26315789473684209</v>
      </c>
      <c r="Z14" s="187">
        <f>(SUM(Template:END!AA14))/averageadvanced!$F15</f>
        <v>4.7884210526315796</v>
      </c>
      <c r="AA14" s="201" t="s">
        <v>122</v>
      </c>
      <c r="AB14"/>
      <c r="AC14"/>
      <c r="AD14" s="185">
        <v>32</v>
      </c>
      <c r="AE14" s="186" t="s">
        <v>28</v>
      </c>
      <c r="AF14" s="187">
        <f>(SUM(Template:END!D14))</f>
        <v>3</v>
      </c>
      <c r="AG14" s="187">
        <f>(SUM(Template:END!E14))</f>
        <v>8</v>
      </c>
      <c r="AH14" s="187">
        <f>IFERROR((AF14/AG14)*100, 0)</f>
        <v>37.5</v>
      </c>
      <c r="AI14" s="187">
        <f>(SUM(Template:END!G14))</f>
        <v>4</v>
      </c>
      <c r="AJ14" s="187">
        <f>(SUM(Template:END!H14))</f>
        <v>13</v>
      </c>
      <c r="AK14" s="187">
        <f>IFERROR((AI14/AJ14)*100, 0)</f>
        <v>30.76923076923077</v>
      </c>
      <c r="AL14" s="187">
        <f>(SUM(Template:END!J14))</f>
        <v>2</v>
      </c>
      <c r="AM14" s="187">
        <f>(SUM(Template:END!K14))</f>
        <v>3</v>
      </c>
      <c r="AN14" s="187">
        <f>IFERROR((AL14/AM14)*100,0)</f>
        <v>66.666666666666657</v>
      </c>
      <c r="AO14" s="187">
        <f>IFERROR(AF14+AI14, 0)</f>
        <v>7</v>
      </c>
      <c r="AP14" s="187">
        <f>IFERROR(AG14+AJ14, 0)</f>
        <v>21</v>
      </c>
      <c r="AQ14" s="187">
        <f>IFERROR((AO14/AP14)*100, 0)</f>
        <v>33.333333333333329</v>
      </c>
      <c r="AR14" s="187">
        <f>IFERROR((AF14*2)+(AI14*3)+AL14, 0)</f>
        <v>20</v>
      </c>
      <c r="AS14" s="187">
        <f>(SUM(Template:END!Q14))</f>
        <v>3</v>
      </c>
      <c r="AT14" s="187">
        <f>(SUM(Template:END!R14))</f>
        <v>5</v>
      </c>
      <c r="AU14" s="187">
        <f>AS14+AT14</f>
        <v>8</v>
      </c>
      <c r="AV14" s="187">
        <f>(SUM(Template:END!T14))</f>
        <v>4</v>
      </c>
      <c r="AW14" s="187">
        <f>(SUM(Template:END!U14))</f>
        <v>4</v>
      </c>
      <c r="AX14" s="187">
        <f>(SUM(Template:END!V14))</f>
        <v>0</v>
      </c>
      <c r="AY14" s="187">
        <f>(SUM(Template:END!W14))</f>
        <v>1</v>
      </c>
      <c r="AZ14" s="187">
        <f>(SUM(Template:END!X14))</f>
        <v>3</v>
      </c>
      <c r="BA14" s="187">
        <f>(SUM(Template:END!Y14))</f>
        <v>4</v>
      </c>
      <c r="BB14" s="187">
        <f>(SUM(Template:END!Z14))</f>
        <v>5</v>
      </c>
      <c r="BC14" s="187">
        <f>(SUM(Template:END!AA14))</f>
        <v>90.98</v>
      </c>
      <c r="BD14" s="195" t="s">
        <v>161</v>
      </c>
      <c r="BE14"/>
      <c r="BF14"/>
      <c r="BG14"/>
      <c r="BH14"/>
      <c r="BI14"/>
      <c r="BJ14"/>
      <c r="BK14"/>
      <c r="BL14"/>
      <c r="BM14"/>
      <c r="BN14"/>
      <c r="BO14"/>
      <c r="BP14"/>
      <c r="BQ14"/>
      <c r="BR14"/>
      <c r="BS14"/>
      <c r="BT14"/>
      <c r="BU14"/>
      <c r="BV14"/>
      <c r="BW14"/>
      <c r="BX14"/>
      <c r="BY14"/>
      <c r="BZ14"/>
      <c r="CA14"/>
      <c r="CB14"/>
      <c r="CC14"/>
      <c r="CD14"/>
      <c r="CE14"/>
      <c r="CF14"/>
    </row>
    <row r="15" spans="1:84" x14ac:dyDescent="0.55000000000000004">
      <c r="A15" s="181">
        <v>33</v>
      </c>
      <c r="B15" s="182" t="s">
        <v>29</v>
      </c>
      <c r="C15" s="183">
        <f>(SUM(Template:END!D15))/averageadvanced!$F16</f>
        <v>0.23809523809523808</v>
      </c>
      <c r="D15" s="183">
        <f>(SUM(Template:END!E15))/averageadvanced!$F16</f>
        <v>0.61904761904761907</v>
      </c>
      <c r="E15" s="183">
        <f t="shared" si="0"/>
        <v>38.46153846153846</v>
      </c>
      <c r="F15" s="183">
        <f>(SUM(Template:END!G15))/averageadvanced!$F16</f>
        <v>4.7619047619047616E-2</v>
      </c>
      <c r="G15" s="183">
        <f>(SUM(Template:END!H15))/averageadvanced!$F16</f>
        <v>0.38095238095238093</v>
      </c>
      <c r="H15" s="183">
        <f t="shared" si="1"/>
        <v>12.5</v>
      </c>
      <c r="I15" s="183">
        <f>(SUM(Template:END!J15))/averageadvanced!$F16</f>
        <v>0</v>
      </c>
      <c r="J15" s="183">
        <f>(SUM(Template:END!K15))/averageadvanced!$F16</f>
        <v>4.7619047619047616E-2</v>
      </c>
      <c r="K15" s="183">
        <f t="shared" si="2"/>
        <v>0</v>
      </c>
      <c r="L15" s="183">
        <f t="shared" si="3"/>
        <v>0.2857142857142857</v>
      </c>
      <c r="M15" s="183">
        <f t="shared" si="3"/>
        <v>1</v>
      </c>
      <c r="N15" s="183">
        <f t="shared" si="4"/>
        <v>28.571428571428569</v>
      </c>
      <c r="O15" s="183">
        <f t="shared" si="5"/>
        <v>0.61904761904761907</v>
      </c>
      <c r="P15" s="183">
        <f>(SUM(Template:END!Q15))/averageadvanced!$F16</f>
        <v>0.90476190476190477</v>
      </c>
      <c r="Q15" s="183">
        <f>(SUM(Template:END!R15))/averageadvanced!$F16</f>
        <v>0.80952380952380953</v>
      </c>
      <c r="R15" s="183">
        <f t="shared" si="6"/>
        <v>1.7142857142857144</v>
      </c>
      <c r="S15" s="183">
        <f>(SUM(Template:END!T15))/averageadvanced!$F16</f>
        <v>0.66666666666666663</v>
      </c>
      <c r="T15" s="183">
        <f>(SUM(Template:END!U15))/averageadvanced!$F16</f>
        <v>0.2857142857142857</v>
      </c>
      <c r="U15" s="183">
        <f>(SUM(Template:END!V15))/averageadvanced!$F16</f>
        <v>4.7619047619047616E-2</v>
      </c>
      <c r="V15" s="183">
        <f>(SUM(Template:END!W15))/averageadvanced!$F16</f>
        <v>0.23809523809523808</v>
      </c>
      <c r="W15" s="183">
        <f>(SUM(Template:END!X15))/averageadvanced!$F16</f>
        <v>4.7619047619047616E-2</v>
      </c>
      <c r="X15" s="183">
        <f>(SUM(Template:END!Y15))/averageadvanced!$F16</f>
        <v>0.42857142857142855</v>
      </c>
      <c r="Y15" s="183">
        <f>(SUM(Template:END!Z15))/averageadvanced!$F16</f>
        <v>0.42857142857142855</v>
      </c>
      <c r="Z15" s="183">
        <f>(SUM(Template:END!AA15))/averageadvanced!$F16</f>
        <v>6.5371428571428574</v>
      </c>
      <c r="AA15" s="200" t="s">
        <v>122</v>
      </c>
      <c r="AD15" s="181">
        <v>33</v>
      </c>
      <c r="AE15" s="182" t="s">
        <v>29</v>
      </c>
      <c r="AF15" s="183">
        <f>(SUM(Template:END!D15))</f>
        <v>5</v>
      </c>
      <c r="AG15" s="183">
        <f>(SUM(Template:END!E15))</f>
        <v>13</v>
      </c>
      <c r="AH15" s="183">
        <f>IFERROR((AF15/AG15)*100, 0)</f>
        <v>38.461538461538467</v>
      </c>
      <c r="AI15" s="183">
        <f>(SUM(Template:END!G15))</f>
        <v>1</v>
      </c>
      <c r="AJ15" s="183">
        <f>(SUM(Template:END!H15))</f>
        <v>8</v>
      </c>
      <c r="AK15" s="183">
        <f>IFERROR((AI15/AJ15)*100, 0)</f>
        <v>12.5</v>
      </c>
      <c r="AL15" s="183">
        <f>(SUM(Template:END!J15))</f>
        <v>0</v>
      </c>
      <c r="AM15" s="183">
        <f>(SUM(Template:END!K15))</f>
        <v>1</v>
      </c>
      <c r="AN15" s="183">
        <f>IFERROR((AL15/AM15)*100,0)</f>
        <v>0</v>
      </c>
      <c r="AO15" s="183">
        <f>IFERROR(AF15+AI15, 0)</f>
        <v>6</v>
      </c>
      <c r="AP15" s="183">
        <f>IFERROR(AG15+AJ15, 0)</f>
        <v>21</v>
      </c>
      <c r="AQ15" s="183">
        <f>IFERROR((AO15/AP15)*100, 0)</f>
        <v>28.571428571428569</v>
      </c>
      <c r="AR15" s="183">
        <f>IFERROR((AF15*2)+(AI15*3)+AL15, 0)</f>
        <v>13</v>
      </c>
      <c r="AS15" s="183">
        <f>(SUM(Template:END!Q15))</f>
        <v>19</v>
      </c>
      <c r="AT15" s="183">
        <f>(SUM(Template:END!R15))</f>
        <v>17</v>
      </c>
      <c r="AU15" s="183">
        <f>AS15+AT15</f>
        <v>36</v>
      </c>
      <c r="AV15" s="183">
        <f>(SUM(Template:END!T15))</f>
        <v>14</v>
      </c>
      <c r="AW15" s="183">
        <f>(SUM(Template:END!U15))</f>
        <v>6</v>
      </c>
      <c r="AX15" s="183">
        <f>(SUM(Template:END!V15))</f>
        <v>1</v>
      </c>
      <c r="AY15" s="183">
        <f>(SUM(Template:END!W15))</f>
        <v>5</v>
      </c>
      <c r="AZ15" s="183">
        <f>(SUM(Template:END!X15))</f>
        <v>1</v>
      </c>
      <c r="BA15" s="183">
        <f>(SUM(Template:END!Y15))</f>
        <v>9</v>
      </c>
      <c r="BB15" s="183">
        <f>(SUM(Template:END!Z15))</f>
        <v>9</v>
      </c>
      <c r="BC15" s="183">
        <f>(SUM(Template:END!AA15))</f>
        <v>137.28</v>
      </c>
      <c r="BD15" s="184" t="s">
        <v>161</v>
      </c>
    </row>
    <row r="16" spans="1:84" s="162" customFormat="1" x14ac:dyDescent="0.55000000000000004">
      <c r="A16" s="185">
        <v>34</v>
      </c>
      <c r="B16" s="186" t="s">
        <v>30</v>
      </c>
      <c r="C16" s="187">
        <f>(SUM(Template:END!D16))/averageadvanced!$F17</f>
        <v>2</v>
      </c>
      <c r="D16" s="187">
        <f>(SUM(Template:END!E16))/averageadvanced!$F17</f>
        <v>3.3913043478260869</v>
      </c>
      <c r="E16" s="187">
        <f t="shared" si="0"/>
        <v>58.974358974358978</v>
      </c>
      <c r="F16" s="187">
        <f>(SUM(Template:END!G16))/averageadvanced!$F17</f>
        <v>4.3478260869565216E-2</v>
      </c>
      <c r="G16" s="187">
        <f>(SUM(Template:END!H16))/averageadvanced!$F17</f>
        <v>0.13043478260869565</v>
      </c>
      <c r="H16" s="187">
        <f t="shared" si="1"/>
        <v>33.333333333333329</v>
      </c>
      <c r="I16" s="187">
        <f>(SUM(Template:END!J16))/averageadvanced!$F17</f>
        <v>1.3043478260869565</v>
      </c>
      <c r="J16" s="187">
        <f>(SUM(Template:END!K16))/averageadvanced!$F17</f>
        <v>1.6521739130434783</v>
      </c>
      <c r="K16" s="187">
        <f t="shared" si="2"/>
        <v>78.94736842105263</v>
      </c>
      <c r="L16" s="187">
        <f t="shared" si="3"/>
        <v>2.0434782608695654</v>
      </c>
      <c r="M16" s="187">
        <f t="shared" si="3"/>
        <v>3.5217391304347827</v>
      </c>
      <c r="N16" s="187">
        <f t="shared" si="4"/>
        <v>58.024691358024697</v>
      </c>
      <c r="O16" s="187">
        <f t="shared" si="5"/>
        <v>5.4347826086956523</v>
      </c>
      <c r="P16" s="187">
        <f>(SUM(Template:END!Q16))/averageadvanced!$F17</f>
        <v>1.2173913043478262</v>
      </c>
      <c r="Q16" s="187">
        <f>(SUM(Template:END!R16))/averageadvanced!$F17</f>
        <v>2.0869565217391304</v>
      </c>
      <c r="R16" s="187">
        <f t="shared" si="6"/>
        <v>3.3043478260869565</v>
      </c>
      <c r="S16" s="187">
        <f>(SUM(Template:END!T16))/averageadvanced!$F17</f>
        <v>0.69565217391304346</v>
      </c>
      <c r="T16" s="187">
        <f>(SUM(Template:END!U16))/averageadvanced!$F17</f>
        <v>1.0869565217391304</v>
      </c>
      <c r="U16" s="187">
        <f>(SUM(Template:END!V16))/averageadvanced!$F17</f>
        <v>0.43478260869565216</v>
      </c>
      <c r="V16" s="187">
        <f>(SUM(Template:END!W16))/averageadvanced!$F17</f>
        <v>0.30434782608695654</v>
      </c>
      <c r="W16" s="187">
        <f>(SUM(Template:END!X16))/averageadvanced!$F17</f>
        <v>0</v>
      </c>
      <c r="X16" s="187">
        <f>(SUM(Template:END!Y16))/averageadvanced!$F17</f>
        <v>0.13043478260869565</v>
      </c>
      <c r="Y16" s="187">
        <f>(SUM(Template:END!Z16))/averageadvanced!$F17</f>
        <v>1.2173913043478262</v>
      </c>
      <c r="Z16" s="187">
        <f>(SUM(Template:END!AA16))/averageadvanced!$F17</f>
        <v>14.073478260869566</v>
      </c>
      <c r="AA16" s="201" t="s">
        <v>122</v>
      </c>
      <c r="AB16"/>
      <c r="AC16"/>
      <c r="AD16" s="185">
        <v>34</v>
      </c>
      <c r="AE16" s="186" t="s">
        <v>30</v>
      </c>
      <c r="AF16" s="187">
        <f>(SUM(Template:END!D16))</f>
        <v>46</v>
      </c>
      <c r="AG16" s="187">
        <f>(SUM(Template:END!E16))</f>
        <v>78</v>
      </c>
      <c r="AH16" s="187">
        <f>IFERROR((AF16/AG16)*100, 0)</f>
        <v>58.974358974358978</v>
      </c>
      <c r="AI16" s="187">
        <f>(SUM(Template:END!G16))</f>
        <v>1</v>
      </c>
      <c r="AJ16" s="187">
        <f>(SUM(Template:END!H16))</f>
        <v>3</v>
      </c>
      <c r="AK16" s="187">
        <f>IFERROR((AI16/AJ16)*100, 0)</f>
        <v>33.333333333333329</v>
      </c>
      <c r="AL16" s="187">
        <f>(SUM(Template:END!J16))</f>
        <v>30</v>
      </c>
      <c r="AM16" s="187">
        <f>(SUM(Template:END!K16))</f>
        <v>38</v>
      </c>
      <c r="AN16" s="187">
        <f>IFERROR((AL16/AM16)*100,0)</f>
        <v>78.94736842105263</v>
      </c>
      <c r="AO16" s="187">
        <f>IFERROR(AF16+AI16, 0)</f>
        <v>47</v>
      </c>
      <c r="AP16" s="187">
        <f>IFERROR(AG16+AJ16, 0)</f>
        <v>81</v>
      </c>
      <c r="AQ16" s="187">
        <f>IFERROR((AO16/AP16)*100, 0)</f>
        <v>58.024691358024697</v>
      </c>
      <c r="AR16" s="187">
        <f>IFERROR((AF16*2)+(AI16*3)+AL16, 0)</f>
        <v>125</v>
      </c>
      <c r="AS16" s="187">
        <f>(SUM(Template:END!Q16))</f>
        <v>28</v>
      </c>
      <c r="AT16" s="187">
        <f>(SUM(Template:END!R16))</f>
        <v>48</v>
      </c>
      <c r="AU16" s="187">
        <f>AS16+AT16</f>
        <v>76</v>
      </c>
      <c r="AV16" s="187">
        <f>(SUM(Template:END!T16))</f>
        <v>16</v>
      </c>
      <c r="AW16" s="187">
        <f>(SUM(Template:END!U16))</f>
        <v>25</v>
      </c>
      <c r="AX16" s="187">
        <f>(SUM(Template:END!V16))</f>
        <v>10</v>
      </c>
      <c r="AY16" s="187">
        <f>(SUM(Template:END!W16))</f>
        <v>7</v>
      </c>
      <c r="AZ16" s="187">
        <f>(SUM(Template:END!X16))</f>
        <v>0</v>
      </c>
      <c r="BA16" s="187">
        <f>(SUM(Template:END!Y16))</f>
        <v>3</v>
      </c>
      <c r="BB16" s="187">
        <f>(SUM(Template:END!Z16))</f>
        <v>28</v>
      </c>
      <c r="BC16" s="187">
        <f>(SUM(Template:END!AA16))</f>
        <v>323.69</v>
      </c>
      <c r="BD16" s="195" t="s">
        <v>161</v>
      </c>
      <c r="BE16"/>
      <c r="BF16"/>
      <c r="BG16"/>
      <c r="BH16"/>
      <c r="BI16"/>
      <c r="BJ16"/>
      <c r="BK16"/>
      <c r="BL16"/>
      <c r="BM16"/>
      <c r="BN16"/>
      <c r="BO16"/>
      <c r="BP16"/>
      <c r="BQ16"/>
      <c r="BR16"/>
      <c r="BS16"/>
      <c r="BT16"/>
      <c r="BU16"/>
      <c r="BV16"/>
      <c r="BW16"/>
      <c r="BX16"/>
      <c r="BY16"/>
      <c r="BZ16"/>
      <c r="CA16"/>
      <c r="CB16"/>
      <c r="CC16"/>
      <c r="CD16"/>
      <c r="CE16"/>
      <c r="CF16"/>
    </row>
    <row r="17" spans="1:84" ht="14.7" thickBot="1" x14ac:dyDescent="0.6">
      <c r="A17" s="181">
        <v>55</v>
      </c>
      <c r="B17" s="182" t="s">
        <v>32</v>
      </c>
      <c r="C17" s="183">
        <f>(SUM(Template:END!D17))/averageadvanced!$F18</f>
        <v>0.53333333333333333</v>
      </c>
      <c r="D17" s="183">
        <f>(SUM(Template:END!E17))/averageadvanced!$F18</f>
        <v>1.7333333333333334</v>
      </c>
      <c r="E17" s="183">
        <f t="shared" si="0"/>
        <v>30.769230769230766</v>
      </c>
      <c r="F17" s="183">
        <f>(SUM(Template:END!G17))/averageadvanced!$F18</f>
        <v>0</v>
      </c>
      <c r="G17" s="183">
        <f>(SUM(Template:END!H17))/averageadvanced!$F18</f>
        <v>0.13333333333333333</v>
      </c>
      <c r="H17" s="183">
        <f t="shared" si="1"/>
        <v>0</v>
      </c>
      <c r="I17" s="183">
        <f>(SUM(Template:END!J17))/averageadvanced!$F18</f>
        <v>0.2</v>
      </c>
      <c r="J17" s="183">
        <f>(SUM(Template:END!K17))/averageadvanced!$F18</f>
        <v>0.46666666666666667</v>
      </c>
      <c r="K17" s="183">
        <f t="shared" si="2"/>
        <v>42.857142857142861</v>
      </c>
      <c r="L17" s="183">
        <f t="shared" si="3"/>
        <v>0.53333333333333333</v>
      </c>
      <c r="M17" s="183">
        <f t="shared" si="3"/>
        <v>1.8666666666666667</v>
      </c>
      <c r="N17" s="183">
        <f t="shared" si="4"/>
        <v>28.571428571428569</v>
      </c>
      <c r="O17" s="183">
        <f t="shared" si="5"/>
        <v>1.2666666666666666</v>
      </c>
      <c r="P17" s="183">
        <f>(SUM(Template:END!Q17))/averageadvanced!$F18</f>
        <v>0.6</v>
      </c>
      <c r="Q17" s="183">
        <f>(SUM(Template:END!R17))/averageadvanced!$F18</f>
        <v>1.3333333333333333</v>
      </c>
      <c r="R17" s="183">
        <f t="shared" si="6"/>
        <v>1.9333333333333331</v>
      </c>
      <c r="S17" s="183">
        <f>(SUM(Template:END!T17))/averageadvanced!$F18</f>
        <v>0.6</v>
      </c>
      <c r="T17" s="183">
        <f>(SUM(Template:END!U17))/averageadvanced!$F18</f>
        <v>0.53333333333333333</v>
      </c>
      <c r="U17" s="183">
        <f>(SUM(Template:END!V17))/averageadvanced!$F18</f>
        <v>0</v>
      </c>
      <c r="V17" s="183">
        <f>(SUM(Template:END!W17))/averageadvanced!$F18</f>
        <v>0.53333333333333333</v>
      </c>
      <c r="W17" s="183">
        <f>(SUM(Template:END!X17))/averageadvanced!$F18</f>
        <v>6.6666666666666666E-2</v>
      </c>
      <c r="X17" s="183">
        <f>(SUM(Template:END!Y17))/averageadvanced!$F18</f>
        <v>0.93333333333333335</v>
      </c>
      <c r="Y17" s="183">
        <f>(SUM(Template:END!Z17))/averageadvanced!$F18</f>
        <v>0.66666666666666663</v>
      </c>
      <c r="Z17" s="183">
        <f>(SUM(Template:END!AA17))/averageadvanced!$F18</f>
        <v>12.627333333333333</v>
      </c>
      <c r="AA17" s="200" t="s">
        <v>122</v>
      </c>
      <c r="AD17" s="181">
        <v>55</v>
      </c>
      <c r="AE17" s="182" t="s">
        <v>32</v>
      </c>
      <c r="AF17" s="244">
        <f>(SUM(Template:END!D17))</f>
        <v>8</v>
      </c>
      <c r="AG17" s="244">
        <f>(SUM(Template:END!E17))</f>
        <v>26</v>
      </c>
      <c r="AH17" s="244">
        <f>IFERROR((AF17/AG17)*100, 0)</f>
        <v>30.76923076923077</v>
      </c>
      <c r="AI17" s="244">
        <f>(SUM(Template:END!G17))</f>
        <v>0</v>
      </c>
      <c r="AJ17" s="244">
        <f>(SUM(Template:END!H17))</f>
        <v>2</v>
      </c>
      <c r="AK17" s="244">
        <f>IFERROR((AI17/AJ17)*100, 0)</f>
        <v>0</v>
      </c>
      <c r="AL17" s="244">
        <f>(SUM(Template:END!J17))</f>
        <v>3</v>
      </c>
      <c r="AM17" s="244">
        <f>(SUM(Template:END!K17))</f>
        <v>7</v>
      </c>
      <c r="AN17" s="244">
        <f>IFERROR((AL17/AM17)*100,0)</f>
        <v>42.857142857142854</v>
      </c>
      <c r="AO17" s="244">
        <f>IFERROR(AF17+AI17, 0)</f>
        <v>8</v>
      </c>
      <c r="AP17" s="244">
        <f>IFERROR(AG17+AJ17, 0)</f>
        <v>28</v>
      </c>
      <c r="AQ17" s="244">
        <f>IFERROR((AO17/AP17)*100, 0)</f>
        <v>28.571428571428569</v>
      </c>
      <c r="AR17" s="244">
        <f>IFERROR((AF17*2)+(AI17*3)+AL17, 0)</f>
        <v>19</v>
      </c>
      <c r="AS17" s="244">
        <f>(SUM(Template:END!Q17))</f>
        <v>9</v>
      </c>
      <c r="AT17" s="244">
        <f>(SUM(Template:END!R17))</f>
        <v>20</v>
      </c>
      <c r="AU17" s="244">
        <f>AS17+AT17</f>
        <v>29</v>
      </c>
      <c r="AV17" s="244">
        <f>(SUM(Template:END!T17))</f>
        <v>9</v>
      </c>
      <c r="AW17" s="244">
        <f>(SUM(Template:END!U17))</f>
        <v>8</v>
      </c>
      <c r="AX17" s="244">
        <f>(SUM(Template:END!V17))</f>
        <v>0</v>
      </c>
      <c r="AY17" s="244">
        <f>(SUM(Template:END!W17))</f>
        <v>8</v>
      </c>
      <c r="AZ17" s="244">
        <f>(SUM(Template:END!X17))</f>
        <v>1</v>
      </c>
      <c r="BA17" s="244">
        <f>(SUM(Template:END!Y17))</f>
        <v>14</v>
      </c>
      <c r="BB17" s="244">
        <f>(SUM(Template:END!Z17))</f>
        <v>10</v>
      </c>
      <c r="BC17" s="244">
        <f>(SUM(Template:END!AA17))</f>
        <v>189.41</v>
      </c>
      <c r="BD17" s="184" t="s">
        <v>161</v>
      </c>
    </row>
    <row r="18" spans="1:84" s="162" customFormat="1" ht="14.7" thickBot="1" x14ac:dyDescent="0.6">
      <c r="A18" s="188">
        <v>99</v>
      </c>
      <c r="B18" s="189" t="s">
        <v>43</v>
      </c>
      <c r="C18" s="190">
        <f>(SUM(Template:END!D18))/averageadvanced!$F19</f>
        <v>15.833333333333334</v>
      </c>
      <c r="D18" s="190">
        <f>(SUM(Template:END!E18))/averageadvanced!$F19</f>
        <v>27.458333333333332</v>
      </c>
      <c r="E18" s="190">
        <f t="shared" si="0"/>
        <v>57.66312594840668</v>
      </c>
      <c r="F18" s="190">
        <f>(SUM(Template:END!G18))/averageadvanced!$F19</f>
        <v>6.458333333333333</v>
      </c>
      <c r="G18" s="190">
        <f>(SUM(Template:END!H18))/averageadvanced!$F19</f>
        <v>19.458333333333332</v>
      </c>
      <c r="H18" s="190">
        <f t="shared" si="1"/>
        <v>33.190578158458244</v>
      </c>
      <c r="I18" s="190">
        <f>(SUM(Template:END!J18))/averageadvanced!$F19</f>
        <v>10</v>
      </c>
      <c r="J18" s="190">
        <f>(SUM(Template:END!K18))/averageadvanced!$F19</f>
        <v>12.75</v>
      </c>
      <c r="K18" s="190">
        <f t="shared" si="2"/>
        <v>78.431372549019613</v>
      </c>
      <c r="L18" s="190">
        <f t="shared" si="3"/>
        <v>22.291666666666668</v>
      </c>
      <c r="M18" s="190">
        <f t="shared" si="3"/>
        <v>46.916666666666664</v>
      </c>
      <c r="N18" s="190">
        <f t="shared" si="4"/>
        <v>47.513321492007108</v>
      </c>
      <c r="O18" s="190">
        <f t="shared" si="5"/>
        <v>61.041666666666671</v>
      </c>
      <c r="P18" s="190">
        <f>(SUM(Template:END!Q18))/averageadvanced!$F19</f>
        <v>10.125</v>
      </c>
      <c r="Q18" s="190">
        <f>(SUM(Template:END!R18))/averageadvanced!$F19</f>
        <v>19.166666666666668</v>
      </c>
      <c r="R18" s="190">
        <f t="shared" si="6"/>
        <v>29.291666666666668</v>
      </c>
      <c r="S18" s="190">
        <f>(SUM(Template:END!T18))/averageadvanced!$F19</f>
        <v>12.125</v>
      </c>
      <c r="T18" s="190">
        <f>(SUM(Template:END!U18))/averageadvanced!$F19</f>
        <v>11.166666666666666</v>
      </c>
      <c r="U18" s="190">
        <f>(SUM(Template:END!V18))/averageadvanced!$F19</f>
        <v>2.2083333333333335</v>
      </c>
      <c r="V18" s="190">
        <f>(SUM(Template:END!W18))/averageadvanced!$F19</f>
        <v>8</v>
      </c>
      <c r="W18" s="190">
        <f>(SUM(Template:END!X18))/averageadvanced!$F19</f>
        <v>0.75</v>
      </c>
      <c r="X18" s="190">
        <f>(SUM(Template:END!Y18))/averageadvanced!$F19</f>
        <v>6.375</v>
      </c>
      <c r="Y18" s="190">
        <f>(SUM(Template:END!Z18))/averageadvanced!$F19</f>
        <v>11.5</v>
      </c>
      <c r="Z18" s="190">
        <f>(SUM(Template:END!AA18))/averageadvanced!$F19</f>
        <v>168.95583333333332</v>
      </c>
      <c r="AA18" s="202" t="s">
        <v>122</v>
      </c>
      <c r="AB18"/>
      <c r="AC18"/>
      <c r="AD18" s="191">
        <v>99</v>
      </c>
      <c r="AE18" s="192" t="s">
        <v>43</v>
      </c>
      <c r="AF18" s="193">
        <f>(SUM(Template:END!D18))</f>
        <v>380</v>
      </c>
      <c r="AG18" s="193">
        <f>(SUM(Template:END!E18))</f>
        <v>659</v>
      </c>
      <c r="AH18" s="193">
        <f>IFERROR((AF18/AG18)*100, 0)</f>
        <v>57.66312594840668</v>
      </c>
      <c r="AI18" s="193">
        <f>(SUM(Template:END!G18))</f>
        <v>155</v>
      </c>
      <c r="AJ18" s="193">
        <f>(SUM(Template:END!H18))</f>
        <v>467</v>
      </c>
      <c r="AK18" s="193">
        <f>IFERROR((AI18/AJ18)*100, 0)</f>
        <v>33.190578158458244</v>
      </c>
      <c r="AL18" s="193">
        <f>(SUM(Template:END!J18))</f>
        <v>240</v>
      </c>
      <c r="AM18" s="193">
        <f>(SUM(Template:END!K18))</f>
        <v>306</v>
      </c>
      <c r="AN18" s="193">
        <f>IFERROR((AL18/AM18)*100,0)</f>
        <v>78.431372549019613</v>
      </c>
      <c r="AO18" s="193">
        <f>IFERROR(AF18+AI18, 0)</f>
        <v>535</v>
      </c>
      <c r="AP18" s="193">
        <f>IFERROR(AG18+AJ18, 0)</f>
        <v>1126</v>
      </c>
      <c r="AQ18" s="193">
        <f>IFERROR((AO18/AP18)*100, 0)</f>
        <v>47.513321492007101</v>
      </c>
      <c r="AR18" s="193">
        <f>IFERROR((AF18*2)+(AI18*3)+AL18, 0)</f>
        <v>1465</v>
      </c>
      <c r="AS18" s="193">
        <f>(SUM(Template:END!Q18))</f>
        <v>243</v>
      </c>
      <c r="AT18" s="193">
        <f>(SUM(Template:END!R18))</f>
        <v>460</v>
      </c>
      <c r="AU18" s="193">
        <f>AS18+AT18</f>
        <v>703</v>
      </c>
      <c r="AV18" s="193">
        <f>(SUM(Template:END!T18))</f>
        <v>291</v>
      </c>
      <c r="AW18" s="193">
        <f>(SUM(Template:END!U18))</f>
        <v>268</v>
      </c>
      <c r="AX18" s="193">
        <f>(SUM(Template:END!V18))</f>
        <v>53</v>
      </c>
      <c r="AY18" s="193">
        <f>(SUM(Template:END!W18))</f>
        <v>192</v>
      </c>
      <c r="AZ18" s="193">
        <f>(SUM(Template:END!X18))</f>
        <v>18</v>
      </c>
      <c r="BA18" s="193">
        <f>(SUM(Template:END!Y18))</f>
        <v>153</v>
      </c>
      <c r="BB18" s="193">
        <f>(SUM(Template:END!Z18))</f>
        <v>276</v>
      </c>
      <c r="BC18" s="193">
        <f>(SUM(Template:END!AA18))</f>
        <v>4054.9399999999996</v>
      </c>
      <c r="BD18" s="194" t="s">
        <v>161</v>
      </c>
      <c r="BE18"/>
      <c r="BF18"/>
      <c r="BG18"/>
      <c r="BH18"/>
      <c r="BI18"/>
      <c r="BJ18"/>
      <c r="BK18"/>
      <c r="BL18"/>
      <c r="BM18"/>
      <c r="BN18"/>
      <c r="BO18"/>
      <c r="BP18"/>
      <c r="BQ18"/>
      <c r="BR18"/>
      <c r="BS18"/>
      <c r="BT18"/>
      <c r="BU18"/>
      <c r="BV18"/>
      <c r="BW18"/>
      <c r="BX18"/>
      <c r="BY18"/>
      <c r="BZ18"/>
      <c r="CA18"/>
      <c r="CB18"/>
      <c r="CC18"/>
      <c r="CD18"/>
      <c r="CE18"/>
      <c r="CF18"/>
    </row>
    <row r="19" spans="1:84" x14ac:dyDescent="0.55000000000000004">
      <c r="A19" s="197">
        <f>'6-6-24 vs Brentwood Academy'!B3</f>
        <v>0</v>
      </c>
      <c r="B19" s="183" t="str">
        <f>'6-6-24 vs Brentwood Academy'!C3</f>
        <v>Lewis</v>
      </c>
      <c r="C19" s="183">
        <f>'6-6-24 vs Brentwood Academy'!D3</f>
        <v>0</v>
      </c>
      <c r="D19" s="183">
        <f>'6-6-24 vs Brentwood Academy'!E3</f>
        <v>1</v>
      </c>
      <c r="E19" s="183">
        <f>('6-6-24 vs Brentwood Academy'!F3)*100</f>
        <v>0</v>
      </c>
      <c r="F19" s="183">
        <f>'6-6-24 vs Brentwood Academy'!G3</f>
        <v>0</v>
      </c>
      <c r="G19" s="183">
        <f>'6-6-24 vs Brentwood Academy'!H3</f>
        <v>0</v>
      </c>
      <c r="H19" s="183">
        <f>('6-6-24 vs Brentwood Academy'!I3)*100</f>
        <v>0</v>
      </c>
      <c r="I19" s="183">
        <f>'6-6-24 vs Brentwood Academy'!J3</f>
        <v>0</v>
      </c>
      <c r="J19" s="183">
        <f>'6-6-24 vs Brentwood Academy'!K3</f>
        <v>1</v>
      </c>
      <c r="K19" s="183">
        <f>('6-6-24 vs Brentwood Academy'!L3)*100</f>
        <v>0</v>
      </c>
      <c r="L19" s="183">
        <f>'6-6-24 vs Brentwood Academy'!M3</f>
        <v>0</v>
      </c>
      <c r="M19" s="183">
        <f>'6-6-24 vs Brentwood Academy'!N3</f>
        <v>1</v>
      </c>
      <c r="N19" s="183">
        <f>('6-6-24 vs Brentwood Academy'!O3)*100</f>
        <v>0</v>
      </c>
      <c r="O19" s="183">
        <f>'6-6-24 vs Brentwood Academy'!P3</f>
        <v>0</v>
      </c>
      <c r="P19" s="183">
        <f>'6-6-24 vs Brentwood Academy'!Q3</f>
        <v>1</v>
      </c>
      <c r="Q19" s="183">
        <f>'6-6-24 vs Brentwood Academy'!R3</f>
        <v>0</v>
      </c>
      <c r="R19" s="183">
        <f>'6-6-24 vs Brentwood Academy'!S3</f>
        <v>1</v>
      </c>
      <c r="S19" s="183">
        <f>'6-6-24 vs Brentwood Academy'!T3</f>
        <v>0</v>
      </c>
      <c r="T19" s="183">
        <f>'6-6-24 vs Brentwood Academy'!U3</f>
        <v>0</v>
      </c>
      <c r="U19" s="183">
        <f>'6-6-24 vs Brentwood Academy'!V3</f>
        <v>0</v>
      </c>
      <c r="V19" s="183">
        <f>'6-6-24 vs Brentwood Academy'!W3</f>
        <v>2</v>
      </c>
      <c r="W19" s="183">
        <f>'6-6-24 vs Brentwood Academy'!X3</f>
        <v>0</v>
      </c>
      <c r="X19" s="183">
        <f>'6-6-24 vs Brentwood Academy'!Y3</f>
        <v>0</v>
      </c>
      <c r="Y19" s="183">
        <f>'6-6-24 vs Brentwood Academy'!Z3</f>
        <v>0</v>
      </c>
      <c r="Z19" s="183">
        <f>'6-6-24 vs Brentwood Academy'!AA3</f>
        <v>5</v>
      </c>
      <c r="AA19" s="198" t="s">
        <v>127</v>
      </c>
    </row>
    <row r="20" spans="1:84" x14ac:dyDescent="0.55000000000000004">
      <c r="A20" s="197">
        <f>'6-6-24 vs Brentwood Academy'!B4</f>
        <v>1</v>
      </c>
      <c r="B20" s="183" t="str">
        <f>'6-6-24 vs Brentwood Academy'!C4</f>
        <v>Walker</v>
      </c>
      <c r="C20" s="183">
        <f>'6-6-24 vs Brentwood Academy'!D4</f>
        <v>1</v>
      </c>
      <c r="D20" s="183">
        <f>'6-6-24 vs Brentwood Academy'!E4</f>
        <v>3</v>
      </c>
      <c r="E20" s="183">
        <f>('6-6-24 vs Brentwood Academy'!F4)*100</f>
        <v>33.333333333333329</v>
      </c>
      <c r="F20" s="183">
        <f>'6-6-24 vs Brentwood Academy'!G4</f>
        <v>0</v>
      </c>
      <c r="G20" s="183">
        <f>'6-6-24 vs Brentwood Academy'!H4</f>
        <v>2</v>
      </c>
      <c r="H20" s="183">
        <f>('6-6-24 vs Brentwood Academy'!I4)*100</f>
        <v>0</v>
      </c>
      <c r="I20" s="183">
        <f>'6-6-24 vs Brentwood Academy'!J4</f>
        <v>2</v>
      </c>
      <c r="J20" s="183">
        <f>'6-6-24 vs Brentwood Academy'!K4</f>
        <v>3</v>
      </c>
      <c r="K20" s="183">
        <f>('6-6-24 vs Brentwood Academy'!L4)*100</f>
        <v>66.666666666666657</v>
      </c>
      <c r="L20" s="183">
        <f>'6-6-24 vs Brentwood Academy'!M4</f>
        <v>1</v>
      </c>
      <c r="M20" s="183">
        <f>'6-6-24 vs Brentwood Academy'!N4</f>
        <v>5</v>
      </c>
      <c r="N20" s="183">
        <f>('6-6-24 vs Brentwood Academy'!O4)*100</f>
        <v>20</v>
      </c>
      <c r="O20" s="183">
        <f>'6-6-24 vs Brentwood Academy'!P4</f>
        <v>4</v>
      </c>
      <c r="P20" s="183">
        <f>'6-6-24 vs Brentwood Academy'!Q4</f>
        <v>0</v>
      </c>
      <c r="Q20" s="183">
        <f>'6-6-24 vs Brentwood Academy'!R4</f>
        <v>2</v>
      </c>
      <c r="R20" s="183">
        <f>'6-6-24 vs Brentwood Academy'!S4</f>
        <v>2</v>
      </c>
      <c r="S20" s="183">
        <f>'6-6-24 vs Brentwood Academy'!T4</f>
        <v>0</v>
      </c>
      <c r="T20" s="183">
        <f>'6-6-24 vs Brentwood Academy'!U4</f>
        <v>0</v>
      </c>
      <c r="U20" s="183">
        <f>'6-6-24 vs Brentwood Academy'!V4</f>
        <v>0</v>
      </c>
      <c r="V20" s="183">
        <f>'6-6-24 vs Brentwood Academy'!W4</f>
        <v>0</v>
      </c>
      <c r="W20" s="183">
        <f>'6-6-24 vs Brentwood Academy'!X4</f>
        <v>0</v>
      </c>
      <c r="X20" s="183">
        <f>'6-6-24 vs Brentwood Academy'!Y4</f>
        <v>1</v>
      </c>
      <c r="Y20" s="183">
        <f>'6-6-24 vs Brentwood Academy'!Z4</f>
        <v>0</v>
      </c>
      <c r="Z20" s="183">
        <f>'6-6-24 vs Brentwood Academy'!AA4</f>
        <v>13.5</v>
      </c>
      <c r="AA20" s="198" t="s">
        <v>127</v>
      </c>
    </row>
    <row r="21" spans="1:84" x14ac:dyDescent="0.55000000000000004">
      <c r="A21" s="197">
        <f>'6-6-24 vs Brentwood Academy'!B5</f>
        <v>2</v>
      </c>
      <c r="B21" s="183" t="str">
        <f>'6-6-24 vs Brentwood Academy'!C5</f>
        <v>Rivers</v>
      </c>
      <c r="C21" s="183">
        <f>'6-6-24 vs Brentwood Academy'!D5</f>
        <v>1</v>
      </c>
      <c r="D21" s="183">
        <f>'6-6-24 vs Brentwood Academy'!E5</f>
        <v>2</v>
      </c>
      <c r="E21" s="183">
        <f>('6-6-24 vs Brentwood Academy'!F5)*100</f>
        <v>50</v>
      </c>
      <c r="F21" s="183">
        <f>'6-6-24 vs Brentwood Academy'!G5</f>
        <v>2</v>
      </c>
      <c r="G21" s="183">
        <f>'6-6-24 vs Brentwood Academy'!H5</f>
        <v>6</v>
      </c>
      <c r="H21" s="183">
        <f>('6-6-24 vs Brentwood Academy'!I5)*100</f>
        <v>33.333333333333329</v>
      </c>
      <c r="I21" s="183">
        <f>'6-6-24 vs Brentwood Academy'!J5</f>
        <v>2</v>
      </c>
      <c r="J21" s="183">
        <f>'6-6-24 vs Brentwood Academy'!K5</f>
        <v>2</v>
      </c>
      <c r="K21" s="183">
        <f>('6-6-24 vs Brentwood Academy'!L5)*100</f>
        <v>100</v>
      </c>
      <c r="L21" s="183">
        <f>'6-6-24 vs Brentwood Academy'!M5</f>
        <v>3</v>
      </c>
      <c r="M21" s="183">
        <f>'6-6-24 vs Brentwood Academy'!N5</f>
        <v>8</v>
      </c>
      <c r="N21" s="183">
        <f>('6-6-24 vs Brentwood Academy'!O5)*100</f>
        <v>37.5</v>
      </c>
      <c r="O21" s="183">
        <f>'6-6-24 vs Brentwood Academy'!P5</f>
        <v>10</v>
      </c>
      <c r="P21" s="183">
        <f>'6-6-24 vs Brentwood Academy'!Q5</f>
        <v>0</v>
      </c>
      <c r="Q21" s="183">
        <f>'6-6-24 vs Brentwood Academy'!R5</f>
        <v>2</v>
      </c>
      <c r="R21" s="183">
        <f>'6-6-24 vs Brentwood Academy'!S5</f>
        <v>2</v>
      </c>
      <c r="S21" s="183">
        <f>'6-6-24 vs Brentwood Academy'!T5</f>
        <v>1</v>
      </c>
      <c r="T21" s="183">
        <f>'6-6-24 vs Brentwood Academy'!U5</f>
        <v>2</v>
      </c>
      <c r="U21" s="183">
        <f>'6-6-24 vs Brentwood Academy'!V5</f>
        <v>1</v>
      </c>
      <c r="V21" s="183">
        <f>'6-6-24 vs Brentwood Academy'!W5</f>
        <v>2</v>
      </c>
      <c r="W21" s="183">
        <f>'6-6-24 vs Brentwood Academy'!X5</f>
        <v>0</v>
      </c>
      <c r="X21" s="183">
        <f>'6-6-24 vs Brentwood Academy'!Y5</f>
        <v>1</v>
      </c>
      <c r="Y21" s="183">
        <f>'6-6-24 vs Brentwood Academy'!Z5</f>
        <v>2</v>
      </c>
      <c r="Z21" s="183">
        <f>'6-6-24 vs Brentwood Academy'!AA5</f>
        <v>16</v>
      </c>
      <c r="AA21" s="198" t="s">
        <v>127</v>
      </c>
    </row>
    <row r="22" spans="1:84" x14ac:dyDescent="0.55000000000000004">
      <c r="A22" s="197">
        <f>'6-6-24 vs Brentwood Academy'!B6</f>
        <v>3</v>
      </c>
      <c r="B22" s="183" t="str">
        <f>'6-6-24 vs Brentwood Academy'!C6</f>
        <v>Gossett</v>
      </c>
      <c r="C22" s="183">
        <f>'6-6-24 vs Brentwood Academy'!D6</f>
        <v>0</v>
      </c>
      <c r="D22" s="183">
        <f>'6-6-24 vs Brentwood Academy'!E6</f>
        <v>0</v>
      </c>
      <c r="E22" s="183">
        <f>('6-6-24 vs Brentwood Academy'!F6)*100</f>
        <v>0</v>
      </c>
      <c r="F22" s="183">
        <f>'6-6-24 vs Brentwood Academy'!G6</f>
        <v>2</v>
      </c>
      <c r="G22" s="183">
        <f>'6-6-24 vs Brentwood Academy'!H6</f>
        <v>4</v>
      </c>
      <c r="H22" s="183">
        <f>('6-6-24 vs Brentwood Academy'!I6)*100</f>
        <v>50</v>
      </c>
      <c r="I22" s="183">
        <f>'6-6-24 vs Brentwood Academy'!J6</f>
        <v>0</v>
      </c>
      <c r="J22" s="183">
        <f>'6-6-24 vs Brentwood Academy'!K6</f>
        <v>0</v>
      </c>
      <c r="K22" s="183">
        <f>('6-6-24 vs Brentwood Academy'!L6)*100</f>
        <v>0</v>
      </c>
      <c r="L22" s="183">
        <f>'6-6-24 vs Brentwood Academy'!M6</f>
        <v>2</v>
      </c>
      <c r="M22" s="183">
        <f>'6-6-24 vs Brentwood Academy'!N6</f>
        <v>4</v>
      </c>
      <c r="N22" s="183">
        <f>('6-6-24 vs Brentwood Academy'!O6)*100</f>
        <v>50</v>
      </c>
      <c r="O22" s="183">
        <f>'6-6-24 vs Brentwood Academy'!P6</f>
        <v>6</v>
      </c>
      <c r="P22" s="183">
        <f>'6-6-24 vs Brentwood Academy'!Q6</f>
        <v>0</v>
      </c>
      <c r="Q22" s="183">
        <f>'6-6-24 vs Brentwood Academy'!R6</f>
        <v>1</v>
      </c>
      <c r="R22" s="183">
        <f>'6-6-24 vs Brentwood Academy'!S6</f>
        <v>1</v>
      </c>
      <c r="S22" s="183">
        <f>'6-6-24 vs Brentwood Academy'!T6</f>
        <v>1</v>
      </c>
      <c r="T22" s="183">
        <f>'6-6-24 vs Brentwood Academy'!U6</f>
        <v>3</v>
      </c>
      <c r="U22" s="183">
        <f>'6-6-24 vs Brentwood Academy'!V6</f>
        <v>0</v>
      </c>
      <c r="V22" s="183">
        <f>'6-6-24 vs Brentwood Academy'!W6</f>
        <v>1</v>
      </c>
      <c r="W22" s="183">
        <f>'6-6-24 vs Brentwood Academy'!X6</f>
        <v>0</v>
      </c>
      <c r="X22" s="183">
        <f>'6-6-24 vs Brentwood Academy'!Y6</f>
        <v>1</v>
      </c>
      <c r="Y22" s="183">
        <f>'6-6-24 vs Brentwood Academy'!Z6</f>
        <v>0</v>
      </c>
      <c r="Z22" s="183">
        <f>'6-6-24 vs Brentwood Academy'!AA6</f>
        <v>16.5</v>
      </c>
      <c r="AA22" s="198" t="s">
        <v>127</v>
      </c>
    </row>
    <row r="23" spans="1:84" x14ac:dyDescent="0.55000000000000004">
      <c r="A23" s="197">
        <f>'6-6-24 vs Brentwood Academy'!B7</f>
        <v>4</v>
      </c>
      <c r="B23" s="183" t="str">
        <f>'6-6-24 vs Brentwood Academy'!C7</f>
        <v>Stapler</v>
      </c>
      <c r="C23" s="183">
        <f>'6-6-24 vs Brentwood Academy'!D7</f>
        <v>1</v>
      </c>
      <c r="D23" s="183">
        <f>'6-6-24 vs Brentwood Academy'!E7</f>
        <v>1</v>
      </c>
      <c r="E23" s="183">
        <f>('6-6-24 vs Brentwood Academy'!F7)*100</f>
        <v>100</v>
      </c>
      <c r="F23" s="183">
        <f>'6-6-24 vs Brentwood Academy'!G7</f>
        <v>2</v>
      </c>
      <c r="G23" s="183">
        <f>'6-6-24 vs Brentwood Academy'!H7</f>
        <v>3</v>
      </c>
      <c r="H23" s="183">
        <f>('6-6-24 vs Brentwood Academy'!I7)*100</f>
        <v>66.666666666666657</v>
      </c>
      <c r="I23" s="183">
        <f>'6-6-24 vs Brentwood Academy'!J7</f>
        <v>2</v>
      </c>
      <c r="J23" s="183">
        <f>'6-6-24 vs Brentwood Academy'!K7</f>
        <v>2</v>
      </c>
      <c r="K23" s="183">
        <f>('6-6-24 vs Brentwood Academy'!L7)*100</f>
        <v>100</v>
      </c>
      <c r="L23" s="183">
        <f>'6-6-24 vs Brentwood Academy'!M7</f>
        <v>3</v>
      </c>
      <c r="M23" s="183">
        <f>'6-6-24 vs Brentwood Academy'!N7</f>
        <v>4</v>
      </c>
      <c r="N23" s="183">
        <f>('6-6-24 vs Brentwood Academy'!O7)*100</f>
        <v>75</v>
      </c>
      <c r="O23" s="183">
        <f>'6-6-24 vs Brentwood Academy'!P7</f>
        <v>10</v>
      </c>
      <c r="P23" s="183">
        <f>'6-6-24 vs Brentwood Academy'!Q7</f>
        <v>1</v>
      </c>
      <c r="Q23" s="183">
        <f>'6-6-24 vs Brentwood Academy'!R7</f>
        <v>0</v>
      </c>
      <c r="R23" s="183">
        <f>'6-6-24 vs Brentwood Academy'!S7</f>
        <v>1</v>
      </c>
      <c r="S23" s="183">
        <f>'6-6-24 vs Brentwood Academy'!T7</f>
        <v>0</v>
      </c>
      <c r="T23" s="183">
        <f>'6-6-24 vs Brentwood Academy'!U7</f>
        <v>0</v>
      </c>
      <c r="U23" s="183">
        <f>'6-6-24 vs Brentwood Academy'!V7</f>
        <v>0</v>
      </c>
      <c r="V23" s="183">
        <f>'6-6-24 vs Brentwood Academy'!W7</f>
        <v>1</v>
      </c>
      <c r="W23" s="183">
        <f>'6-6-24 vs Brentwood Academy'!X7</f>
        <v>0</v>
      </c>
      <c r="X23" s="183">
        <f>'6-6-24 vs Brentwood Academy'!Y7</f>
        <v>0</v>
      </c>
      <c r="Y23" s="183">
        <f>'6-6-24 vs Brentwood Academy'!Z7</f>
        <v>0</v>
      </c>
      <c r="Z23" s="183">
        <f>'6-6-24 vs Brentwood Academy'!AA7</f>
        <v>14</v>
      </c>
      <c r="AA23" s="198" t="s">
        <v>127</v>
      </c>
    </row>
    <row r="24" spans="1:84" x14ac:dyDescent="0.55000000000000004">
      <c r="A24" s="197">
        <f>'6-6-24 vs Brentwood Academy'!B8</f>
        <v>5</v>
      </c>
      <c r="B24" s="183" t="str">
        <f>'6-6-24 vs Brentwood Academy'!C8</f>
        <v>JD</v>
      </c>
      <c r="C24" s="183">
        <f>'6-6-24 vs Brentwood Academy'!D8</f>
        <v>2</v>
      </c>
      <c r="D24" s="183">
        <f>'6-6-24 vs Brentwood Academy'!E8</f>
        <v>3</v>
      </c>
      <c r="E24" s="183">
        <f>('6-6-24 vs Brentwood Academy'!F8)*100</f>
        <v>66.666666666666657</v>
      </c>
      <c r="F24" s="183">
        <f>'6-6-24 vs Brentwood Academy'!G8</f>
        <v>0</v>
      </c>
      <c r="G24" s="183">
        <f>'6-6-24 vs Brentwood Academy'!H8</f>
        <v>0</v>
      </c>
      <c r="H24" s="183">
        <f>('6-6-24 vs Brentwood Academy'!I8)*100</f>
        <v>0</v>
      </c>
      <c r="I24" s="183">
        <f>'6-6-24 vs Brentwood Academy'!J8</f>
        <v>0</v>
      </c>
      <c r="J24" s="183">
        <f>'6-6-24 vs Brentwood Academy'!K8</f>
        <v>1</v>
      </c>
      <c r="K24" s="183">
        <f>('6-6-24 vs Brentwood Academy'!L8)*100</f>
        <v>0</v>
      </c>
      <c r="L24" s="183">
        <f>'6-6-24 vs Brentwood Academy'!M8</f>
        <v>2</v>
      </c>
      <c r="M24" s="183">
        <f>'6-6-24 vs Brentwood Academy'!N8</f>
        <v>3</v>
      </c>
      <c r="N24" s="183">
        <f>('6-6-24 vs Brentwood Academy'!O8)*100</f>
        <v>66.666666666666657</v>
      </c>
      <c r="O24" s="183">
        <f>'6-6-24 vs Brentwood Academy'!P8</f>
        <v>4</v>
      </c>
      <c r="P24" s="183">
        <f>'6-6-24 vs Brentwood Academy'!Q8</f>
        <v>3</v>
      </c>
      <c r="Q24" s="183">
        <f>'6-6-24 vs Brentwood Academy'!R8</f>
        <v>1</v>
      </c>
      <c r="R24" s="183">
        <f>'6-6-24 vs Brentwood Academy'!S8</f>
        <v>4</v>
      </c>
      <c r="S24" s="183">
        <f>'6-6-24 vs Brentwood Academy'!T8</f>
        <v>5</v>
      </c>
      <c r="T24" s="183">
        <f>'6-6-24 vs Brentwood Academy'!U8</f>
        <v>1</v>
      </c>
      <c r="U24" s="183">
        <f>'6-6-24 vs Brentwood Academy'!V8</f>
        <v>0</v>
      </c>
      <c r="V24" s="183">
        <f>'6-6-24 vs Brentwood Academy'!W8</f>
        <v>2</v>
      </c>
      <c r="W24" s="183">
        <f>'6-6-24 vs Brentwood Academy'!X8</f>
        <v>0</v>
      </c>
      <c r="X24" s="183">
        <f>'6-6-24 vs Brentwood Academy'!Y8</f>
        <v>1</v>
      </c>
      <c r="Y24" s="183">
        <f>'6-6-24 vs Brentwood Academy'!Z8</f>
        <v>2</v>
      </c>
      <c r="Z24" s="183">
        <f>'6-6-24 vs Brentwood Academy'!AA8</f>
        <v>13.5</v>
      </c>
      <c r="AA24" s="198" t="s">
        <v>127</v>
      </c>
    </row>
    <row r="25" spans="1:84" x14ac:dyDescent="0.55000000000000004">
      <c r="A25" s="197">
        <f>'6-6-24 vs Brentwood Academy'!B9</f>
        <v>10</v>
      </c>
      <c r="B25" s="183" t="str">
        <f>'6-6-24 vs Brentwood Academy'!C9</f>
        <v>Mason</v>
      </c>
      <c r="C25" s="183">
        <f>'6-6-24 vs Brentwood Academy'!D9</f>
        <v>2</v>
      </c>
      <c r="D25" s="183">
        <f>'6-6-24 vs Brentwood Academy'!E9</f>
        <v>3</v>
      </c>
      <c r="E25" s="183">
        <f>('6-6-24 vs Brentwood Academy'!F9)*100</f>
        <v>66.666666666666657</v>
      </c>
      <c r="F25" s="183">
        <f>'6-6-24 vs Brentwood Academy'!G9</f>
        <v>0</v>
      </c>
      <c r="G25" s="183">
        <f>'6-6-24 vs Brentwood Academy'!H9</f>
        <v>2</v>
      </c>
      <c r="H25" s="183">
        <f>('6-6-24 vs Brentwood Academy'!I9)*100</f>
        <v>0</v>
      </c>
      <c r="I25" s="183">
        <f>'6-6-24 vs Brentwood Academy'!J9</f>
        <v>2</v>
      </c>
      <c r="J25" s="183">
        <f>'6-6-24 vs Brentwood Academy'!K9</f>
        <v>2</v>
      </c>
      <c r="K25" s="183">
        <f>('6-6-24 vs Brentwood Academy'!L9)*100</f>
        <v>100</v>
      </c>
      <c r="L25" s="183">
        <f>'6-6-24 vs Brentwood Academy'!M9</f>
        <v>2</v>
      </c>
      <c r="M25" s="183">
        <f>'6-6-24 vs Brentwood Academy'!N9</f>
        <v>5</v>
      </c>
      <c r="N25" s="183">
        <f>('6-6-24 vs Brentwood Academy'!O9)*100</f>
        <v>40</v>
      </c>
      <c r="O25" s="183">
        <f>'6-6-24 vs Brentwood Academy'!P9</f>
        <v>6</v>
      </c>
      <c r="P25" s="183">
        <f>'6-6-24 vs Brentwood Academy'!Q9</f>
        <v>1</v>
      </c>
      <c r="Q25" s="183">
        <f>'6-6-24 vs Brentwood Academy'!R9</f>
        <v>3</v>
      </c>
      <c r="R25" s="183">
        <f>'6-6-24 vs Brentwood Academy'!S9</f>
        <v>4</v>
      </c>
      <c r="S25" s="183">
        <f>'6-6-24 vs Brentwood Academy'!T9</f>
        <v>0</v>
      </c>
      <c r="T25" s="183">
        <f>'6-6-24 vs Brentwood Academy'!U9</f>
        <v>0</v>
      </c>
      <c r="U25" s="183">
        <f>'6-6-24 vs Brentwood Academy'!V9</f>
        <v>0</v>
      </c>
      <c r="V25" s="183">
        <f>'6-6-24 vs Brentwood Academy'!W9</f>
        <v>1</v>
      </c>
      <c r="W25" s="183">
        <f>'6-6-24 vs Brentwood Academy'!X9</f>
        <v>0</v>
      </c>
      <c r="X25" s="183">
        <f>'6-6-24 vs Brentwood Academy'!Y9</f>
        <v>0</v>
      </c>
      <c r="Y25" s="183">
        <f>'6-6-24 vs Brentwood Academy'!Z9</f>
        <v>1</v>
      </c>
      <c r="Z25" s="183">
        <f>'6-6-24 vs Brentwood Academy'!AA9</f>
        <v>9</v>
      </c>
      <c r="AA25" s="198" t="s">
        <v>127</v>
      </c>
    </row>
    <row r="26" spans="1:84" x14ac:dyDescent="0.55000000000000004">
      <c r="A26" s="197">
        <f>'6-6-24 vs Brentwood Academy'!B10</f>
        <v>11</v>
      </c>
      <c r="B26" s="183" t="str">
        <f>'6-6-24 vs Brentwood Academy'!C10</f>
        <v>Pannell</v>
      </c>
      <c r="C26" s="183">
        <f>'6-6-24 vs Brentwood Academy'!D10</f>
        <v>1</v>
      </c>
      <c r="D26" s="183">
        <f>'6-6-24 vs Brentwood Academy'!E10</f>
        <v>1</v>
      </c>
      <c r="E26" s="183">
        <f>('6-6-24 vs Brentwood Academy'!F10)*100</f>
        <v>100</v>
      </c>
      <c r="F26" s="183">
        <f>'6-6-24 vs Brentwood Academy'!G10</f>
        <v>0</v>
      </c>
      <c r="G26" s="183">
        <f>'6-6-24 vs Brentwood Academy'!H10</f>
        <v>0</v>
      </c>
      <c r="H26" s="183">
        <f>('6-6-24 vs Brentwood Academy'!I10)*100</f>
        <v>0</v>
      </c>
      <c r="I26" s="183">
        <f>'6-6-24 vs Brentwood Academy'!J10</f>
        <v>0</v>
      </c>
      <c r="J26" s="183">
        <f>'6-6-24 vs Brentwood Academy'!K10</f>
        <v>1</v>
      </c>
      <c r="K26" s="183">
        <f>('6-6-24 vs Brentwood Academy'!L10)*100</f>
        <v>0</v>
      </c>
      <c r="L26" s="183">
        <f>'6-6-24 vs Brentwood Academy'!M10</f>
        <v>1</v>
      </c>
      <c r="M26" s="183">
        <f>'6-6-24 vs Brentwood Academy'!N10</f>
        <v>1</v>
      </c>
      <c r="N26" s="183">
        <f>('6-6-24 vs Brentwood Academy'!O10)*100</f>
        <v>100</v>
      </c>
      <c r="O26" s="183">
        <f>'6-6-24 vs Brentwood Academy'!P10</f>
        <v>2</v>
      </c>
      <c r="P26" s="183">
        <f>'6-6-24 vs Brentwood Academy'!Q10</f>
        <v>2</v>
      </c>
      <c r="Q26" s="183">
        <f>'6-6-24 vs Brentwood Academy'!R10</f>
        <v>1</v>
      </c>
      <c r="R26" s="183">
        <f>'6-6-24 vs Brentwood Academy'!S10</f>
        <v>3</v>
      </c>
      <c r="S26" s="183">
        <f>'6-6-24 vs Brentwood Academy'!T10</f>
        <v>2</v>
      </c>
      <c r="T26" s="183">
        <f>'6-6-24 vs Brentwood Academy'!U10</f>
        <v>1</v>
      </c>
      <c r="U26" s="183">
        <f>'6-6-24 vs Brentwood Academy'!V10</f>
        <v>1</v>
      </c>
      <c r="V26" s="183">
        <f>'6-6-24 vs Brentwood Academy'!W10</f>
        <v>1</v>
      </c>
      <c r="W26" s="183">
        <f>'6-6-24 vs Brentwood Academy'!X10</f>
        <v>0</v>
      </c>
      <c r="X26" s="183">
        <f>'6-6-24 vs Brentwood Academy'!Y10</f>
        <v>2</v>
      </c>
      <c r="Y26" s="183">
        <f>'6-6-24 vs Brentwood Academy'!Z10</f>
        <v>2</v>
      </c>
      <c r="Z26" s="183">
        <f>'6-6-24 vs Brentwood Academy'!AA10</f>
        <v>12.5</v>
      </c>
      <c r="AA26" s="198" t="s">
        <v>127</v>
      </c>
    </row>
    <row r="27" spans="1:84" x14ac:dyDescent="0.55000000000000004">
      <c r="A27" s="197">
        <f>'6-6-24 vs Brentwood Academy'!B11</f>
        <v>12</v>
      </c>
      <c r="B27" s="183" t="str">
        <f>'6-6-24 vs Brentwood Academy'!C11</f>
        <v>Chapman</v>
      </c>
      <c r="C27" s="183">
        <f>'6-6-24 vs Brentwood Academy'!D11</f>
        <v>0</v>
      </c>
      <c r="D27" s="183">
        <f>'6-6-24 vs Brentwood Academy'!E11</f>
        <v>0</v>
      </c>
      <c r="E27" s="183">
        <f>('6-6-24 vs Brentwood Academy'!F11)*100</f>
        <v>0</v>
      </c>
      <c r="F27" s="183">
        <f>'6-6-24 vs Brentwood Academy'!G11</f>
        <v>0</v>
      </c>
      <c r="G27" s="183">
        <f>'6-6-24 vs Brentwood Academy'!H11</f>
        <v>1</v>
      </c>
      <c r="H27" s="183">
        <f>('6-6-24 vs Brentwood Academy'!I11)*100</f>
        <v>0</v>
      </c>
      <c r="I27" s="183">
        <f>'6-6-24 vs Brentwood Academy'!J11</f>
        <v>0</v>
      </c>
      <c r="J27" s="183">
        <f>'6-6-24 vs Brentwood Academy'!K11</f>
        <v>0</v>
      </c>
      <c r="K27" s="183">
        <f>('6-6-24 vs Brentwood Academy'!L11)*100</f>
        <v>0</v>
      </c>
      <c r="L27" s="183">
        <f>'6-6-24 vs Brentwood Academy'!M11</f>
        <v>0</v>
      </c>
      <c r="M27" s="183">
        <f>'6-6-24 vs Brentwood Academy'!N11</f>
        <v>1</v>
      </c>
      <c r="N27" s="183">
        <f>('6-6-24 vs Brentwood Academy'!O11)*100</f>
        <v>0</v>
      </c>
      <c r="O27" s="183">
        <f>'6-6-24 vs Brentwood Academy'!P11</f>
        <v>0</v>
      </c>
      <c r="P27" s="183">
        <f>'6-6-24 vs Brentwood Academy'!Q11</f>
        <v>1</v>
      </c>
      <c r="Q27" s="183">
        <f>'6-6-24 vs Brentwood Academy'!R11</f>
        <v>0</v>
      </c>
      <c r="R27" s="183">
        <f>'6-6-24 vs Brentwood Academy'!S11</f>
        <v>1</v>
      </c>
      <c r="S27" s="183">
        <f>'6-6-24 vs Brentwood Academy'!T11</f>
        <v>0</v>
      </c>
      <c r="T27" s="183">
        <f>'6-6-24 vs Brentwood Academy'!U11</f>
        <v>0</v>
      </c>
      <c r="U27" s="183">
        <f>'6-6-24 vs Brentwood Academy'!V11</f>
        <v>0</v>
      </c>
      <c r="V27" s="183">
        <f>'6-6-24 vs Brentwood Academy'!W11</f>
        <v>1</v>
      </c>
      <c r="W27" s="183">
        <f>'6-6-24 vs Brentwood Academy'!X11</f>
        <v>0</v>
      </c>
      <c r="X27" s="183">
        <f>'6-6-24 vs Brentwood Academy'!Y11</f>
        <v>0</v>
      </c>
      <c r="Y27" s="183">
        <f>'6-6-24 vs Brentwood Academy'!Z11</f>
        <v>0</v>
      </c>
      <c r="Z27" s="183">
        <f>'6-6-24 vs Brentwood Academy'!AA11</f>
        <v>3.75</v>
      </c>
      <c r="AA27" s="198" t="s">
        <v>127</v>
      </c>
    </row>
    <row r="28" spans="1:84" x14ac:dyDescent="0.55000000000000004">
      <c r="A28" s="197">
        <f>'6-6-24 vs Brentwood Academy'!B12</f>
        <v>24</v>
      </c>
      <c r="B28" s="183" t="str">
        <f>'6-6-24 vs Brentwood Academy'!C12</f>
        <v>Carney</v>
      </c>
      <c r="C28" s="183">
        <f>'6-6-24 vs Brentwood Academy'!D12</f>
        <v>1</v>
      </c>
      <c r="D28" s="183">
        <f>'6-6-24 vs Brentwood Academy'!E12</f>
        <v>1</v>
      </c>
      <c r="E28" s="183">
        <f>('6-6-24 vs Brentwood Academy'!F12)*100</f>
        <v>100</v>
      </c>
      <c r="F28" s="183">
        <f>'6-6-24 vs Brentwood Academy'!G12</f>
        <v>0</v>
      </c>
      <c r="G28" s="183">
        <f>'6-6-24 vs Brentwood Academy'!H12</f>
        <v>0</v>
      </c>
      <c r="H28" s="183">
        <f>('6-6-24 vs Brentwood Academy'!I12)*100</f>
        <v>0</v>
      </c>
      <c r="I28" s="183">
        <f>'6-6-24 vs Brentwood Academy'!J12</f>
        <v>2</v>
      </c>
      <c r="J28" s="183">
        <f>'6-6-24 vs Brentwood Academy'!K12</f>
        <v>2</v>
      </c>
      <c r="K28" s="183">
        <f>('6-6-24 vs Brentwood Academy'!L12)*100</f>
        <v>100</v>
      </c>
      <c r="L28" s="183">
        <f>'6-6-24 vs Brentwood Academy'!M12</f>
        <v>1</v>
      </c>
      <c r="M28" s="183">
        <f>'6-6-24 vs Brentwood Academy'!N12</f>
        <v>1</v>
      </c>
      <c r="N28" s="183">
        <f>('6-6-24 vs Brentwood Academy'!O12)*100</f>
        <v>100</v>
      </c>
      <c r="O28" s="183">
        <f>'6-6-24 vs Brentwood Academy'!P12</f>
        <v>4</v>
      </c>
      <c r="P28" s="183">
        <f>'6-6-24 vs Brentwood Academy'!Q12</f>
        <v>0</v>
      </c>
      <c r="Q28" s="183">
        <f>'6-6-24 vs Brentwood Academy'!R12</f>
        <v>0</v>
      </c>
      <c r="R28" s="183">
        <f>'6-6-24 vs Brentwood Academy'!S12</f>
        <v>0</v>
      </c>
      <c r="S28" s="183">
        <f>'6-6-24 vs Brentwood Academy'!T12</f>
        <v>1</v>
      </c>
      <c r="T28" s="183">
        <f>'6-6-24 vs Brentwood Academy'!U12</f>
        <v>1</v>
      </c>
      <c r="U28" s="183">
        <f>'6-6-24 vs Brentwood Academy'!V12</f>
        <v>0</v>
      </c>
      <c r="V28" s="183">
        <f>'6-6-24 vs Brentwood Academy'!W12</f>
        <v>1</v>
      </c>
      <c r="W28" s="183">
        <f>'6-6-24 vs Brentwood Academy'!X12</f>
        <v>0</v>
      </c>
      <c r="X28" s="183">
        <f>'6-6-24 vs Brentwood Academy'!Y12</f>
        <v>0</v>
      </c>
      <c r="Y28" s="183">
        <f>'6-6-24 vs Brentwood Academy'!Z12</f>
        <v>0</v>
      </c>
      <c r="Z28" s="183">
        <f>'6-6-24 vs Brentwood Academy'!AA12</f>
        <v>8.6</v>
      </c>
      <c r="AA28" s="198" t="s">
        <v>127</v>
      </c>
    </row>
    <row r="29" spans="1:84" x14ac:dyDescent="0.55000000000000004">
      <c r="A29" s="197">
        <f>'6-6-24 vs Brentwood Academy'!B13</f>
        <v>30</v>
      </c>
      <c r="B29" s="183" t="str">
        <f>'6-6-24 vs Brentwood Academy'!C13</f>
        <v>Bowman</v>
      </c>
      <c r="C29" s="183">
        <f>'6-6-24 vs Brentwood Academy'!D13</f>
        <v>4</v>
      </c>
      <c r="D29" s="183">
        <f>'6-6-24 vs Brentwood Academy'!E13</f>
        <v>6</v>
      </c>
      <c r="E29" s="183">
        <f>('6-6-24 vs Brentwood Academy'!F13)*100</f>
        <v>66.666666666666657</v>
      </c>
      <c r="F29" s="183">
        <f>'6-6-24 vs Brentwood Academy'!G13</f>
        <v>0</v>
      </c>
      <c r="G29" s="183">
        <f>'6-6-24 vs Brentwood Academy'!H13</f>
        <v>3</v>
      </c>
      <c r="H29" s="183">
        <f>('6-6-24 vs Brentwood Academy'!I13)*100</f>
        <v>0</v>
      </c>
      <c r="I29" s="183">
        <f>'6-6-24 vs Brentwood Academy'!J13</f>
        <v>0</v>
      </c>
      <c r="J29" s="183">
        <f>'6-6-24 vs Brentwood Academy'!K13</f>
        <v>1</v>
      </c>
      <c r="K29" s="183">
        <f>('6-6-24 vs Brentwood Academy'!L13)*100</f>
        <v>0</v>
      </c>
      <c r="L29" s="183">
        <f>'6-6-24 vs Brentwood Academy'!M13</f>
        <v>4</v>
      </c>
      <c r="M29" s="183">
        <f>'6-6-24 vs Brentwood Academy'!N13</f>
        <v>9</v>
      </c>
      <c r="N29" s="183">
        <f>('6-6-24 vs Brentwood Academy'!O13)*100</f>
        <v>44.444444444444443</v>
      </c>
      <c r="O29" s="183">
        <f>'6-6-24 vs Brentwood Academy'!P13</f>
        <v>8</v>
      </c>
      <c r="P29" s="183">
        <f>'6-6-24 vs Brentwood Academy'!Q13</f>
        <v>3</v>
      </c>
      <c r="Q29" s="183">
        <f>'6-6-24 vs Brentwood Academy'!R13</f>
        <v>2</v>
      </c>
      <c r="R29" s="183">
        <f>'6-6-24 vs Brentwood Academy'!S13</f>
        <v>5</v>
      </c>
      <c r="S29" s="183">
        <f>'6-6-24 vs Brentwood Academy'!T13</f>
        <v>1</v>
      </c>
      <c r="T29" s="183">
        <f>'6-6-24 vs Brentwood Academy'!U13</f>
        <v>0</v>
      </c>
      <c r="U29" s="183">
        <f>'6-6-24 vs Brentwood Academy'!V13</f>
        <v>0</v>
      </c>
      <c r="V29" s="183">
        <f>'6-6-24 vs Brentwood Academy'!W13</f>
        <v>1</v>
      </c>
      <c r="W29" s="183">
        <f>'6-6-24 vs Brentwood Academy'!X13</f>
        <v>0</v>
      </c>
      <c r="X29" s="183">
        <f>'6-6-24 vs Brentwood Academy'!Y13</f>
        <v>0</v>
      </c>
      <c r="Y29" s="183">
        <f>'6-6-24 vs Brentwood Academy'!Z13</f>
        <v>0</v>
      </c>
      <c r="Z29" s="183">
        <f>'6-6-24 vs Brentwood Academy'!AA13</f>
        <v>17.2</v>
      </c>
      <c r="AA29" s="198" t="s">
        <v>127</v>
      </c>
    </row>
    <row r="30" spans="1:84" x14ac:dyDescent="0.55000000000000004">
      <c r="A30" s="197">
        <f>'6-6-24 vs Brentwood Academy'!B14</f>
        <v>32</v>
      </c>
      <c r="B30" s="183" t="str">
        <f>'6-6-24 vs Brentwood Academy'!C14</f>
        <v>Turner</v>
      </c>
      <c r="C30" s="183">
        <f>'6-6-24 vs Brentwood Academy'!D14</f>
        <v>0</v>
      </c>
      <c r="D30" s="183">
        <f>'6-6-24 vs Brentwood Academy'!E14</f>
        <v>0</v>
      </c>
      <c r="E30" s="183">
        <f>('6-6-24 vs Brentwood Academy'!F14)*100</f>
        <v>0</v>
      </c>
      <c r="F30" s="183">
        <f>'6-6-24 vs Brentwood Academy'!G14</f>
        <v>0</v>
      </c>
      <c r="G30" s="183">
        <f>'6-6-24 vs Brentwood Academy'!H14</f>
        <v>0</v>
      </c>
      <c r="H30" s="183">
        <f>('6-6-24 vs Brentwood Academy'!I14)*100</f>
        <v>0</v>
      </c>
      <c r="I30" s="183">
        <f>'6-6-24 vs Brentwood Academy'!J14</f>
        <v>0</v>
      </c>
      <c r="J30" s="183">
        <f>'6-6-24 vs Brentwood Academy'!K14</f>
        <v>0</v>
      </c>
      <c r="K30" s="183">
        <f>('6-6-24 vs Brentwood Academy'!L14)*100</f>
        <v>0</v>
      </c>
      <c r="L30" s="183">
        <f>'6-6-24 vs Brentwood Academy'!M14</f>
        <v>0</v>
      </c>
      <c r="M30" s="183">
        <f>'6-6-24 vs Brentwood Academy'!N14</f>
        <v>0</v>
      </c>
      <c r="N30" s="183">
        <f>('6-6-24 vs Brentwood Academy'!O14)*100</f>
        <v>0</v>
      </c>
      <c r="O30" s="183">
        <f>'6-6-24 vs Brentwood Academy'!P14</f>
        <v>0</v>
      </c>
      <c r="P30" s="183">
        <f>'6-6-24 vs Brentwood Academy'!Q14</f>
        <v>1</v>
      </c>
      <c r="Q30" s="183">
        <f>'6-6-24 vs Brentwood Academy'!R14</f>
        <v>0</v>
      </c>
      <c r="R30" s="183">
        <f>'6-6-24 vs Brentwood Academy'!S14</f>
        <v>1</v>
      </c>
      <c r="S30" s="183">
        <f>'6-6-24 vs Brentwood Academy'!T14</f>
        <v>0</v>
      </c>
      <c r="T30" s="183">
        <f>'6-6-24 vs Brentwood Academy'!U14</f>
        <v>0</v>
      </c>
      <c r="U30" s="183">
        <f>'6-6-24 vs Brentwood Academy'!V14</f>
        <v>0</v>
      </c>
      <c r="V30" s="183">
        <f>'6-6-24 vs Brentwood Academy'!W14</f>
        <v>0</v>
      </c>
      <c r="W30" s="183">
        <f>'6-6-24 vs Brentwood Academy'!X14</f>
        <v>0</v>
      </c>
      <c r="X30" s="183">
        <f>'6-6-24 vs Brentwood Academy'!Y14</f>
        <v>0</v>
      </c>
      <c r="Y30" s="183">
        <f>'6-6-24 vs Brentwood Academy'!Z14</f>
        <v>2</v>
      </c>
      <c r="Z30" s="183">
        <f>'6-6-24 vs Brentwood Academy'!AA14</f>
        <v>3.75</v>
      </c>
      <c r="AA30" s="198" t="s">
        <v>127</v>
      </c>
    </row>
    <row r="31" spans="1:84" x14ac:dyDescent="0.55000000000000004">
      <c r="A31" s="197">
        <f>'6-6-24 vs Brentwood Academy'!B15</f>
        <v>33</v>
      </c>
      <c r="B31" s="183" t="str">
        <f>'6-6-24 vs Brentwood Academy'!C15</f>
        <v>Bellomy</v>
      </c>
      <c r="C31" s="183">
        <f>'6-6-24 vs Brentwood Academy'!D15</f>
        <v>0</v>
      </c>
      <c r="D31" s="183">
        <f>'6-6-24 vs Brentwood Academy'!E15</f>
        <v>1</v>
      </c>
      <c r="E31" s="183">
        <f>('6-6-24 vs Brentwood Academy'!F15)*100</f>
        <v>0</v>
      </c>
      <c r="F31" s="183">
        <f>'6-6-24 vs Brentwood Academy'!G15</f>
        <v>0</v>
      </c>
      <c r="G31" s="183">
        <f>'6-6-24 vs Brentwood Academy'!H15</f>
        <v>1</v>
      </c>
      <c r="H31" s="183">
        <f>('6-6-24 vs Brentwood Academy'!I15)*100</f>
        <v>0</v>
      </c>
      <c r="I31" s="183">
        <f>'6-6-24 vs Brentwood Academy'!J15</f>
        <v>0</v>
      </c>
      <c r="J31" s="183">
        <f>'6-6-24 vs Brentwood Academy'!K15</f>
        <v>0</v>
      </c>
      <c r="K31" s="183">
        <f>('6-6-24 vs Brentwood Academy'!L15)*100</f>
        <v>0</v>
      </c>
      <c r="L31" s="183">
        <f>'6-6-24 vs Brentwood Academy'!M15</f>
        <v>0</v>
      </c>
      <c r="M31" s="183">
        <f>'6-6-24 vs Brentwood Academy'!N15</f>
        <v>2</v>
      </c>
      <c r="N31" s="183">
        <f>('6-6-24 vs Brentwood Academy'!O15)*100</f>
        <v>0</v>
      </c>
      <c r="O31" s="183">
        <f>'6-6-24 vs Brentwood Academy'!P15</f>
        <v>0</v>
      </c>
      <c r="P31" s="183">
        <f>'6-6-24 vs Brentwood Academy'!Q15</f>
        <v>1</v>
      </c>
      <c r="Q31" s="183">
        <f>'6-6-24 vs Brentwood Academy'!R15</f>
        <v>0</v>
      </c>
      <c r="R31" s="183">
        <f>'6-6-24 vs Brentwood Academy'!S15</f>
        <v>1</v>
      </c>
      <c r="S31" s="183">
        <f>'6-6-24 vs Brentwood Academy'!T15</f>
        <v>1</v>
      </c>
      <c r="T31" s="183">
        <f>'6-6-24 vs Brentwood Academy'!U15</f>
        <v>0</v>
      </c>
      <c r="U31" s="183">
        <f>'6-6-24 vs Brentwood Academy'!V15</f>
        <v>0</v>
      </c>
      <c r="V31" s="183">
        <f>'6-6-24 vs Brentwood Academy'!W15</f>
        <v>0</v>
      </c>
      <c r="W31" s="183">
        <f>'6-6-24 vs Brentwood Academy'!X15</f>
        <v>0</v>
      </c>
      <c r="X31" s="183">
        <f>'6-6-24 vs Brentwood Academy'!Y15</f>
        <v>2</v>
      </c>
      <c r="Y31" s="183">
        <f>'6-6-24 vs Brentwood Academy'!Z15</f>
        <v>0</v>
      </c>
      <c r="Z31" s="183">
        <f>'6-6-24 vs Brentwood Academy'!AA15</f>
        <v>6</v>
      </c>
      <c r="AA31" s="198" t="s">
        <v>127</v>
      </c>
    </row>
    <row r="32" spans="1:84" x14ac:dyDescent="0.55000000000000004">
      <c r="A32" s="197">
        <f>'6-6-24 vs Brentwood Academy'!B16</f>
        <v>34</v>
      </c>
      <c r="B32" s="183" t="str">
        <f>'6-6-24 vs Brentwood Academy'!C16</f>
        <v>Toms</v>
      </c>
      <c r="C32" s="183">
        <f>'6-6-24 vs Brentwood Academy'!D16</f>
        <v>1</v>
      </c>
      <c r="D32" s="183">
        <f>'6-6-24 vs Brentwood Academy'!E16</f>
        <v>2</v>
      </c>
      <c r="E32" s="183">
        <f>('6-6-24 vs Brentwood Academy'!F16)*100</f>
        <v>50</v>
      </c>
      <c r="F32" s="183">
        <f>'6-6-24 vs Brentwood Academy'!G16</f>
        <v>0</v>
      </c>
      <c r="G32" s="183">
        <f>'6-6-24 vs Brentwood Academy'!H16</f>
        <v>1</v>
      </c>
      <c r="H32" s="183">
        <f>('6-6-24 vs Brentwood Academy'!I16)*100</f>
        <v>0</v>
      </c>
      <c r="I32" s="183">
        <f>'6-6-24 vs Brentwood Academy'!J16</f>
        <v>0</v>
      </c>
      <c r="J32" s="183">
        <f>'6-6-24 vs Brentwood Academy'!K16</f>
        <v>1</v>
      </c>
      <c r="K32" s="183">
        <f>('6-6-24 vs Brentwood Academy'!L16)*100</f>
        <v>0</v>
      </c>
      <c r="L32" s="183">
        <f>'6-6-24 vs Brentwood Academy'!M16</f>
        <v>1</v>
      </c>
      <c r="M32" s="183">
        <f>'6-6-24 vs Brentwood Academy'!N16</f>
        <v>3</v>
      </c>
      <c r="N32" s="183">
        <f>('6-6-24 vs Brentwood Academy'!O16)*100</f>
        <v>33.333333333333329</v>
      </c>
      <c r="O32" s="183">
        <f>'6-6-24 vs Brentwood Academy'!P16</f>
        <v>2</v>
      </c>
      <c r="P32" s="183">
        <f>'6-6-24 vs Brentwood Academy'!Q16</f>
        <v>1</v>
      </c>
      <c r="Q32" s="183">
        <f>'6-6-24 vs Brentwood Academy'!R16</f>
        <v>1</v>
      </c>
      <c r="R32" s="183">
        <f>'6-6-24 vs Brentwood Academy'!S16</f>
        <v>2</v>
      </c>
      <c r="S32" s="183">
        <f>'6-6-24 vs Brentwood Academy'!T16</f>
        <v>0</v>
      </c>
      <c r="T32" s="183">
        <f>'6-6-24 vs Brentwood Academy'!U16</f>
        <v>1</v>
      </c>
      <c r="U32" s="183">
        <f>'6-6-24 vs Brentwood Academy'!V16</f>
        <v>0</v>
      </c>
      <c r="V32" s="183">
        <f>'6-6-24 vs Brentwood Academy'!W16</f>
        <v>0</v>
      </c>
      <c r="W32" s="183">
        <f>'6-6-24 vs Brentwood Academy'!X16</f>
        <v>0</v>
      </c>
      <c r="X32" s="183">
        <f>'6-6-24 vs Brentwood Academy'!Y16</f>
        <v>0</v>
      </c>
      <c r="Y32" s="183">
        <f>'6-6-24 vs Brentwood Academy'!Z16</f>
        <v>1</v>
      </c>
      <c r="Z32" s="183">
        <f>'6-6-24 vs Brentwood Academy'!AA16</f>
        <v>14</v>
      </c>
      <c r="AA32" s="198" t="s">
        <v>127</v>
      </c>
    </row>
    <row r="33" spans="1:27" x14ac:dyDescent="0.55000000000000004">
      <c r="A33" s="197">
        <f>'6-6-24 vs Brentwood Academy'!B17</f>
        <v>55</v>
      </c>
      <c r="B33" s="183" t="str">
        <f>'6-6-24 vs Brentwood Academy'!C17</f>
        <v>Baker</v>
      </c>
      <c r="C33" s="183">
        <f>'6-6-24 vs Brentwood Academy'!D17</f>
        <v>0</v>
      </c>
      <c r="D33" s="183">
        <f>'6-6-24 vs Brentwood Academy'!E17</f>
        <v>1</v>
      </c>
      <c r="E33" s="183">
        <f>('6-6-24 vs Brentwood Academy'!F17)*100</f>
        <v>0</v>
      </c>
      <c r="F33" s="183">
        <f>'6-6-24 vs Brentwood Academy'!G17</f>
        <v>0</v>
      </c>
      <c r="G33" s="183">
        <f>'6-6-24 vs Brentwood Academy'!H17</f>
        <v>0</v>
      </c>
      <c r="H33" s="183">
        <f>('6-6-24 vs Brentwood Academy'!I17)*100</f>
        <v>0</v>
      </c>
      <c r="I33" s="183">
        <f>'6-6-24 vs Brentwood Academy'!J17</f>
        <v>0</v>
      </c>
      <c r="J33" s="183">
        <f>'6-6-24 vs Brentwood Academy'!K17</f>
        <v>0</v>
      </c>
      <c r="K33" s="183">
        <f>('6-6-24 vs Brentwood Academy'!L17)*100</f>
        <v>0</v>
      </c>
      <c r="L33" s="183">
        <f>'6-6-24 vs Brentwood Academy'!M17</f>
        <v>0</v>
      </c>
      <c r="M33" s="183">
        <f>'6-6-24 vs Brentwood Academy'!N17</f>
        <v>1</v>
      </c>
      <c r="N33" s="183">
        <f>('6-6-24 vs Brentwood Academy'!O17)*100</f>
        <v>0</v>
      </c>
      <c r="O33" s="183">
        <f>'6-6-24 vs Brentwood Academy'!P17</f>
        <v>0</v>
      </c>
      <c r="P33" s="183">
        <f>'6-6-24 vs Brentwood Academy'!Q17</f>
        <v>0</v>
      </c>
      <c r="Q33" s="183">
        <f>'6-6-24 vs Brentwood Academy'!R17</f>
        <v>3</v>
      </c>
      <c r="R33" s="183">
        <f>'6-6-24 vs Brentwood Academy'!S17</f>
        <v>3</v>
      </c>
      <c r="S33" s="183">
        <f>'6-6-24 vs Brentwood Academy'!T17</f>
        <v>1</v>
      </c>
      <c r="T33" s="183">
        <f>'6-6-24 vs Brentwood Academy'!U17</f>
        <v>0</v>
      </c>
      <c r="U33" s="183">
        <f>'6-6-24 vs Brentwood Academy'!V17</f>
        <v>0</v>
      </c>
      <c r="V33" s="183">
        <f>'6-6-24 vs Brentwood Academy'!W17</f>
        <v>0</v>
      </c>
      <c r="W33" s="183">
        <f>'6-6-24 vs Brentwood Academy'!X17</f>
        <v>0</v>
      </c>
      <c r="X33" s="183">
        <f>'6-6-24 vs Brentwood Academy'!Y17</f>
        <v>1</v>
      </c>
      <c r="Y33" s="183">
        <f>'6-6-24 vs Brentwood Academy'!Z17</f>
        <v>0</v>
      </c>
      <c r="Z33" s="183">
        <f>'6-6-24 vs Brentwood Academy'!AA17</f>
        <v>6.7</v>
      </c>
      <c r="AA33" s="198" t="s">
        <v>127</v>
      </c>
    </row>
    <row r="34" spans="1:27" x14ac:dyDescent="0.55000000000000004">
      <c r="A34" s="197">
        <f>'6-6-24 vs Brentwood Academy'!B18</f>
        <v>99</v>
      </c>
      <c r="B34" s="183" t="str">
        <f>'6-6-24 vs Brentwood Academy'!C18</f>
        <v>Team</v>
      </c>
      <c r="C34" s="183">
        <f>'6-6-24 vs Brentwood Academy'!D18</f>
        <v>14</v>
      </c>
      <c r="D34" s="183">
        <f>'6-6-24 vs Brentwood Academy'!E18</f>
        <v>25</v>
      </c>
      <c r="E34" s="183">
        <f>('6-6-24 vs Brentwood Academy'!F18)*100</f>
        <v>56.000000000000007</v>
      </c>
      <c r="F34" s="183">
        <f>'6-6-24 vs Brentwood Academy'!G18</f>
        <v>6</v>
      </c>
      <c r="G34" s="183">
        <f>'6-6-24 vs Brentwood Academy'!H18</f>
        <v>23</v>
      </c>
      <c r="H34" s="183">
        <f>('6-6-24 vs Brentwood Academy'!I18)*100</f>
        <v>26.086956521739129</v>
      </c>
      <c r="I34" s="183">
        <f>'6-6-24 vs Brentwood Academy'!J18</f>
        <v>10</v>
      </c>
      <c r="J34" s="183">
        <f>'6-6-24 vs Brentwood Academy'!K18</f>
        <v>16</v>
      </c>
      <c r="K34" s="183">
        <f>('6-6-24 vs Brentwood Academy'!L18)*100</f>
        <v>62.5</v>
      </c>
      <c r="L34" s="183">
        <f>'6-6-24 vs Brentwood Academy'!M18</f>
        <v>20</v>
      </c>
      <c r="M34" s="183">
        <f>'6-6-24 vs Brentwood Academy'!N18</f>
        <v>48</v>
      </c>
      <c r="N34" s="183">
        <f>('6-6-24 vs Brentwood Academy'!O18)*100</f>
        <v>41.666666666666671</v>
      </c>
      <c r="O34" s="183">
        <f>'6-6-24 vs Brentwood Academy'!P18</f>
        <v>56</v>
      </c>
      <c r="P34" s="183">
        <f>'6-6-24 vs Brentwood Academy'!Q18</f>
        <v>15</v>
      </c>
      <c r="Q34" s="183">
        <f>'6-6-24 vs Brentwood Academy'!R18</f>
        <v>16</v>
      </c>
      <c r="R34" s="183">
        <f>'6-6-24 vs Brentwood Academy'!S18</f>
        <v>31</v>
      </c>
      <c r="S34" s="183">
        <f>'6-6-24 vs Brentwood Academy'!T18</f>
        <v>13</v>
      </c>
      <c r="T34" s="183">
        <f>'6-6-24 vs Brentwood Academy'!U18</f>
        <v>9</v>
      </c>
      <c r="U34" s="183">
        <f>'6-6-24 vs Brentwood Academy'!V18</f>
        <v>2</v>
      </c>
      <c r="V34" s="183">
        <f>'6-6-24 vs Brentwood Academy'!W18</f>
        <v>13</v>
      </c>
      <c r="W34" s="183">
        <f>'6-6-24 vs Brentwood Academy'!X18</f>
        <v>0</v>
      </c>
      <c r="X34" s="183">
        <f>'6-6-24 vs Brentwood Academy'!Y18</f>
        <v>9</v>
      </c>
      <c r="Y34" s="183">
        <f>'6-6-24 vs Brentwood Academy'!Z18</f>
        <v>10</v>
      </c>
      <c r="Z34" s="183">
        <f>'6-6-24 vs Brentwood Academy'!AA18</f>
        <v>159.99999999999997</v>
      </c>
      <c r="AA34" s="198" t="s">
        <v>127</v>
      </c>
    </row>
    <row r="35" spans="1:27" x14ac:dyDescent="0.55000000000000004">
      <c r="A35" s="197">
        <f>'6-7-24 vs Chrsistian Brothers'!B3</f>
        <v>0</v>
      </c>
      <c r="B35" s="183" t="str">
        <f>'6-7-24 vs Chrsistian Brothers'!C3</f>
        <v>Lewis</v>
      </c>
      <c r="C35" s="183">
        <f>'6-7-24 vs Chrsistian Brothers'!D3</f>
        <v>0</v>
      </c>
      <c r="D35" s="183">
        <f>'6-7-24 vs Chrsistian Brothers'!E3</f>
        <v>0</v>
      </c>
      <c r="E35" s="183">
        <f>('6-7-24 vs Chrsistian Brothers'!F3)*100</f>
        <v>0</v>
      </c>
      <c r="F35" s="183">
        <f>'6-7-24 vs Chrsistian Brothers'!G3</f>
        <v>0</v>
      </c>
      <c r="G35" s="183">
        <f>'6-7-24 vs Chrsistian Brothers'!H3</f>
        <v>0</v>
      </c>
      <c r="H35" s="183">
        <f>('6-7-24 vs Chrsistian Brothers'!I3)*100</f>
        <v>0</v>
      </c>
      <c r="I35" s="183">
        <f>'6-7-24 vs Chrsistian Brothers'!J3</f>
        <v>0</v>
      </c>
      <c r="J35" s="183">
        <f>'6-7-24 vs Chrsistian Brothers'!K3</f>
        <v>0</v>
      </c>
      <c r="K35" s="183">
        <f>('6-7-24 vs Chrsistian Brothers'!L3)*100</f>
        <v>0</v>
      </c>
      <c r="L35" s="183">
        <f>'6-7-24 vs Chrsistian Brothers'!M3</f>
        <v>0</v>
      </c>
      <c r="M35" s="183">
        <f>'6-7-24 vs Chrsistian Brothers'!N3</f>
        <v>0</v>
      </c>
      <c r="N35" s="183">
        <f>('6-7-24 vs Chrsistian Brothers'!O3)*100</f>
        <v>0</v>
      </c>
      <c r="O35" s="183">
        <f>'6-7-24 vs Chrsistian Brothers'!P3</f>
        <v>0</v>
      </c>
      <c r="P35" s="183">
        <f>'6-7-24 vs Chrsistian Brothers'!Q3</f>
        <v>0</v>
      </c>
      <c r="Q35" s="183">
        <f>'6-7-24 vs Chrsistian Brothers'!R3</f>
        <v>0</v>
      </c>
      <c r="R35" s="183">
        <f>'6-7-24 vs Chrsistian Brothers'!S3</f>
        <v>0</v>
      </c>
      <c r="S35" s="183">
        <f>'6-7-24 vs Chrsistian Brothers'!T3</f>
        <v>0</v>
      </c>
      <c r="T35" s="183">
        <f>'6-7-24 vs Chrsistian Brothers'!U3</f>
        <v>0</v>
      </c>
      <c r="U35" s="183">
        <f>'6-7-24 vs Chrsistian Brothers'!V3</f>
        <v>0</v>
      </c>
      <c r="V35" s="183">
        <f>'6-7-24 vs Chrsistian Brothers'!W3</f>
        <v>1</v>
      </c>
      <c r="W35" s="183">
        <f>'6-7-24 vs Chrsistian Brothers'!X3</f>
        <v>0</v>
      </c>
      <c r="X35" s="183">
        <f>'6-7-24 vs Chrsistian Brothers'!Y3</f>
        <v>0</v>
      </c>
      <c r="Y35" s="183">
        <f>'6-7-24 vs Chrsistian Brothers'!Z3</f>
        <v>0</v>
      </c>
      <c r="Z35" s="183">
        <f>'6-7-24 vs Chrsistian Brothers'!AA3</f>
        <v>5.33</v>
      </c>
      <c r="AA35" s="198" t="s">
        <v>133</v>
      </c>
    </row>
    <row r="36" spans="1:27" x14ac:dyDescent="0.55000000000000004">
      <c r="A36" s="197">
        <f>'6-7-24 vs Chrsistian Brothers'!B4</f>
        <v>1</v>
      </c>
      <c r="B36" s="183" t="str">
        <f>'6-7-24 vs Chrsistian Brothers'!C4</f>
        <v>Walker</v>
      </c>
      <c r="C36" s="183">
        <f>'6-7-24 vs Chrsistian Brothers'!D4</f>
        <v>3</v>
      </c>
      <c r="D36" s="183">
        <f>'6-7-24 vs Chrsistian Brothers'!E4</f>
        <v>7</v>
      </c>
      <c r="E36" s="183">
        <f>('6-7-24 vs Chrsistian Brothers'!F4)*100</f>
        <v>42.857142857142854</v>
      </c>
      <c r="F36" s="183">
        <f>'6-7-24 vs Chrsistian Brothers'!G4</f>
        <v>1</v>
      </c>
      <c r="G36" s="183">
        <f>'6-7-24 vs Chrsistian Brothers'!H4</f>
        <v>2</v>
      </c>
      <c r="H36" s="183">
        <f>('6-7-24 vs Chrsistian Brothers'!I4)*100</f>
        <v>50</v>
      </c>
      <c r="I36" s="183">
        <f>'6-7-24 vs Chrsistian Brothers'!J4</f>
        <v>2</v>
      </c>
      <c r="J36" s="183">
        <f>'6-7-24 vs Chrsistian Brothers'!K4</f>
        <v>2</v>
      </c>
      <c r="K36" s="183">
        <f>('6-7-24 vs Chrsistian Brothers'!L4)*100</f>
        <v>100</v>
      </c>
      <c r="L36" s="183">
        <f>'6-7-24 vs Chrsistian Brothers'!M4</f>
        <v>4</v>
      </c>
      <c r="M36" s="183">
        <f>'6-7-24 vs Chrsistian Brothers'!N4</f>
        <v>9</v>
      </c>
      <c r="N36" s="183">
        <f>('6-7-24 vs Chrsistian Brothers'!O4)*100</f>
        <v>44.444444444444443</v>
      </c>
      <c r="O36" s="183">
        <f>'6-7-24 vs Chrsistian Brothers'!P4</f>
        <v>11</v>
      </c>
      <c r="P36" s="183">
        <f>'6-7-24 vs Chrsistian Brothers'!Q4</f>
        <v>1</v>
      </c>
      <c r="Q36" s="183">
        <f>'6-7-24 vs Chrsistian Brothers'!R4</f>
        <v>3</v>
      </c>
      <c r="R36" s="183">
        <f>'6-7-24 vs Chrsistian Brothers'!S4</f>
        <v>4</v>
      </c>
      <c r="S36" s="183">
        <f>'6-7-24 vs Chrsistian Brothers'!T4</f>
        <v>4</v>
      </c>
      <c r="T36" s="183">
        <f>'6-7-24 vs Chrsistian Brothers'!U4</f>
        <v>3</v>
      </c>
      <c r="U36" s="183">
        <f>'6-7-24 vs Chrsistian Brothers'!V4</f>
        <v>0</v>
      </c>
      <c r="V36" s="183">
        <f>'6-7-24 vs Chrsistian Brothers'!W4</f>
        <v>0</v>
      </c>
      <c r="W36" s="183">
        <f>'6-7-24 vs Chrsistian Brothers'!X4</f>
        <v>0</v>
      </c>
      <c r="X36" s="183">
        <f>'6-7-24 vs Chrsistian Brothers'!Y4</f>
        <v>1</v>
      </c>
      <c r="Y36" s="183">
        <f>'6-7-24 vs Chrsistian Brothers'!Z4</f>
        <v>1</v>
      </c>
      <c r="Z36" s="183">
        <f>'6-7-24 vs Chrsistian Brothers'!AA4</f>
        <v>23</v>
      </c>
      <c r="AA36" s="198" t="s">
        <v>133</v>
      </c>
    </row>
    <row r="37" spans="1:27" x14ac:dyDescent="0.55000000000000004">
      <c r="A37" s="197">
        <f>'6-7-24 vs Chrsistian Brothers'!B5</f>
        <v>2</v>
      </c>
      <c r="B37" s="183" t="str">
        <f>'6-7-24 vs Chrsistian Brothers'!C5</f>
        <v>Rivers</v>
      </c>
      <c r="C37" s="183">
        <f>'6-7-24 vs Chrsistian Brothers'!D5</f>
        <v>2</v>
      </c>
      <c r="D37" s="183">
        <f>'6-7-24 vs Chrsistian Brothers'!E5</f>
        <v>4</v>
      </c>
      <c r="E37" s="183">
        <f>('6-7-24 vs Chrsistian Brothers'!F5)*100</f>
        <v>50</v>
      </c>
      <c r="F37" s="183">
        <f>'6-7-24 vs Chrsistian Brothers'!G5</f>
        <v>1</v>
      </c>
      <c r="G37" s="183">
        <f>'6-7-24 vs Chrsistian Brothers'!H5</f>
        <v>3</v>
      </c>
      <c r="H37" s="183">
        <f>('6-7-24 vs Chrsistian Brothers'!I5)*100</f>
        <v>33.333333333333329</v>
      </c>
      <c r="I37" s="183">
        <f>'6-7-24 vs Chrsistian Brothers'!J5</f>
        <v>0</v>
      </c>
      <c r="J37" s="183">
        <f>'6-7-24 vs Chrsistian Brothers'!K5</f>
        <v>0</v>
      </c>
      <c r="K37" s="183">
        <f>('6-7-24 vs Chrsistian Brothers'!L5)*100</f>
        <v>0</v>
      </c>
      <c r="L37" s="183">
        <f>'6-7-24 vs Chrsistian Brothers'!M5</f>
        <v>3</v>
      </c>
      <c r="M37" s="183">
        <f>'6-7-24 vs Chrsistian Brothers'!N5</f>
        <v>7</v>
      </c>
      <c r="N37" s="183">
        <f>('6-7-24 vs Chrsistian Brothers'!O5)*100</f>
        <v>42.857142857142854</v>
      </c>
      <c r="O37" s="183">
        <f>'6-7-24 vs Chrsistian Brothers'!P5</f>
        <v>7</v>
      </c>
      <c r="P37" s="183">
        <f>'6-7-24 vs Chrsistian Brothers'!Q5</f>
        <v>0</v>
      </c>
      <c r="Q37" s="183">
        <f>'6-7-24 vs Chrsistian Brothers'!R5</f>
        <v>4</v>
      </c>
      <c r="R37" s="183">
        <f>'6-7-24 vs Chrsistian Brothers'!S5</f>
        <v>4</v>
      </c>
      <c r="S37" s="183">
        <f>'6-7-24 vs Chrsistian Brothers'!T5</f>
        <v>2</v>
      </c>
      <c r="T37" s="183">
        <f>'6-7-24 vs Chrsistian Brothers'!U5</f>
        <v>0</v>
      </c>
      <c r="U37" s="183">
        <f>'6-7-24 vs Chrsistian Brothers'!V5</f>
        <v>0</v>
      </c>
      <c r="V37" s="183">
        <f>'6-7-24 vs Chrsistian Brothers'!W5</f>
        <v>1</v>
      </c>
      <c r="W37" s="183">
        <f>'6-7-24 vs Chrsistian Brothers'!X5</f>
        <v>0</v>
      </c>
      <c r="X37" s="183">
        <f>'6-7-24 vs Chrsistian Brothers'!Y5</f>
        <v>1</v>
      </c>
      <c r="Y37" s="183">
        <f>'6-7-24 vs Chrsistian Brothers'!Z5</f>
        <v>2</v>
      </c>
      <c r="Z37" s="183">
        <f>'6-7-24 vs Chrsistian Brothers'!AA5</f>
        <v>16.5</v>
      </c>
      <c r="AA37" s="198" t="s">
        <v>133</v>
      </c>
    </row>
    <row r="38" spans="1:27" x14ac:dyDescent="0.55000000000000004">
      <c r="A38" s="197">
        <f>'6-7-24 vs Chrsistian Brothers'!B6</f>
        <v>3</v>
      </c>
      <c r="B38" s="183" t="str">
        <f>'6-7-24 vs Chrsistian Brothers'!C6</f>
        <v>Gossett</v>
      </c>
      <c r="C38" s="183">
        <f>'6-7-24 vs Chrsistian Brothers'!D6</f>
        <v>1</v>
      </c>
      <c r="D38" s="183">
        <f>'6-7-24 vs Chrsistian Brothers'!E6</f>
        <v>1</v>
      </c>
      <c r="E38" s="183">
        <f>('6-7-24 vs Chrsistian Brothers'!F6)*100</f>
        <v>100</v>
      </c>
      <c r="F38" s="183">
        <f>'6-7-24 vs Chrsistian Brothers'!G6</f>
        <v>1</v>
      </c>
      <c r="G38" s="183">
        <f>'6-7-24 vs Chrsistian Brothers'!H6</f>
        <v>2</v>
      </c>
      <c r="H38" s="183">
        <f>('6-7-24 vs Chrsistian Brothers'!I6)*100</f>
        <v>50</v>
      </c>
      <c r="I38" s="183">
        <f>'6-7-24 vs Chrsistian Brothers'!J6</f>
        <v>0</v>
      </c>
      <c r="J38" s="183">
        <f>'6-7-24 vs Chrsistian Brothers'!K6</f>
        <v>0</v>
      </c>
      <c r="K38" s="183">
        <f>('6-7-24 vs Chrsistian Brothers'!L6)*100</f>
        <v>0</v>
      </c>
      <c r="L38" s="183">
        <f>'6-7-24 vs Chrsistian Brothers'!M6</f>
        <v>2</v>
      </c>
      <c r="M38" s="183">
        <f>'6-7-24 vs Chrsistian Brothers'!N6</f>
        <v>3</v>
      </c>
      <c r="N38" s="183">
        <f>('6-7-24 vs Chrsistian Brothers'!O6)*100</f>
        <v>66.666666666666657</v>
      </c>
      <c r="O38" s="183">
        <f>'6-7-24 vs Chrsistian Brothers'!P6</f>
        <v>5</v>
      </c>
      <c r="P38" s="183">
        <f>'6-7-24 vs Chrsistian Brothers'!Q6</f>
        <v>0</v>
      </c>
      <c r="Q38" s="183">
        <f>'6-7-24 vs Chrsistian Brothers'!R6</f>
        <v>1</v>
      </c>
      <c r="R38" s="183">
        <f>'6-7-24 vs Chrsistian Brothers'!S6</f>
        <v>1</v>
      </c>
      <c r="S38" s="183">
        <f>'6-7-24 vs Chrsistian Brothers'!T6</f>
        <v>0</v>
      </c>
      <c r="T38" s="183">
        <f>'6-7-24 vs Chrsistian Brothers'!U6</f>
        <v>1</v>
      </c>
      <c r="U38" s="183">
        <f>'6-7-24 vs Chrsistian Brothers'!V6</f>
        <v>0</v>
      </c>
      <c r="V38" s="183">
        <f>'6-7-24 vs Chrsistian Brothers'!W6</f>
        <v>0</v>
      </c>
      <c r="W38" s="183">
        <f>'6-7-24 vs Chrsistian Brothers'!X6</f>
        <v>0</v>
      </c>
      <c r="X38" s="183">
        <f>'6-7-24 vs Chrsistian Brothers'!Y6</f>
        <v>1</v>
      </c>
      <c r="Y38" s="183">
        <f>'6-7-24 vs Chrsistian Brothers'!Z6</f>
        <v>2</v>
      </c>
      <c r="Z38" s="183">
        <f>'6-7-24 vs Chrsistian Brothers'!AA6</f>
        <v>8.15</v>
      </c>
      <c r="AA38" s="198" t="s">
        <v>133</v>
      </c>
    </row>
    <row r="39" spans="1:27" x14ac:dyDescent="0.55000000000000004">
      <c r="A39" s="197">
        <f>'6-7-24 vs Chrsistian Brothers'!B7</f>
        <v>4</v>
      </c>
      <c r="B39" s="183" t="str">
        <f>'6-7-24 vs Chrsistian Brothers'!C7</f>
        <v>Stapler</v>
      </c>
      <c r="C39" s="183">
        <f>'6-7-24 vs Chrsistian Brothers'!D7</f>
        <v>0</v>
      </c>
      <c r="D39" s="183">
        <f>'6-7-24 vs Chrsistian Brothers'!E7</f>
        <v>2</v>
      </c>
      <c r="E39" s="183">
        <f>('6-7-24 vs Chrsistian Brothers'!F7)*100</f>
        <v>0</v>
      </c>
      <c r="F39" s="183">
        <f>'6-7-24 vs Chrsistian Brothers'!G7</f>
        <v>0</v>
      </c>
      <c r="G39" s="183">
        <f>'6-7-24 vs Chrsistian Brothers'!H7</f>
        <v>2</v>
      </c>
      <c r="H39" s="183">
        <f>('6-7-24 vs Chrsistian Brothers'!I7)*100</f>
        <v>0</v>
      </c>
      <c r="I39" s="183">
        <f>'6-7-24 vs Chrsistian Brothers'!J7</f>
        <v>0</v>
      </c>
      <c r="J39" s="183">
        <f>'6-7-24 vs Chrsistian Brothers'!K7</f>
        <v>0</v>
      </c>
      <c r="K39" s="183">
        <f>('6-7-24 vs Chrsistian Brothers'!L7)*100</f>
        <v>0</v>
      </c>
      <c r="L39" s="183">
        <f>'6-7-24 vs Chrsistian Brothers'!M7</f>
        <v>0</v>
      </c>
      <c r="M39" s="183">
        <f>'6-7-24 vs Chrsistian Brothers'!N7</f>
        <v>4</v>
      </c>
      <c r="N39" s="183">
        <f>('6-7-24 vs Chrsistian Brothers'!O7)*100</f>
        <v>0</v>
      </c>
      <c r="O39" s="183">
        <f>'6-7-24 vs Chrsistian Brothers'!P7</f>
        <v>0</v>
      </c>
      <c r="P39" s="183">
        <f>'6-7-24 vs Chrsistian Brothers'!Q7</f>
        <v>0</v>
      </c>
      <c r="Q39" s="183">
        <f>'6-7-24 vs Chrsistian Brothers'!R7</f>
        <v>3</v>
      </c>
      <c r="R39" s="183">
        <f>'6-7-24 vs Chrsistian Brothers'!S7</f>
        <v>3</v>
      </c>
      <c r="S39" s="183">
        <f>'6-7-24 vs Chrsistian Brothers'!T7</f>
        <v>5</v>
      </c>
      <c r="T39" s="183">
        <f>'6-7-24 vs Chrsistian Brothers'!U7</f>
        <v>3</v>
      </c>
      <c r="U39" s="183">
        <f>'6-7-24 vs Chrsistian Brothers'!V7</f>
        <v>0</v>
      </c>
      <c r="V39" s="183">
        <f>'6-7-24 vs Chrsistian Brothers'!W7</f>
        <v>0</v>
      </c>
      <c r="W39" s="183">
        <f>'6-7-24 vs Chrsistian Brothers'!X7</f>
        <v>0</v>
      </c>
      <c r="X39" s="183">
        <f>'6-7-24 vs Chrsistian Brothers'!Y7</f>
        <v>0</v>
      </c>
      <c r="Y39" s="183">
        <f>'6-7-24 vs Chrsistian Brothers'!Z7</f>
        <v>2</v>
      </c>
      <c r="Z39" s="183">
        <f>'6-7-24 vs Chrsistian Brothers'!AA7</f>
        <v>22</v>
      </c>
      <c r="AA39" s="198" t="s">
        <v>133</v>
      </c>
    </row>
    <row r="40" spans="1:27" x14ac:dyDescent="0.55000000000000004">
      <c r="A40" s="197">
        <f>'6-7-24 vs Chrsistian Brothers'!B8</f>
        <v>5</v>
      </c>
      <c r="B40" s="183" t="str">
        <f>'6-7-24 vs Chrsistian Brothers'!C8</f>
        <v>JD</v>
      </c>
      <c r="C40" s="183">
        <f>'6-7-24 vs Chrsistian Brothers'!D8</f>
        <v>8</v>
      </c>
      <c r="D40" s="183">
        <f>'6-7-24 vs Chrsistian Brothers'!E8</f>
        <v>9</v>
      </c>
      <c r="E40" s="183">
        <f>('6-7-24 vs Chrsistian Brothers'!F8)*100</f>
        <v>88.888888888888886</v>
      </c>
      <c r="F40" s="183">
        <f>'6-7-24 vs Chrsistian Brothers'!G8</f>
        <v>0</v>
      </c>
      <c r="G40" s="183">
        <f>'6-7-24 vs Chrsistian Brothers'!H8</f>
        <v>1</v>
      </c>
      <c r="H40" s="183">
        <f>('6-7-24 vs Chrsistian Brothers'!I8)*100</f>
        <v>0</v>
      </c>
      <c r="I40" s="183">
        <f>'6-7-24 vs Chrsistian Brothers'!J8</f>
        <v>0</v>
      </c>
      <c r="J40" s="183">
        <f>'6-7-24 vs Chrsistian Brothers'!K8</f>
        <v>0</v>
      </c>
      <c r="K40" s="183">
        <f>('6-7-24 vs Chrsistian Brothers'!L8)*100</f>
        <v>0</v>
      </c>
      <c r="L40" s="183">
        <f>'6-7-24 vs Chrsistian Brothers'!M8</f>
        <v>8</v>
      </c>
      <c r="M40" s="183">
        <f>'6-7-24 vs Chrsistian Brothers'!N8</f>
        <v>10</v>
      </c>
      <c r="N40" s="183">
        <f>('6-7-24 vs Chrsistian Brothers'!O8)*100</f>
        <v>80</v>
      </c>
      <c r="O40" s="183">
        <f>'6-7-24 vs Chrsistian Brothers'!P8</f>
        <v>16</v>
      </c>
      <c r="P40" s="183">
        <f>'6-7-24 vs Chrsistian Brothers'!Q8</f>
        <v>5</v>
      </c>
      <c r="Q40" s="183">
        <f>'6-7-24 vs Chrsistian Brothers'!R8</f>
        <v>6</v>
      </c>
      <c r="R40" s="183">
        <f>'6-7-24 vs Chrsistian Brothers'!S8</f>
        <v>11</v>
      </c>
      <c r="S40" s="183">
        <f>'6-7-24 vs Chrsistian Brothers'!T8</f>
        <v>2</v>
      </c>
      <c r="T40" s="183">
        <f>'6-7-24 vs Chrsistian Brothers'!U8</f>
        <v>6</v>
      </c>
      <c r="U40" s="183">
        <f>'6-7-24 vs Chrsistian Brothers'!V8</f>
        <v>0</v>
      </c>
      <c r="V40" s="183">
        <f>'6-7-24 vs Chrsistian Brothers'!W8</f>
        <v>3</v>
      </c>
      <c r="W40" s="183">
        <f>'6-7-24 vs Chrsistian Brothers'!X8</f>
        <v>0</v>
      </c>
      <c r="X40" s="183">
        <f>'6-7-24 vs Chrsistian Brothers'!Y8</f>
        <v>0</v>
      </c>
      <c r="Y40" s="183">
        <f>'6-7-24 vs Chrsistian Brothers'!Z8</f>
        <v>3</v>
      </c>
      <c r="Z40" s="183">
        <f>'6-7-24 vs Chrsistian Brothers'!AA8</f>
        <v>21.33</v>
      </c>
      <c r="AA40" s="198" t="s">
        <v>133</v>
      </c>
    </row>
    <row r="41" spans="1:27" x14ac:dyDescent="0.55000000000000004">
      <c r="A41" s="197">
        <f>'6-7-24 vs Chrsistian Brothers'!B9</f>
        <v>10</v>
      </c>
      <c r="B41" s="183" t="str">
        <f>'6-7-24 vs Chrsistian Brothers'!C9</f>
        <v>Mason</v>
      </c>
      <c r="C41" s="183">
        <f>'6-7-24 vs Chrsistian Brothers'!D9</f>
        <v>0</v>
      </c>
      <c r="D41" s="183">
        <f>'6-7-24 vs Chrsistian Brothers'!E9</f>
        <v>0</v>
      </c>
      <c r="E41" s="183">
        <f>('6-7-24 vs Chrsistian Brothers'!F9)*100</f>
        <v>0</v>
      </c>
      <c r="F41" s="183">
        <f>'6-7-24 vs Chrsistian Brothers'!G9</f>
        <v>1</v>
      </c>
      <c r="G41" s="183">
        <f>'6-7-24 vs Chrsistian Brothers'!H9</f>
        <v>1</v>
      </c>
      <c r="H41" s="183">
        <f>('6-7-24 vs Chrsistian Brothers'!I9)*100</f>
        <v>100</v>
      </c>
      <c r="I41" s="183">
        <f>'6-7-24 vs Chrsistian Brothers'!J9</f>
        <v>0</v>
      </c>
      <c r="J41" s="183">
        <f>'6-7-24 vs Chrsistian Brothers'!K9</f>
        <v>0</v>
      </c>
      <c r="K41" s="183">
        <f>('6-7-24 vs Chrsistian Brothers'!L9)*100</f>
        <v>0</v>
      </c>
      <c r="L41" s="183">
        <f>'6-7-24 vs Chrsistian Brothers'!M9</f>
        <v>1</v>
      </c>
      <c r="M41" s="183">
        <f>'6-7-24 vs Chrsistian Brothers'!N9</f>
        <v>1</v>
      </c>
      <c r="N41" s="183">
        <f>('6-7-24 vs Chrsistian Brothers'!O9)*100</f>
        <v>100</v>
      </c>
      <c r="O41" s="183">
        <f>'6-7-24 vs Chrsistian Brothers'!P9</f>
        <v>3</v>
      </c>
      <c r="P41" s="183">
        <f>'6-7-24 vs Chrsistian Brothers'!Q9</f>
        <v>0</v>
      </c>
      <c r="Q41" s="183">
        <f>'6-7-24 vs Chrsistian Brothers'!R9</f>
        <v>1</v>
      </c>
      <c r="R41" s="183">
        <f>'6-7-24 vs Chrsistian Brothers'!S9</f>
        <v>1</v>
      </c>
      <c r="S41" s="183">
        <f>'6-7-24 vs Chrsistian Brothers'!T9</f>
        <v>0</v>
      </c>
      <c r="T41" s="183">
        <f>'6-7-24 vs Chrsistian Brothers'!U9</f>
        <v>1</v>
      </c>
      <c r="U41" s="183">
        <f>'6-7-24 vs Chrsistian Brothers'!V9</f>
        <v>0</v>
      </c>
      <c r="V41" s="183">
        <f>'6-7-24 vs Chrsistian Brothers'!W9</f>
        <v>0</v>
      </c>
      <c r="W41" s="183">
        <f>'6-7-24 vs Chrsistian Brothers'!X9</f>
        <v>0</v>
      </c>
      <c r="X41" s="183">
        <f>'6-7-24 vs Chrsistian Brothers'!Y9</f>
        <v>1</v>
      </c>
      <c r="Y41" s="183">
        <f>'6-7-24 vs Chrsistian Brothers'!Z9</f>
        <v>1</v>
      </c>
      <c r="Z41" s="183">
        <f>'6-7-24 vs Chrsistian Brothers'!AA9</f>
        <v>4.75</v>
      </c>
      <c r="AA41" s="198" t="s">
        <v>133</v>
      </c>
    </row>
    <row r="42" spans="1:27" x14ac:dyDescent="0.55000000000000004">
      <c r="A42" s="197">
        <f>'6-7-24 vs Chrsistian Brothers'!B10</f>
        <v>11</v>
      </c>
      <c r="B42" s="183" t="str">
        <f>'6-7-24 vs Chrsistian Brothers'!C10</f>
        <v>Pannell</v>
      </c>
      <c r="C42" s="183">
        <f>'6-7-24 vs Chrsistian Brothers'!D10</f>
        <v>1</v>
      </c>
      <c r="D42" s="183">
        <f>'6-7-24 vs Chrsistian Brothers'!E10</f>
        <v>1</v>
      </c>
      <c r="E42" s="183">
        <f>('6-7-24 vs Chrsistian Brothers'!F10)*100</f>
        <v>100</v>
      </c>
      <c r="F42" s="183">
        <f>'6-7-24 vs Chrsistian Brothers'!G10</f>
        <v>0</v>
      </c>
      <c r="G42" s="183">
        <f>'6-7-24 vs Chrsistian Brothers'!H10</f>
        <v>0</v>
      </c>
      <c r="H42" s="183">
        <f>('6-7-24 vs Chrsistian Brothers'!I10)*100</f>
        <v>0</v>
      </c>
      <c r="I42" s="183">
        <f>'6-7-24 vs Chrsistian Brothers'!J10</f>
        <v>0</v>
      </c>
      <c r="J42" s="183">
        <f>'6-7-24 vs Chrsistian Brothers'!K10</f>
        <v>0</v>
      </c>
      <c r="K42" s="183">
        <f>('6-7-24 vs Chrsistian Brothers'!L10)*100</f>
        <v>0</v>
      </c>
      <c r="L42" s="183">
        <f>'6-7-24 vs Chrsistian Brothers'!M10</f>
        <v>1</v>
      </c>
      <c r="M42" s="183">
        <f>'6-7-24 vs Chrsistian Brothers'!N10</f>
        <v>1</v>
      </c>
      <c r="N42" s="183">
        <f>('6-7-24 vs Chrsistian Brothers'!O10)*100</f>
        <v>100</v>
      </c>
      <c r="O42" s="183">
        <f>'6-7-24 vs Chrsistian Brothers'!P10</f>
        <v>2</v>
      </c>
      <c r="P42" s="183">
        <f>'6-7-24 vs Chrsistian Brothers'!Q10</f>
        <v>0</v>
      </c>
      <c r="Q42" s="183">
        <f>'6-7-24 vs Chrsistian Brothers'!R10</f>
        <v>0</v>
      </c>
      <c r="R42" s="183">
        <f>'6-7-24 vs Chrsistian Brothers'!S10</f>
        <v>0</v>
      </c>
      <c r="S42" s="183">
        <f>'6-7-24 vs Chrsistian Brothers'!T10</f>
        <v>0</v>
      </c>
      <c r="T42" s="183">
        <f>'6-7-24 vs Chrsistian Brothers'!U10</f>
        <v>0</v>
      </c>
      <c r="U42" s="183">
        <f>'6-7-24 vs Chrsistian Brothers'!V10</f>
        <v>0</v>
      </c>
      <c r="V42" s="183">
        <f>'6-7-24 vs Chrsistian Brothers'!W10</f>
        <v>0</v>
      </c>
      <c r="W42" s="183">
        <f>'6-7-24 vs Chrsistian Brothers'!X10</f>
        <v>0</v>
      </c>
      <c r="X42" s="183">
        <f>'6-7-24 vs Chrsistian Brothers'!Y10</f>
        <v>0</v>
      </c>
      <c r="Y42" s="183">
        <f>'6-7-24 vs Chrsistian Brothers'!Z10</f>
        <v>0</v>
      </c>
      <c r="Z42" s="183">
        <f>'6-7-24 vs Chrsistian Brothers'!AA10</f>
        <v>6.33</v>
      </c>
      <c r="AA42" s="198" t="s">
        <v>133</v>
      </c>
    </row>
    <row r="43" spans="1:27" x14ac:dyDescent="0.55000000000000004">
      <c r="A43" s="197">
        <f>'6-7-24 vs Chrsistian Brothers'!B11</f>
        <v>12</v>
      </c>
      <c r="B43" s="183" t="str">
        <f>'6-7-24 vs Chrsistian Brothers'!C11</f>
        <v>Chapman</v>
      </c>
      <c r="C43" s="183">
        <f>'6-7-24 vs Chrsistian Brothers'!D11</f>
        <v>0</v>
      </c>
      <c r="D43" s="183">
        <f>'6-7-24 vs Chrsistian Brothers'!E11</f>
        <v>0</v>
      </c>
      <c r="E43" s="183">
        <f>('6-7-24 vs Chrsistian Brothers'!F11)*100</f>
        <v>0</v>
      </c>
      <c r="F43" s="183">
        <f>'6-7-24 vs Chrsistian Brothers'!G11</f>
        <v>0</v>
      </c>
      <c r="G43" s="183">
        <f>'6-7-24 vs Chrsistian Brothers'!H11</f>
        <v>0</v>
      </c>
      <c r="H43" s="183">
        <f>('6-7-24 vs Chrsistian Brothers'!I11)*100</f>
        <v>0</v>
      </c>
      <c r="I43" s="183">
        <f>'6-7-24 vs Chrsistian Brothers'!J11</f>
        <v>0</v>
      </c>
      <c r="J43" s="183">
        <f>'6-7-24 vs Chrsistian Brothers'!K11</f>
        <v>0</v>
      </c>
      <c r="K43" s="183">
        <f>('6-7-24 vs Chrsistian Brothers'!L11)*100</f>
        <v>0</v>
      </c>
      <c r="L43" s="183">
        <f>'6-7-24 vs Chrsistian Brothers'!M11</f>
        <v>0</v>
      </c>
      <c r="M43" s="183">
        <f>'6-7-24 vs Chrsistian Brothers'!N11</f>
        <v>0</v>
      </c>
      <c r="N43" s="183">
        <f>('6-7-24 vs Chrsistian Brothers'!O11)*100</f>
        <v>0</v>
      </c>
      <c r="O43" s="183">
        <f>'6-7-24 vs Chrsistian Brothers'!P11</f>
        <v>0</v>
      </c>
      <c r="P43" s="183">
        <f>'6-7-24 vs Chrsistian Brothers'!Q11</f>
        <v>0</v>
      </c>
      <c r="Q43" s="183">
        <f>'6-7-24 vs Chrsistian Brothers'!R11</f>
        <v>0</v>
      </c>
      <c r="R43" s="183">
        <f>'6-7-24 vs Chrsistian Brothers'!S11</f>
        <v>0</v>
      </c>
      <c r="S43" s="183">
        <f>'6-7-24 vs Chrsistian Brothers'!T11</f>
        <v>1</v>
      </c>
      <c r="T43" s="183">
        <f>'6-7-24 vs Chrsistian Brothers'!U11</f>
        <v>1</v>
      </c>
      <c r="U43" s="183">
        <f>'6-7-24 vs Chrsistian Brothers'!V11</f>
        <v>0</v>
      </c>
      <c r="V43" s="183">
        <f>'6-7-24 vs Chrsistian Brothers'!W11</f>
        <v>1</v>
      </c>
      <c r="W43" s="183">
        <f>'6-7-24 vs Chrsistian Brothers'!X11</f>
        <v>0</v>
      </c>
      <c r="X43" s="183">
        <f>'6-7-24 vs Chrsistian Brothers'!Y11</f>
        <v>0</v>
      </c>
      <c r="Y43" s="183">
        <f>'6-7-24 vs Chrsistian Brothers'!Z11</f>
        <v>2</v>
      </c>
      <c r="Z43" s="183">
        <f>'6-7-24 vs Chrsistian Brothers'!AA11</f>
        <v>3.15</v>
      </c>
      <c r="AA43" s="198" t="s">
        <v>133</v>
      </c>
    </row>
    <row r="44" spans="1:27" x14ac:dyDescent="0.55000000000000004">
      <c r="A44" s="197">
        <f>'6-7-24 vs Chrsistian Brothers'!B12</f>
        <v>24</v>
      </c>
      <c r="B44" s="183" t="str">
        <f>'6-7-24 vs Chrsistian Brothers'!C12</f>
        <v>Carney</v>
      </c>
      <c r="C44" s="183">
        <f>'6-7-24 vs Chrsistian Brothers'!D12</f>
        <v>0</v>
      </c>
      <c r="D44" s="183">
        <f>'6-7-24 vs Chrsistian Brothers'!E12</f>
        <v>0</v>
      </c>
      <c r="E44" s="183">
        <f>('6-7-24 vs Chrsistian Brothers'!F12)*100</f>
        <v>0</v>
      </c>
      <c r="F44" s="183">
        <f>'6-7-24 vs Chrsistian Brothers'!G12</f>
        <v>0</v>
      </c>
      <c r="G44" s="183">
        <f>'6-7-24 vs Chrsistian Brothers'!H12</f>
        <v>1</v>
      </c>
      <c r="H44" s="183">
        <f>('6-7-24 vs Chrsistian Brothers'!I12)*100</f>
        <v>0</v>
      </c>
      <c r="I44" s="183">
        <f>'6-7-24 vs Chrsistian Brothers'!J12</f>
        <v>0</v>
      </c>
      <c r="J44" s="183">
        <f>'6-7-24 vs Chrsistian Brothers'!K12</f>
        <v>0</v>
      </c>
      <c r="K44" s="183">
        <f>('6-7-24 vs Chrsistian Brothers'!L12)*100</f>
        <v>0</v>
      </c>
      <c r="L44" s="183">
        <f>'6-7-24 vs Chrsistian Brothers'!M12</f>
        <v>0</v>
      </c>
      <c r="M44" s="183">
        <f>'6-7-24 vs Chrsistian Brothers'!N12</f>
        <v>1</v>
      </c>
      <c r="N44" s="183">
        <f>('6-7-24 vs Chrsistian Brothers'!O12)*100</f>
        <v>0</v>
      </c>
      <c r="O44" s="183">
        <f>'6-7-24 vs Chrsistian Brothers'!P12</f>
        <v>0</v>
      </c>
      <c r="P44" s="183">
        <f>'6-7-24 vs Chrsistian Brothers'!Q12</f>
        <v>0</v>
      </c>
      <c r="Q44" s="183">
        <f>'6-7-24 vs Chrsistian Brothers'!R12</f>
        <v>0</v>
      </c>
      <c r="R44" s="183">
        <f>'6-7-24 vs Chrsistian Brothers'!S12</f>
        <v>0</v>
      </c>
      <c r="S44" s="183">
        <f>'6-7-24 vs Chrsistian Brothers'!T12</f>
        <v>0</v>
      </c>
      <c r="T44" s="183">
        <f>'6-7-24 vs Chrsistian Brothers'!U12</f>
        <v>0</v>
      </c>
      <c r="U44" s="183">
        <f>'6-7-24 vs Chrsistian Brothers'!V12</f>
        <v>0</v>
      </c>
      <c r="V44" s="183">
        <f>'6-7-24 vs Chrsistian Brothers'!W12</f>
        <v>0</v>
      </c>
      <c r="W44" s="183">
        <f>'6-7-24 vs Chrsistian Brothers'!X12</f>
        <v>0</v>
      </c>
      <c r="X44" s="183">
        <f>'6-7-24 vs Chrsistian Brothers'!Y12</f>
        <v>0</v>
      </c>
      <c r="Y44" s="183">
        <f>'6-7-24 vs Chrsistian Brothers'!Z12</f>
        <v>0</v>
      </c>
      <c r="Z44" s="183">
        <f>'6-7-24 vs Chrsistian Brothers'!AA12</f>
        <v>9</v>
      </c>
      <c r="AA44" s="198" t="s">
        <v>133</v>
      </c>
    </row>
    <row r="45" spans="1:27" x14ac:dyDescent="0.55000000000000004">
      <c r="A45" s="197">
        <f>'6-7-24 vs Chrsistian Brothers'!B13</f>
        <v>30</v>
      </c>
      <c r="B45" s="183" t="str">
        <f>'6-7-24 vs Chrsistian Brothers'!C13</f>
        <v>Bowman</v>
      </c>
      <c r="C45" s="183">
        <f>'6-7-24 vs Chrsistian Brothers'!D13</f>
        <v>4</v>
      </c>
      <c r="D45" s="183">
        <f>'6-7-24 vs Chrsistian Brothers'!E13</f>
        <v>7</v>
      </c>
      <c r="E45" s="183">
        <f>('6-7-24 vs Chrsistian Brothers'!F13)*100</f>
        <v>57.142857142857139</v>
      </c>
      <c r="F45" s="183">
        <f>'6-7-24 vs Chrsistian Brothers'!G13</f>
        <v>1</v>
      </c>
      <c r="G45" s="183">
        <f>'6-7-24 vs Chrsistian Brothers'!H13</f>
        <v>2</v>
      </c>
      <c r="H45" s="183">
        <f>('6-7-24 vs Chrsistian Brothers'!I13)*100</f>
        <v>50</v>
      </c>
      <c r="I45" s="183">
        <f>'6-7-24 vs Chrsistian Brothers'!J13</f>
        <v>2</v>
      </c>
      <c r="J45" s="183">
        <f>'6-7-24 vs Chrsistian Brothers'!K13</f>
        <v>3</v>
      </c>
      <c r="K45" s="183">
        <f>('6-7-24 vs Chrsistian Brothers'!L13)*100</f>
        <v>66.666666666666657</v>
      </c>
      <c r="L45" s="183">
        <f>'6-7-24 vs Chrsistian Brothers'!M13</f>
        <v>5</v>
      </c>
      <c r="M45" s="183">
        <f>'6-7-24 vs Chrsistian Brothers'!N13</f>
        <v>9</v>
      </c>
      <c r="N45" s="183">
        <f>('6-7-24 vs Chrsistian Brothers'!O13)*100</f>
        <v>55.555555555555557</v>
      </c>
      <c r="O45" s="183">
        <f>'6-7-24 vs Chrsistian Brothers'!P13</f>
        <v>13</v>
      </c>
      <c r="P45" s="183">
        <f>'6-7-24 vs Chrsistian Brothers'!Q13</f>
        <v>3</v>
      </c>
      <c r="Q45" s="183">
        <f>'6-7-24 vs Chrsistian Brothers'!R13</f>
        <v>5</v>
      </c>
      <c r="R45" s="183">
        <f>'6-7-24 vs Chrsistian Brothers'!S13</f>
        <v>8</v>
      </c>
      <c r="S45" s="183">
        <f>'6-7-24 vs Chrsistian Brothers'!T13</f>
        <v>0</v>
      </c>
      <c r="T45" s="183">
        <f>'6-7-24 vs Chrsistian Brothers'!U13</f>
        <v>1</v>
      </c>
      <c r="U45" s="183">
        <f>'6-7-24 vs Chrsistian Brothers'!V13</f>
        <v>1</v>
      </c>
      <c r="V45" s="183">
        <f>'6-7-24 vs Chrsistian Brothers'!W13</f>
        <v>0</v>
      </c>
      <c r="W45" s="183">
        <f>'6-7-24 vs Chrsistian Brothers'!X13</f>
        <v>1</v>
      </c>
      <c r="X45" s="183">
        <f>'6-7-24 vs Chrsistian Brothers'!Y13</f>
        <v>1</v>
      </c>
      <c r="Y45" s="183">
        <f>'6-7-24 vs Chrsistian Brothers'!Z13</f>
        <v>3</v>
      </c>
      <c r="Z45" s="183">
        <f>'6-7-24 vs Chrsistian Brothers'!AA13</f>
        <v>20.75</v>
      </c>
      <c r="AA45" s="198" t="s">
        <v>133</v>
      </c>
    </row>
    <row r="46" spans="1:27" x14ac:dyDescent="0.55000000000000004">
      <c r="A46" s="197">
        <f>'6-7-24 vs Chrsistian Brothers'!B14</f>
        <v>32</v>
      </c>
      <c r="B46" s="183" t="str">
        <f>'6-7-24 vs Chrsistian Brothers'!C14</f>
        <v>Turner</v>
      </c>
      <c r="C46" s="183">
        <f>'6-7-24 vs Chrsistian Brothers'!D14</f>
        <v>0</v>
      </c>
      <c r="D46" s="183">
        <f>'6-7-24 vs Chrsistian Brothers'!E14</f>
        <v>0</v>
      </c>
      <c r="E46" s="183">
        <f>('6-7-24 vs Chrsistian Brothers'!F14)*100</f>
        <v>0</v>
      </c>
      <c r="F46" s="183">
        <f>'6-7-24 vs Chrsistian Brothers'!G14</f>
        <v>0</v>
      </c>
      <c r="G46" s="183">
        <f>'6-7-24 vs Chrsistian Brothers'!H14</f>
        <v>0</v>
      </c>
      <c r="H46" s="183">
        <f>('6-7-24 vs Chrsistian Brothers'!I14)*100</f>
        <v>0</v>
      </c>
      <c r="I46" s="183">
        <f>'6-7-24 vs Chrsistian Brothers'!J14</f>
        <v>0</v>
      </c>
      <c r="J46" s="183">
        <f>'6-7-24 vs Chrsistian Brothers'!K14</f>
        <v>0</v>
      </c>
      <c r="K46" s="183">
        <f>('6-7-24 vs Chrsistian Brothers'!L14)*100</f>
        <v>0</v>
      </c>
      <c r="L46" s="183">
        <f>'6-7-24 vs Chrsistian Brothers'!M14</f>
        <v>0</v>
      </c>
      <c r="M46" s="183">
        <f>'6-7-24 vs Chrsistian Brothers'!N14</f>
        <v>0</v>
      </c>
      <c r="N46" s="183">
        <f>('6-7-24 vs Chrsistian Brothers'!O14)*100</f>
        <v>0</v>
      </c>
      <c r="O46" s="183">
        <f>'6-7-24 vs Chrsistian Brothers'!P14</f>
        <v>0</v>
      </c>
      <c r="P46" s="183">
        <f>'6-7-24 vs Chrsistian Brothers'!Q14</f>
        <v>0</v>
      </c>
      <c r="Q46" s="183">
        <f>'6-7-24 vs Chrsistian Brothers'!R14</f>
        <v>0</v>
      </c>
      <c r="R46" s="183">
        <f>'6-7-24 vs Chrsistian Brothers'!S14</f>
        <v>0</v>
      </c>
      <c r="S46" s="183">
        <f>'6-7-24 vs Chrsistian Brothers'!T14</f>
        <v>1</v>
      </c>
      <c r="T46" s="183">
        <f>'6-7-24 vs Chrsistian Brothers'!U14</f>
        <v>0</v>
      </c>
      <c r="U46" s="183">
        <f>'6-7-24 vs Chrsistian Brothers'!V14</f>
        <v>0</v>
      </c>
      <c r="V46" s="183">
        <f>'6-7-24 vs Chrsistian Brothers'!W14</f>
        <v>0</v>
      </c>
      <c r="W46" s="183">
        <f>'6-7-24 vs Chrsistian Brothers'!X14</f>
        <v>0</v>
      </c>
      <c r="X46" s="183">
        <f>'6-7-24 vs Chrsistian Brothers'!Y14</f>
        <v>0</v>
      </c>
      <c r="Y46" s="183">
        <f>'6-7-24 vs Chrsistian Brothers'!Z14</f>
        <v>0</v>
      </c>
      <c r="Z46" s="183">
        <f>'6-7-24 vs Chrsistian Brothers'!AA14</f>
        <v>0.5</v>
      </c>
      <c r="AA46" s="198" t="s">
        <v>133</v>
      </c>
    </row>
    <row r="47" spans="1:27" x14ac:dyDescent="0.55000000000000004">
      <c r="A47" s="197">
        <f>'6-7-24 vs Chrsistian Brothers'!B15</f>
        <v>33</v>
      </c>
      <c r="B47" s="183" t="str">
        <f>'6-7-24 vs Chrsistian Brothers'!C15</f>
        <v>Bellomy</v>
      </c>
      <c r="C47" s="183">
        <f>'6-7-24 vs Chrsistian Brothers'!D15</f>
        <v>0</v>
      </c>
      <c r="D47" s="183">
        <f>'6-7-24 vs Chrsistian Brothers'!E15</f>
        <v>0</v>
      </c>
      <c r="E47" s="183">
        <f>('6-7-24 vs Chrsistian Brothers'!F15)*100</f>
        <v>0</v>
      </c>
      <c r="F47" s="183">
        <f>'6-7-24 vs Chrsistian Brothers'!G15</f>
        <v>0</v>
      </c>
      <c r="G47" s="183">
        <f>'6-7-24 vs Chrsistian Brothers'!H15</f>
        <v>1</v>
      </c>
      <c r="H47" s="183">
        <f>('6-7-24 vs Chrsistian Brothers'!I15)*100</f>
        <v>0</v>
      </c>
      <c r="I47" s="183">
        <f>'6-7-24 vs Chrsistian Brothers'!J15</f>
        <v>0</v>
      </c>
      <c r="J47" s="183">
        <f>'6-7-24 vs Chrsistian Brothers'!K15</f>
        <v>0</v>
      </c>
      <c r="K47" s="183">
        <f>('6-7-24 vs Chrsistian Brothers'!L15)*100</f>
        <v>0</v>
      </c>
      <c r="L47" s="183">
        <f>'6-7-24 vs Chrsistian Brothers'!M15</f>
        <v>0</v>
      </c>
      <c r="M47" s="183">
        <f>'6-7-24 vs Chrsistian Brothers'!N15</f>
        <v>1</v>
      </c>
      <c r="N47" s="183">
        <f>('6-7-24 vs Chrsistian Brothers'!O15)*100</f>
        <v>0</v>
      </c>
      <c r="O47" s="183">
        <f>'6-7-24 vs Chrsistian Brothers'!P15</f>
        <v>0</v>
      </c>
      <c r="P47" s="183">
        <f>'6-7-24 vs Chrsistian Brothers'!Q15</f>
        <v>0</v>
      </c>
      <c r="Q47" s="183">
        <f>'6-7-24 vs Chrsistian Brothers'!R15</f>
        <v>0</v>
      </c>
      <c r="R47" s="183">
        <f>'6-7-24 vs Chrsistian Brothers'!S15</f>
        <v>0</v>
      </c>
      <c r="S47" s="183">
        <f>'6-7-24 vs Chrsistian Brothers'!T15</f>
        <v>0</v>
      </c>
      <c r="T47" s="183">
        <f>'6-7-24 vs Chrsistian Brothers'!U15</f>
        <v>0</v>
      </c>
      <c r="U47" s="183">
        <f>'6-7-24 vs Chrsistian Brothers'!V15</f>
        <v>0</v>
      </c>
      <c r="V47" s="183">
        <f>'6-7-24 vs Chrsistian Brothers'!W15</f>
        <v>0</v>
      </c>
      <c r="W47" s="183">
        <f>'6-7-24 vs Chrsistian Brothers'!X15</f>
        <v>0</v>
      </c>
      <c r="X47" s="183">
        <f>'6-7-24 vs Chrsistian Brothers'!Y15</f>
        <v>0</v>
      </c>
      <c r="Y47" s="183">
        <f>'6-7-24 vs Chrsistian Brothers'!Z15</f>
        <v>1</v>
      </c>
      <c r="Z47" s="183">
        <f>'6-7-24 vs Chrsistian Brothers'!AA15</f>
        <v>3</v>
      </c>
      <c r="AA47" s="198" t="s">
        <v>133</v>
      </c>
    </row>
    <row r="48" spans="1:27" x14ac:dyDescent="0.55000000000000004">
      <c r="A48" s="197">
        <f>'6-7-24 vs Chrsistian Brothers'!B16</f>
        <v>34</v>
      </c>
      <c r="B48" s="183" t="str">
        <f>'6-7-24 vs Chrsistian Brothers'!C16</f>
        <v>Toms</v>
      </c>
      <c r="C48" s="183">
        <f>'6-7-24 vs Chrsistian Brothers'!D16</f>
        <v>0</v>
      </c>
      <c r="D48" s="183">
        <f>'6-7-24 vs Chrsistian Brothers'!E16</f>
        <v>0</v>
      </c>
      <c r="E48" s="183">
        <f>('6-7-24 vs Chrsistian Brothers'!F16)*100</f>
        <v>0</v>
      </c>
      <c r="F48" s="183">
        <f>'6-7-24 vs Chrsistian Brothers'!G16</f>
        <v>1</v>
      </c>
      <c r="G48" s="183">
        <f>'6-7-24 vs Chrsistian Brothers'!H16</f>
        <v>1</v>
      </c>
      <c r="H48" s="183">
        <f>('6-7-24 vs Chrsistian Brothers'!I16)*100</f>
        <v>100</v>
      </c>
      <c r="I48" s="183">
        <f>'6-7-24 vs Chrsistian Brothers'!J16</f>
        <v>2</v>
      </c>
      <c r="J48" s="183">
        <f>'6-7-24 vs Chrsistian Brothers'!K16</f>
        <v>2</v>
      </c>
      <c r="K48" s="183">
        <f>('6-7-24 vs Chrsistian Brothers'!L16)*100</f>
        <v>100</v>
      </c>
      <c r="L48" s="183">
        <f>'6-7-24 vs Chrsistian Brothers'!M16</f>
        <v>1</v>
      </c>
      <c r="M48" s="183">
        <f>'6-7-24 vs Chrsistian Brothers'!N16</f>
        <v>1</v>
      </c>
      <c r="N48" s="183">
        <f>('6-7-24 vs Chrsistian Brothers'!O16)*100</f>
        <v>100</v>
      </c>
      <c r="O48" s="183">
        <f>'6-7-24 vs Chrsistian Brothers'!P16</f>
        <v>5</v>
      </c>
      <c r="P48" s="183">
        <f>'6-7-24 vs Chrsistian Brothers'!Q16</f>
        <v>1</v>
      </c>
      <c r="Q48" s="183">
        <f>'6-7-24 vs Chrsistian Brothers'!R16</f>
        <v>2</v>
      </c>
      <c r="R48" s="183">
        <f>'6-7-24 vs Chrsistian Brothers'!S16</f>
        <v>3</v>
      </c>
      <c r="S48" s="183">
        <f>'6-7-24 vs Chrsistian Brothers'!T16</f>
        <v>0</v>
      </c>
      <c r="T48" s="183">
        <f>'6-7-24 vs Chrsistian Brothers'!U16</f>
        <v>0</v>
      </c>
      <c r="U48" s="183">
        <f>'6-7-24 vs Chrsistian Brothers'!V16</f>
        <v>0</v>
      </c>
      <c r="V48" s="183">
        <f>'6-7-24 vs Chrsistian Brothers'!W16</f>
        <v>0</v>
      </c>
      <c r="W48" s="183">
        <f>'6-7-24 vs Chrsistian Brothers'!X16</f>
        <v>0</v>
      </c>
      <c r="X48" s="183">
        <f>'6-7-24 vs Chrsistian Brothers'!Y16</f>
        <v>0</v>
      </c>
      <c r="Y48" s="183">
        <f>'6-7-24 vs Chrsistian Brothers'!Z16</f>
        <v>0</v>
      </c>
      <c r="Z48" s="183">
        <f>'6-7-24 vs Chrsistian Brothers'!AA16</f>
        <v>5.5</v>
      </c>
      <c r="AA48" s="198" t="s">
        <v>133</v>
      </c>
    </row>
    <row r="49" spans="1:27" x14ac:dyDescent="0.55000000000000004">
      <c r="A49" s="197">
        <f>'6-7-24 vs Chrsistian Brothers'!B17</f>
        <v>55</v>
      </c>
      <c r="B49" s="183" t="str">
        <f>'6-7-24 vs Chrsistian Brothers'!C17</f>
        <v>Baker</v>
      </c>
      <c r="C49" s="183">
        <f>'6-7-24 vs Chrsistian Brothers'!D17</f>
        <v>1</v>
      </c>
      <c r="D49" s="183">
        <f>'6-7-24 vs Chrsistian Brothers'!E17</f>
        <v>3</v>
      </c>
      <c r="E49" s="183">
        <f>('6-7-24 vs Chrsistian Brothers'!F17)*100</f>
        <v>33.333333333333329</v>
      </c>
      <c r="F49" s="183">
        <f>'6-7-24 vs Chrsistian Brothers'!G17</f>
        <v>0</v>
      </c>
      <c r="G49" s="183">
        <f>'6-7-24 vs Chrsistian Brothers'!H17</f>
        <v>0</v>
      </c>
      <c r="H49" s="183">
        <f>('6-7-24 vs Chrsistian Brothers'!I17)*100</f>
        <v>0</v>
      </c>
      <c r="I49" s="183">
        <f>'6-7-24 vs Chrsistian Brothers'!J17</f>
        <v>2</v>
      </c>
      <c r="J49" s="183">
        <f>'6-7-24 vs Chrsistian Brothers'!K17</f>
        <v>2</v>
      </c>
      <c r="K49" s="183">
        <f>('6-7-24 vs Chrsistian Brothers'!L17)*100</f>
        <v>100</v>
      </c>
      <c r="L49" s="183">
        <f>'6-7-24 vs Chrsistian Brothers'!M17</f>
        <v>1</v>
      </c>
      <c r="M49" s="183">
        <f>'6-7-24 vs Chrsistian Brothers'!N17</f>
        <v>3</v>
      </c>
      <c r="N49" s="183">
        <f>('6-7-24 vs Chrsistian Brothers'!O17)*100</f>
        <v>33.333333333333329</v>
      </c>
      <c r="O49" s="183">
        <f>'6-7-24 vs Chrsistian Brothers'!P17</f>
        <v>4</v>
      </c>
      <c r="P49" s="183">
        <f>'6-7-24 vs Chrsistian Brothers'!Q17</f>
        <v>0</v>
      </c>
      <c r="Q49" s="183">
        <f>'6-7-24 vs Chrsistian Brothers'!R17</f>
        <v>0</v>
      </c>
      <c r="R49" s="183">
        <f>'6-7-24 vs Chrsistian Brothers'!S17</f>
        <v>0</v>
      </c>
      <c r="S49" s="183">
        <f>'6-7-24 vs Chrsistian Brothers'!T17</f>
        <v>0</v>
      </c>
      <c r="T49" s="183">
        <f>'6-7-24 vs Chrsistian Brothers'!U17</f>
        <v>1</v>
      </c>
      <c r="U49" s="183">
        <f>'6-7-24 vs Chrsistian Brothers'!V17</f>
        <v>0</v>
      </c>
      <c r="V49" s="183">
        <f>'6-7-24 vs Chrsistian Brothers'!W17</f>
        <v>0</v>
      </c>
      <c r="W49" s="183">
        <f>'6-7-24 vs Chrsistian Brothers'!X17</f>
        <v>0</v>
      </c>
      <c r="X49" s="183">
        <f>'6-7-24 vs Chrsistian Brothers'!Y17</f>
        <v>0</v>
      </c>
      <c r="Y49" s="183">
        <f>'6-7-24 vs Chrsistian Brothers'!Z17</f>
        <v>2</v>
      </c>
      <c r="Z49" s="183">
        <f>'6-7-24 vs Chrsistian Brothers'!AA17</f>
        <v>10.66</v>
      </c>
      <c r="AA49" s="198" t="s">
        <v>133</v>
      </c>
    </row>
    <row r="50" spans="1:27" x14ac:dyDescent="0.55000000000000004">
      <c r="A50" s="197">
        <f>'6-7-24 vs Chrsistian Brothers'!B18</f>
        <v>99</v>
      </c>
      <c r="B50" s="183" t="str">
        <f>'6-7-24 vs Chrsistian Brothers'!C18</f>
        <v>Team</v>
      </c>
      <c r="C50" s="183">
        <f>'6-7-24 vs Chrsistian Brothers'!D18</f>
        <v>20</v>
      </c>
      <c r="D50" s="183">
        <f>'6-7-24 vs Chrsistian Brothers'!E18</f>
        <v>34</v>
      </c>
      <c r="E50" s="183">
        <f>('6-7-24 vs Chrsistian Brothers'!F18)*100</f>
        <v>58.82352941176471</v>
      </c>
      <c r="F50" s="183">
        <f>'6-7-24 vs Chrsistian Brothers'!G18</f>
        <v>6</v>
      </c>
      <c r="G50" s="183">
        <f>'6-7-24 vs Chrsistian Brothers'!H18</f>
        <v>16</v>
      </c>
      <c r="H50" s="183">
        <f>('6-7-24 vs Chrsistian Brothers'!I18)*100</f>
        <v>37.5</v>
      </c>
      <c r="I50" s="183">
        <f>'6-7-24 vs Chrsistian Brothers'!J18</f>
        <v>8</v>
      </c>
      <c r="J50" s="183">
        <f>'6-7-24 vs Chrsistian Brothers'!K18</f>
        <v>9</v>
      </c>
      <c r="K50" s="183">
        <f>('6-7-24 vs Chrsistian Brothers'!L18)*100</f>
        <v>88.888888888888886</v>
      </c>
      <c r="L50" s="183">
        <f>'6-7-24 vs Chrsistian Brothers'!M18</f>
        <v>26</v>
      </c>
      <c r="M50" s="183">
        <f>'6-7-24 vs Chrsistian Brothers'!N18</f>
        <v>50</v>
      </c>
      <c r="N50" s="183">
        <f>('6-7-24 vs Chrsistian Brothers'!O18)*100</f>
        <v>52</v>
      </c>
      <c r="O50" s="183">
        <f>'6-7-24 vs Chrsistian Brothers'!P18</f>
        <v>66</v>
      </c>
      <c r="P50" s="183">
        <f>'6-7-24 vs Chrsistian Brothers'!Q18</f>
        <v>10</v>
      </c>
      <c r="Q50" s="183">
        <f>'6-7-24 vs Chrsistian Brothers'!R18</f>
        <v>25</v>
      </c>
      <c r="R50" s="183">
        <f>'6-7-24 vs Chrsistian Brothers'!S18</f>
        <v>35</v>
      </c>
      <c r="S50" s="183">
        <f>'6-7-24 vs Chrsistian Brothers'!T18</f>
        <v>15</v>
      </c>
      <c r="T50" s="183">
        <f>'6-7-24 vs Chrsistian Brothers'!U18</f>
        <v>17</v>
      </c>
      <c r="U50" s="183">
        <f>'6-7-24 vs Chrsistian Brothers'!V18</f>
        <v>1</v>
      </c>
      <c r="V50" s="183">
        <f>'6-7-24 vs Chrsistian Brothers'!W18</f>
        <v>6</v>
      </c>
      <c r="W50" s="183">
        <f>'6-7-24 vs Chrsistian Brothers'!X18</f>
        <v>1</v>
      </c>
      <c r="X50" s="183">
        <f>'6-7-24 vs Chrsistian Brothers'!Y18</f>
        <v>5</v>
      </c>
      <c r="Y50" s="183">
        <f>'6-7-24 vs Chrsistian Brothers'!Z18</f>
        <v>19</v>
      </c>
      <c r="Z50" s="183">
        <f>'6-7-24 vs Chrsistian Brothers'!AA18</f>
        <v>159.94999999999999</v>
      </c>
      <c r="AA50" s="198" t="s">
        <v>133</v>
      </c>
    </row>
    <row r="51" spans="1:27" x14ac:dyDescent="0.55000000000000004">
      <c r="A51" s="197">
        <f>'6-7-24 vs Sparkman'!B3</f>
        <v>0</v>
      </c>
      <c r="B51" s="183" t="str">
        <f>'6-7-24 vs Sparkman'!C3</f>
        <v>Lewis</v>
      </c>
      <c r="C51" s="183">
        <f>'6-7-24 vs Sparkman'!D3</f>
        <v>0</v>
      </c>
      <c r="D51" s="183">
        <f>'6-7-24 vs Sparkman'!E3</f>
        <v>2</v>
      </c>
      <c r="E51" s="183">
        <f>('6-7-24 vs Sparkman'!F3)*100</f>
        <v>0</v>
      </c>
      <c r="F51" s="183">
        <f>'6-7-24 vs Sparkman'!G3</f>
        <v>0</v>
      </c>
      <c r="G51" s="183">
        <f>'6-7-24 vs Sparkman'!H3</f>
        <v>0</v>
      </c>
      <c r="H51" s="183">
        <f>('6-7-24 vs Sparkman'!I3)*100</f>
        <v>0</v>
      </c>
      <c r="I51" s="183">
        <f>'6-7-24 vs Sparkman'!J3</f>
        <v>0</v>
      </c>
      <c r="J51" s="183">
        <f>'6-7-24 vs Sparkman'!K3</f>
        <v>0</v>
      </c>
      <c r="K51" s="183">
        <f>('6-7-24 vs Sparkman'!L3)*100</f>
        <v>0</v>
      </c>
      <c r="L51" s="183">
        <f>'6-7-24 vs Sparkman'!M3</f>
        <v>0</v>
      </c>
      <c r="M51" s="183">
        <f>'6-7-24 vs Sparkman'!N3</f>
        <v>2</v>
      </c>
      <c r="N51" s="183">
        <f>('6-7-24 vs Sparkman'!O3)*100</f>
        <v>0</v>
      </c>
      <c r="O51" s="183">
        <f>'6-7-24 vs Sparkman'!P3</f>
        <v>0</v>
      </c>
      <c r="P51" s="183">
        <f>'6-7-24 vs Sparkman'!Q3</f>
        <v>2</v>
      </c>
      <c r="Q51" s="183">
        <f>'6-7-24 vs Sparkman'!R3</f>
        <v>0</v>
      </c>
      <c r="R51" s="183">
        <f>'6-7-24 vs Sparkman'!S3</f>
        <v>2</v>
      </c>
      <c r="S51" s="183">
        <f>'6-7-24 vs Sparkman'!T3</f>
        <v>0</v>
      </c>
      <c r="T51" s="183">
        <f>'6-7-24 vs Sparkman'!U3</f>
        <v>1</v>
      </c>
      <c r="U51" s="183">
        <f>'6-7-24 vs Sparkman'!V3</f>
        <v>0</v>
      </c>
      <c r="V51" s="183">
        <f>'6-7-24 vs Sparkman'!W3</f>
        <v>1</v>
      </c>
      <c r="W51" s="183">
        <f>'6-7-24 vs Sparkman'!X3</f>
        <v>0</v>
      </c>
      <c r="X51" s="183">
        <f>'6-7-24 vs Sparkman'!Y3</f>
        <v>0</v>
      </c>
      <c r="Y51" s="183">
        <f>'6-7-24 vs Sparkman'!Z3</f>
        <v>0</v>
      </c>
      <c r="Z51" s="183">
        <f>'6-7-24 vs Sparkman'!AA3</f>
        <v>7</v>
      </c>
      <c r="AA51" s="198" t="s">
        <v>136</v>
      </c>
    </row>
    <row r="52" spans="1:27" x14ac:dyDescent="0.55000000000000004">
      <c r="A52" s="197">
        <f>'6-7-24 vs Sparkman'!B4</f>
        <v>1</v>
      </c>
      <c r="B52" s="183" t="str">
        <f>'6-7-24 vs Sparkman'!C4</f>
        <v>Walker</v>
      </c>
      <c r="C52" s="183">
        <f>'6-7-24 vs Sparkman'!D4</f>
        <v>4</v>
      </c>
      <c r="D52" s="183">
        <f>'6-7-24 vs Sparkman'!E4</f>
        <v>4</v>
      </c>
      <c r="E52" s="183">
        <f>('6-7-24 vs Sparkman'!F4)*100</f>
        <v>100</v>
      </c>
      <c r="F52" s="183">
        <f>'6-7-24 vs Sparkman'!G4</f>
        <v>0</v>
      </c>
      <c r="G52" s="183">
        <f>'6-7-24 vs Sparkman'!H4</f>
        <v>1</v>
      </c>
      <c r="H52" s="183">
        <f>('6-7-24 vs Sparkman'!I4)*100</f>
        <v>0</v>
      </c>
      <c r="I52" s="183">
        <f>'6-7-24 vs Sparkman'!J4</f>
        <v>0</v>
      </c>
      <c r="J52" s="183">
        <f>'6-7-24 vs Sparkman'!K4</f>
        <v>0</v>
      </c>
      <c r="K52" s="183">
        <f>('6-7-24 vs Sparkman'!L4)*100</f>
        <v>0</v>
      </c>
      <c r="L52" s="183">
        <f>'6-7-24 vs Sparkman'!M4</f>
        <v>4</v>
      </c>
      <c r="M52" s="183">
        <f>'6-7-24 vs Sparkman'!N4</f>
        <v>5</v>
      </c>
      <c r="N52" s="183">
        <f>('6-7-24 vs Sparkman'!O4)*100</f>
        <v>80</v>
      </c>
      <c r="O52" s="183">
        <f>'6-7-24 vs Sparkman'!P4</f>
        <v>8</v>
      </c>
      <c r="P52" s="183">
        <f>'6-7-24 vs Sparkman'!Q4</f>
        <v>0</v>
      </c>
      <c r="Q52" s="183">
        <f>'6-7-24 vs Sparkman'!R4</f>
        <v>7</v>
      </c>
      <c r="R52" s="183">
        <f>'6-7-24 vs Sparkman'!S4</f>
        <v>7</v>
      </c>
      <c r="S52" s="183">
        <f>'6-7-24 vs Sparkman'!T4</f>
        <v>1</v>
      </c>
      <c r="T52" s="183">
        <f>'6-7-24 vs Sparkman'!U4</f>
        <v>3</v>
      </c>
      <c r="U52" s="183">
        <f>'6-7-24 vs Sparkman'!V4</f>
        <v>0</v>
      </c>
      <c r="V52" s="183">
        <f>'6-7-24 vs Sparkman'!W4</f>
        <v>1</v>
      </c>
      <c r="W52" s="183">
        <f>'6-7-24 vs Sparkman'!X4</f>
        <v>0</v>
      </c>
      <c r="X52" s="183">
        <f>'6-7-24 vs Sparkman'!Y4</f>
        <v>0</v>
      </c>
      <c r="Y52" s="183">
        <f>'6-7-24 vs Sparkman'!Z4</f>
        <v>1</v>
      </c>
      <c r="Z52" s="183">
        <f>'6-7-24 vs Sparkman'!AA4</f>
        <v>16</v>
      </c>
      <c r="AA52" s="198" t="s">
        <v>136</v>
      </c>
    </row>
    <row r="53" spans="1:27" x14ac:dyDescent="0.55000000000000004">
      <c r="A53" s="197">
        <f>'6-7-24 vs Sparkman'!B5</f>
        <v>2</v>
      </c>
      <c r="B53" s="183" t="str">
        <f>'6-7-24 vs Sparkman'!C5</f>
        <v>Rivers</v>
      </c>
      <c r="C53" s="183">
        <f>'6-7-24 vs Sparkman'!D5</f>
        <v>1</v>
      </c>
      <c r="D53" s="183">
        <f>'6-7-24 vs Sparkman'!E5</f>
        <v>2</v>
      </c>
      <c r="E53" s="183">
        <f>('6-7-24 vs Sparkman'!F5)*100</f>
        <v>50</v>
      </c>
      <c r="F53" s="183">
        <f>'6-7-24 vs Sparkman'!G5</f>
        <v>1</v>
      </c>
      <c r="G53" s="183">
        <f>'6-7-24 vs Sparkman'!H5</f>
        <v>2</v>
      </c>
      <c r="H53" s="183">
        <f>('6-7-24 vs Sparkman'!I5)*100</f>
        <v>50</v>
      </c>
      <c r="I53" s="183">
        <f>'6-7-24 vs Sparkman'!J5</f>
        <v>0</v>
      </c>
      <c r="J53" s="183">
        <f>'6-7-24 vs Sparkman'!K5</f>
        <v>0</v>
      </c>
      <c r="K53" s="183">
        <f>('6-7-24 vs Sparkman'!L5)*100</f>
        <v>0</v>
      </c>
      <c r="L53" s="183">
        <f>'6-7-24 vs Sparkman'!M5</f>
        <v>2</v>
      </c>
      <c r="M53" s="183">
        <f>'6-7-24 vs Sparkman'!N5</f>
        <v>4</v>
      </c>
      <c r="N53" s="183">
        <f>('6-7-24 vs Sparkman'!O5)*100</f>
        <v>50</v>
      </c>
      <c r="O53" s="183">
        <f>'6-7-24 vs Sparkman'!P5</f>
        <v>5</v>
      </c>
      <c r="P53" s="183">
        <f>'6-7-24 vs Sparkman'!Q5</f>
        <v>1</v>
      </c>
      <c r="Q53" s="183">
        <f>'6-7-24 vs Sparkman'!R5</f>
        <v>0</v>
      </c>
      <c r="R53" s="183">
        <f>'6-7-24 vs Sparkman'!S5</f>
        <v>1</v>
      </c>
      <c r="S53" s="183">
        <f>'6-7-24 vs Sparkman'!T5</f>
        <v>0</v>
      </c>
      <c r="T53" s="183">
        <f>'6-7-24 vs Sparkman'!U5</f>
        <v>1</v>
      </c>
      <c r="U53" s="183">
        <f>'6-7-24 vs Sparkman'!V5</f>
        <v>1</v>
      </c>
      <c r="V53" s="183">
        <f>'6-7-24 vs Sparkman'!W5</f>
        <v>0</v>
      </c>
      <c r="W53" s="183">
        <f>'6-7-24 vs Sparkman'!X5</f>
        <v>0</v>
      </c>
      <c r="X53" s="183">
        <f>'6-7-24 vs Sparkman'!Y5</f>
        <v>0</v>
      </c>
      <c r="Y53" s="183">
        <f>'6-7-24 vs Sparkman'!Z5</f>
        <v>0</v>
      </c>
      <c r="Z53" s="183">
        <f>'6-7-24 vs Sparkman'!AA5</f>
        <v>15</v>
      </c>
      <c r="AA53" s="198" t="s">
        <v>136</v>
      </c>
    </row>
    <row r="54" spans="1:27" x14ac:dyDescent="0.55000000000000004">
      <c r="A54" s="197">
        <f>'6-7-24 vs Sparkman'!B6</f>
        <v>3</v>
      </c>
      <c r="B54" s="183" t="str">
        <f>'6-7-24 vs Sparkman'!C6</f>
        <v>Gossett</v>
      </c>
      <c r="C54" s="183">
        <f>'6-7-24 vs Sparkman'!D6</f>
        <v>0</v>
      </c>
      <c r="D54" s="183">
        <f>'6-7-24 vs Sparkman'!E6</f>
        <v>0</v>
      </c>
      <c r="E54" s="183">
        <f>('6-7-24 vs Sparkman'!F6)*100</f>
        <v>0</v>
      </c>
      <c r="F54" s="183">
        <f>'6-7-24 vs Sparkman'!G6</f>
        <v>0</v>
      </c>
      <c r="G54" s="183">
        <f>'6-7-24 vs Sparkman'!H6</f>
        <v>2</v>
      </c>
      <c r="H54" s="183">
        <f>('6-7-24 vs Sparkman'!I6)*100</f>
        <v>0</v>
      </c>
      <c r="I54" s="183">
        <f>'6-7-24 vs Sparkman'!J6</f>
        <v>0</v>
      </c>
      <c r="J54" s="183">
        <f>'6-7-24 vs Sparkman'!K6</f>
        <v>0</v>
      </c>
      <c r="K54" s="183">
        <f>('6-7-24 vs Sparkman'!L6)*100</f>
        <v>0</v>
      </c>
      <c r="L54" s="183">
        <f>'6-7-24 vs Sparkman'!M6</f>
        <v>0</v>
      </c>
      <c r="M54" s="183">
        <f>'6-7-24 vs Sparkman'!N6</f>
        <v>2</v>
      </c>
      <c r="N54" s="183">
        <f>('6-7-24 vs Sparkman'!O6)*100</f>
        <v>0</v>
      </c>
      <c r="O54" s="183">
        <f>'6-7-24 vs Sparkman'!P6</f>
        <v>0</v>
      </c>
      <c r="P54" s="183">
        <f>'6-7-24 vs Sparkman'!Q6</f>
        <v>0</v>
      </c>
      <c r="Q54" s="183">
        <f>'6-7-24 vs Sparkman'!R6</f>
        <v>2</v>
      </c>
      <c r="R54" s="183">
        <f>'6-7-24 vs Sparkman'!S6</f>
        <v>2</v>
      </c>
      <c r="S54" s="183">
        <f>'6-7-24 vs Sparkman'!T6</f>
        <v>2</v>
      </c>
      <c r="T54" s="183">
        <f>'6-7-24 vs Sparkman'!U6</f>
        <v>0</v>
      </c>
      <c r="U54" s="183">
        <f>'6-7-24 vs Sparkman'!V6</f>
        <v>1</v>
      </c>
      <c r="V54" s="183">
        <f>'6-7-24 vs Sparkman'!W6</f>
        <v>1</v>
      </c>
      <c r="W54" s="183">
        <f>'6-7-24 vs Sparkman'!X6</f>
        <v>0</v>
      </c>
      <c r="X54" s="183">
        <f>'6-7-24 vs Sparkman'!Y6</f>
        <v>0</v>
      </c>
      <c r="Y54" s="183">
        <f>'6-7-24 vs Sparkman'!Z6</f>
        <v>1</v>
      </c>
      <c r="Z54" s="183">
        <f>'6-7-24 vs Sparkman'!AA6</f>
        <v>10.66</v>
      </c>
      <c r="AA54" s="198" t="s">
        <v>136</v>
      </c>
    </row>
    <row r="55" spans="1:27" x14ac:dyDescent="0.55000000000000004">
      <c r="A55" s="197">
        <f>'6-7-24 vs Sparkman'!B7</f>
        <v>4</v>
      </c>
      <c r="B55" s="183" t="str">
        <f>'6-7-24 vs Sparkman'!C7</f>
        <v>Stapler</v>
      </c>
      <c r="C55" s="183">
        <f>'6-7-24 vs Sparkman'!D7</f>
        <v>2</v>
      </c>
      <c r="D55" s="183">
        <f>'6-7-24 vs Sparkman'!E7</f>
        <v>5</v>
      </c>
      <c r="E55" s="183">
        <f>('6-7-24 vs Sparkman'!F7)*100</f>
        <v>40</v>
      </c>
      <c r="F55" s="183">
        <f>'6-7-24 vs Sparkman'!G7</f>
        <v>1</v>
      </c>
      <c r="G55" s="183">
        <f>'6-7-24 vs Sparkman'!H7</f>
        <v>3</v>
      </c>
      <c r="H55" s="183">
        <f>('6-7-24 vs Sparkman'!I7)*100</f>
        <v>33.333333333333329</v>
      </c>
      <c r="I55" s="183">
        <f>'6-7-24 vs Sparkman'!J7</f>
        <v>0</v>
      </c>
      <c r="J55" s="183">
        <f>'6-7-24 vs Sparkman'!K7</f>
        <v>0</v>
      </c>
      <c r="K55" s="183">
        <f>('6-7-24 vs Sparkman'!L7)*100</f>
        <v>0</v>
      </c>
      <c r="L55" s="183">
        <f>'6-7-24 vs Sparkman'!M7</f>
        <v>3</v>
      </c>
      <c r="M55" s="183">
        <f>'6-7-24 vs Sparkman'!N7</f>
        <v>8</v>
      </c>
      <c r="N55" s="183">
        <f>('6-7-24 vs Sparkman'!O7)*100</f>
        <v>37.5</v>
      </c>
      <c r="O55" s="183">
        <f>'6-7-24 vs Sparkman'!P7</f>
        <v>7</v>
      </c>
      <c r="P55" s="183">
        <f>'6-7-24 vs Sparkman'!Q7</f>
        <v>2</v>
      </c>
      <c r="Q55" s="183">
        <f>'6-7-24 vs Sparkman'!R7</f>
        <v>1</v>
      </c>
      <c r="R55" s="183">
        <f>'6-7-24 vs Sparkman'!S7</f>
        <v>3</v>
      </c>
      <c r="S55" s="183">
        <f>'6-7-24 vs Sparkman'!T7</f>
        <v>1</v>
      </c>
      <c r="T55" s="183">
        <f>'6-7-24 vs Sparkman'!U7</f>
        <v>1</v>
      </c>
      <c r="U55" s="183">
        <f>'6-7-24 vs Sparkman'!V7</f>
        <v>0</v>
      </c>
      <c r="V55" s="183">
        <f>'6-7-24 vs Sparkman'!W7</f>
        <v>0</v>
      </c>
      <c r="W55" s="183">
        <f>'6-7-24 vs Sparkman'!X7</f>
        <v>0</v>
      </c>
      <c r="X55" s="183">
        <f>'6-7-24 vs Sparkman'!Y7</f>
        <v>0</v>
      </c>
      <c r="Y55" s="183">
        <f>'6-7-24 vs Sparkman'!Z7</f>
        <v>1</v>
      </c>
      <c r="Z55" s="183">
        <f>'6-7-24 vs Sparkman'!AA7</f>
        <v>17</v>
      </c>
      <c r="AA55" s="198" t="s">
        <v>136</v>
      </c>
    </row>
    <row r="56" spans="1:27" x14ac:dyDescent="0.55000000000000004">
      <c r="A56" s="197">
        <f>'6-7-24 vs Sparkman'!B8</f>
        <v>5</v>
      </c>
      <c r="B56" s="183" t="str">
        <f>'6-7-24 vs Sparkman'!C8</f>
        <v>JD</v>
      </c>
      <c r="C56" s="183">
        <f>'6-7-24 vs Sparkman'!D8</f>
        <v>4</v>
      </c>
      <c r="D56" s="183">
        <f>'6-7-24 vs Sparkman'!E8</f>
        <v>7</v>
      </c>
      <c r="E56" s="183">
        <f>('6-7-24 vs Sparkman'!F8)*100</f>
        <v>57.142857142857139</v>
      </c>
      <c r="F56" s="183">
        <f>'6-7-24 vs Sparkman'!G8</f>
        <v>0</v>
      </c>
      <c r="G56" s="183">
        <f>'6-7-24 vs Sparkman'!H8</f>
        <v>2</v>
      </c>
      <c r="H56" s="183">
        <f>('6-7-24 vs Sparkman'!I8)*100</f>
        <v>0</v>
      </c>
      <c r="I56" s="183">
        <f>'6-7-24 vs Sparkman'!J8</f>
        <v>3</v>
      </c>
      <c r="J56" s="183">
        <f>'6-7-24 vs Sparkman'!K8</f>
        <v>4</v>
      </c>
      <c r="K56" s="183">
        <f>('6-7-24 vs Sparkman'!L8)*100</f>
        <v>75</v>
      </c>
      <c r="L56" s="183">
        <f>'6-7-24 vs Sparkman'!M8</f>
        <v>4</v>
      </c>
      <c r="M56" s="183">
        <f>'6-7-24 vs Sparkman'!N8</f>
        <v>9</v>
      </c>
      <c r="N56" s="183">
        <f>('6-7-24 vs Sparkman'!O8)*100</f>
        <v>44.444444444444443</v>
      </c>
      <c r="O56" s="183">
        <f>'6-7-24 vs Sparkman'!P8</f>
        <v>11</v>
      </c>
      <c r="P56" s="183">
        <f>'6-7-24 vs Sparkman'!Q8</f>
        <v>2</v>
      </c>
      <c r="Q56" s="183">
        <f>'6-7-24 vs Sparkman'!R8</f>
        <v>2</v>
      </c>
      <c r="R56" s="183">
        <f>'6-7-24 vs Sparkman'!S8</f>
        <v>4</v>
      </c>
      <c r="S56" s="183">
        <f>'6-7-24 vs Sparkman'!T8</f>
        <v>2</v>
      </c>
      <c r="T56" s="183">
        <f>'6-7-24 vs Sparkman'!U8</f>
        <v>1</v>
      </c>
      <c r="U56" s="183">
        <f>'6-7-24 vs Sparkman'!V8</f>
        <v>0</v>
      </c>
      <c r="V56" s="183">
        <f>'6-7-24 vs Sparkman'!W8</f>
        <v>2</v>
      </c>
      <c r="W56" s="183">
        <f>'6-7-24 vs Sparkman'!X8</f>
        <v>0</v>
      </c>
      <c r="X56" s="183">
        <f>'6-7-24 vs Sparkman'!Y8</f>
        <v>3</v>
      </c>
      <c r="Y56" s="183">
        <f>'6-7-24 vs Sparkman'!Z8</f>
        <v>0</v>
      </c>
      <c r="Z56" s="183">
        <f>'6-7-24 vs Sparkman'!AA8</f>
        <v>17</v>
      </c>
      <c r="AA56" s="198" t="s">
        <v>136</v>
      </c>
    </row>
    <row r="57" spans="1:27" x14ac:dyDescent="0.55000000000000004">
      <c r="A57" s="197">
        <f>'6-7-24 vs Sparkman'!B9</f>
        <v>10</v>
      </c>
      <c r="B57" s="183" t="str">
        <f>'6-7-24 vs Sparkman'!C9</f>
        <v>Mason</v>
      </c>
      <c r="C57" s="183">
        <f>'6-7-24 vs Sparkman'!D9</f>
        <v>0</v>
      </c>
      <c r="D57" s="183">
        <f>'6-7-24 vs Sparkman'!E9</f>
        <v>1</v>
      </c>
      <c r="E57" s="183">
        <f>('6-7-24 vs Sparkman'!F9)*100</f>
        <v>0</v>
      </c>
      <c r="F57" s="183">
        <f>'6-7-24 vs Sparkman'!G9</f>
        <v>0</v>
      </c>
      <c r="G57" s="183">
        <f>'6-7-24 vs Sparkman'!H9</f>
        <v>1</v>
      </c>
      <c r="H57" s="183">
        <f>('6-7-24 vs Sparkman'!I9)*100</f>
        <v>0</v>
      </c>
      <c r="I57" s="183">
        <f>'6-7-24 vs Sparkman'!J9</f>
        <v>0</v>
      </c>
      <c r="J57" s="183">
        <f>'6-7-24 vs Sparkman'!K9</f>
        <v>0</v>
      </c>
      <c r="K57" s="183">
        <f>('6-7-24 vs Sparkman'!L9)*100</f>
        <v>0</v>
      </c>
      <c r="L57" s="183">
        <f>'6-7-24 vs Sparkman'!M9</f>
        <v>0</v>
      </c>
      <c r="M57" s="183">
        <f>'6-7-24 vs Sparkman'!N9</f>
        <v>2</v>
      </c>
      <c r="N57" s="183">
        <f>('6-7-24 vs Sparkman'!O9)*100</f>
        <v>0</v>
      </c>
      <c r="O57" s="183">
        <f>'6-7-24 vs Sparkman'!P9</f>
        <v>0</v>
      </c>
      <c r="P57" s="183">
        <f>'6-7-24 vs Sparkman'!Q9</f>
        <v>0</v>
      </c>
      <c r="Q57" s="183">
        <f>'6-7-24 vs Sparkman'!R9</f>
        <v>1</v>
      </c>
      <c r="R57" s="183">
        <f>'6-7-24 vs Sparkman'!S9</f>
        <v>1</v>
      </c>
      <c r="S57" s="183">
        <f>'6-7-24 vs Sparkman'!T9</f>
        <v>1</v>
      </c>
      <c r="T57" s="183">
        <f>'6-7-24 vs Sparkman'!U9</f>
        <v>1</v>
      </c>
      <c r="U57" s="183">
        <f>'6-7-24 vs Sparkman'!V9</f>
        <v>0</v>
      </c>
      <c r="V57" s="183">
        <f>'6-7-24 vs Sparkman'!W9</f>
        <v>0</v>
      </c>
      <c r="W57" s="183">
        <f>'6-7-24 vs Sparkman'!X9</f>
        <v>0</v>
      </c>
      <c r="X57" s="183">
        <f>'6-7-24 vs Sparkman'!Y9</f>
        <v>0</v>
      </c>
      <c r="Y57" s="183">
        <f>'6-7-24 vs Sparkman'!Z9</f>
        <v>0</v>
      </c>
      <c r="Z57" s="183">
        <f>'6-7-24 vs Sparkman'!AA9</f>
        <v>7.5</v>
      </c>
      <c r="AA57" s="198" t="s">
        <v>136</v>
      </c>
    </row>
    <row r="58" spans="1:27" x14ac:dyDescent="0.55000000000000004">
      <c r="A58" s="197">
        <f>'6-7-24 vs Sparkman'!B10</f>
        <v>11</v>
      </c>
      <c r="B58" s="183" t="str">
        <f>'6-7-24 vs Sparkman'!C10</f>
        <v>Pannell</v>
      </c>
      <c r="C58" s="183">
        <f>'6-7-24 vs Sparkman'!D10</f>
        <v>2</v>
      </c>
      <c r="D58" s="183">
        <f>'6-7-24 vs Sparkman'!E10</f>
        <v>3</v>
      </c>
      <c r="E58" s="183">
        <f>('6-7-24 vs Sparkman'!F10)*100</f>
        <v>66.666666666666657</v>
      </c>
      <c r="F58" s="183">
        <f>'6-7-24 vs Sparkman'!G10</f>
        <v>0</v>
      </c>
      <c r="G58" s="183">
        <f>'6-7-24 vs Sparkman'!H10</f>
        <v>0</v>
      </c>
      <c r="H58" s="183">
        <f>('6-7-24 vs Sparkman'!I10)*100</f>
        <v>0</v>
      </c>
      <c r="I58" s="183">
        <f>'6-7-24 vs Sparkman'!J10</f>
        <v>1</v>
      </c>
      <c r="J58" s="183">
        <f>'6-7-24 vs Sparkman'!K10</f>
        <v>2</v>
      </c>
      <c r="K58" s="183">
        <f>('6-7-24 vs Sparkman'!L10)*100</f>
        <v>50</v>
      </c>
      <c r="L58" s="183">
        <f>'6-7-24 vs Sparkman'!M10</f>
        <v>2</v>
      </c>
      <c r="M58" s="183">
        <f>'6-7-24 vs Sparkman'!N10</f>
        <v>3</v>
      </c>
      <c r="N58" s="183">
        <f>('6-7-24 vs Sparkman'!O10)*100</f>
        <v>66.666666666666657</v>
      </c>
      <c r="O58" s="183">
        <f>'6-7-24 vs Sparkman'!P10</f>
        <v>5</v>
      </c>
      <c r="P58" s="183">
        <f>'6-7-24 vs Sparkman'!Q10</f>
        <v>0</v>
      </c>
      <c r="Q58" s="183">
        <f>'6-7-24 vs Sparkman'!R10</f>
        <v>3</v>
      </c>
      <c r="R58" s="183">
        <f>'6-7-24 vs Sparkman'!S10</f>
        <v>3</v>
      </c>
      <c r="S58" s="183">
        <f>'6-7-24 vs Sparkman'!T10</f>
        <v>2</v>
      </c>
      <c r="T58" s="183">
        <f>'6-7-24 vs Sparkman'!U10</f>
        <v>5</v>
      </c>
      <c r="U58" s="183">
        <f>'6-7-24 vs Sparkman'!V10</f>
        <v>0</v>
      </c>
      <c r="V58" s="183">
        <f>'6-7-24 vs Sparkman'!W10</f>
        <v>0</v>
      </c>
      <c r="W58" s="183">
        <f>'6-7-24 vs Sparkman'!X10</f>
        <v>0</v>
      </c>
      <c r="X58" s="183">
        <f>'6-7-24 vs Sparkman'!Y10</f>
        <v>1</v>
      </c>
      <c r="Y58" s="183">
        <f>'6-7-24 vs Sparkman'!Z10</f>
        <v>0</v>
      </c>
      <c r="Z58" s="183">
        <f>'6-7-24 vs Sparkman'!AA10</f>
        <v>11.66</v>
      </c>
      <c r="AA58" s="198" t="s">
        <v>136</v>
      </c>
    </row>
    <row r="59" spans="1:27" x14ac:dyDescent="0.55000000000000004">
      <c r="A59" s="197">
        <f>'6-7-24 vs Sparkman'!B11</f>
        <v>12</v>
      </c>
      <c r="B59" s="183" t="str">
        <f>'6-7-24 vs Sparkman'!C11</f>
        <v>Chapman</v>
      </c>
      <c r="C59" s="183">
        <f>'6-7-24 vs Sparkman'!D11</f>
        <v>0</v>
      </c>
      <c r="D59" s="183">
        <f>'6-7-24 vs Sparkman'!E11</f>
        <v>0</v>
      </c>
      <c r="E59" s="183">
        <f>('6-7-24 vs Sparkman'!F11)*100</f>
        <v>0</v>
      </c>
      <c r="F59" s="183">
        <f>'6-7-24 vs Sparkman'!G11</f>
        <v>1</v>
      </c>
      <c r="G59" s="183">
        <f>'6-7-24 vs Sparkman'!H11</f>
        <v>1</v>
      </c>
      <c r="H59" s="183">
        <f>('6-7-24 vs Sparkman'!I11)*100</f>
        <v>100</v>
      </c>
      <c r="I59" s="183">
        <f>'6-7-24 vs Sparkman'!J11</f>
        <v>0</v>
      </c>
      <c r="J59" s="183">
        <f>'6-7-24 vs Sparkman'!K11</f>
        <v>0</v>
      </c>
      <c r="K59" s="183">
        <f>('6-7-24 vs Sparkman'!L11)*100</f>
        <v>0</v>
      </c>
      <c r="L59" s="183">
        <f>'6-7-24 vs Sparkman'!M11</f>
        <v>1</v>
      </c>
      <c r="M59" s="183">
        <f>'6-7-24 vs Sparkman'!N11</f>
        <v>1</v>
      </c>
      <c r="N59" s="183">
        <f>('6-7-24 vs Sparkman'!O11)*100</f>
        <v>100</v>
      </c>
      <c r="O59" s="183">
        <f>'6-7-24 vs Sparkman'!P11</f>
        <v>3</v>
      </c>
      <c r="P59" s="183">
        <f>'6-7-24 vs Sparkman'!Q11</f>
        <v>0</v>
      </c>
      <c r="Q59" s="183">
        <f>'6-7-24 vs Sparkman'!R11</f>
        <v>0</v>
      </c>
      <c r="R59" s="183">
        <f>'6-7-24 vs Sparkman'!S11</f>
        <v>0</v>
      </c>
      <c r="S59" s="183">
        <f>'6-7-24 vs Sparkman'!T11</f>
        <v>0</v>
      </c>
      <c r="T59" s="183">
        <f>'6-7-24 vs Sparkman'!U11</f>
        <v>0</v>
      </c>
      <c r="U59" s="183">
        <f>'6-7-24 vs Sparkman'!V11</f>
        <v>0</v>
      </c>
      <c r="V59" s="183">
        <f>'6-7-24 vs Sparkman'!W11</f>
        <v>1</v>
      </c>
      <c r="W59" s="183">
        <f>'6-7-24 vs Sparkman'!X11</f>
        <v>0</v>
      </c>
      <c r="X59" s="183">
        <f>'6-7-24 vs Sparkman'!Y11</f>
        <v>0</v>
      </c>
      <c r="Y59" s="183">
        <f>'6-7-24 vs Sparkman'!Z11</f>
        <v>1</v>
      </c>
      <c r="Z59" s="183">
        <f>'6-7-24 vs Sparkman'!AA11</f>
        <v>4.7</v>
      </c>
      <c r="AA59" s="198" t="s">
        <v>136</v>
      </c>
    </row>
    <row r="60" spans="1:27" x14ac:dyDescent="0.55000000000000004">
      <c r="A60" s="197">
        <f>'6-7-24 vs Sparkman'!B12</f>
        <v>24</v>
      </c>
      <c r="B60" s="183" t="str">
        <f>'6-7-24 vs Sparkman'!C12</f>
        <v>Carney</v>
      </c>
      <c r="C60" s="183">
        <f>'6-7-24 vs Sparkman'!D12</f>
        <v>1</v>
      </c>
      <c r="D60" s="183">
        <f>'6-7-24 vs Sparkman'!E12</f>
        <v>2</v>
      </c>
      <c r="E60" s="183">
        <f>('6-7-24 vs Sparkman'!F12)*100</f>
        <v>50</v>
      </c>
      <c r="F60" s="183">
        <f>'6-7-24 vs Sparkman'!G12</f>
        <v>2</v>
      </c>
      <c r="G60" s="183">
        <f>'6-7-24 vs Sparkman'!H12</f>
        <v>2</v>
      </c>
      <c r="H60" s="183">
        <f>('6-7-24 vs Sparkman'!I12)*100</f>
        <v>100</v>
      </c>
      <c r="I60" s="183">
        <f>'6-7-24 vs Sparkman'!J12</f>
        <v>0</v>
      </c>
      <c r="J60" s="183">
        <f>'6-7-24 vs Sparkman'!K12</f>
        <v>0</v>
      </c>
      <c r="K60" s="183">
        <f>('6-7-24 vs Sparkman'!L12)*100</f>
        <v>0</v>
      </c>
      <c r="L60" s="183">
        <f>'6-7-24 vs Sparkman'!M12</f>
        <v>3</v>
      </c>
      <c r="M60" s="183">
        <f>'6-7-24 vs Sparkman'!N12</f>
        <v>4</v>
      </c>
      <c r="N60" s="183">
        <f>('6-7-24 vs Sparkman'!O12)*100</f>
        <v>75</v>
      </c>
      <c r="O60" s="183">
        <f>'6-7-24 vs Sparkman'!P12</f>
        <v>8</v>
      </c>
      <c r="P60" s="183">
        <f>'6-7-24 vs Sparkman'!Q12</f>
        <v>1</v>
      </c>
      <c r="Q60" s="183">
        <f>'6-7-24 vs Sparkman'!R12</f>
        <v>2</v>
      </c>
      <c r="R60" s="183">
        <f>'6-7-24 vs Sparkman'!S12</f>
        <v>3</v>
      </c>
      <c r="S60" s="183">
        <f>'6-7-24 vs Sparkman'!T12</f>
        <v>1</v>
      </c>
      <c r="T60" s="183">
        <f>'6-7-24 vs Sparkman'!U12</f>
        <v>1</v>
      </c>
      <c r="U60" s="183">
        <f>'6-7-24 vs Sparkman'!V12</f>
        <v>0</v>
      </c>
      <c r="V60" s="183">
        <f>'6-7-24 vs Sparkman'!W12</f>
        <v>2</v>
      </c>
      <c r="W60" s="183">
        <f>'6-7-24 vs Sparkman'!X12</f>
        <v>0</v>
      </c>
      <c r="X60" s="183">
        <f>'6-7-24 vs Sparkman'!Y12</f>
        <v>0</v>
      </c>
      <c r="Y60" s="183">
        <f>'6-7-24 vs Sparkman'!Z12</f>
        <v>2</v>
      </c>
      <c r="Z60" s="183">
        <f>'6-7-24 vs Sparkman'!AA12</f>
        <v>10.5</v>
      </c>
      <c r="AA60" s="198" t="s">
        <v>136</v>
      </c>
    </row>
    <row r="61" spans="1:27" x14ac:dyDescent="0.55000000000000004">
      <c r="A61" s="197">
        <f>'6-7-24 vs Sparkman'!B13</f>
        <v>30</v>
      </c>
      <c r="B61" s="183" t="str">
        <f>'6-7-24 vs Sparkman'!C13</f>
        <v>Bowman</v>
      </c>
      <c r="C61" s="183">
        <f>'6-7-24 vs Sparkman'!D13</f>
        <v>3</v>
      </c>
      <c r="D61" s="183">
        <f>'6-7-24 vs Sparkman'!E13</f>
        <v>7</v>
      </c>
      <c r="E61" s="183">
        <f>('6-7-24 vs Sparkman'!F13)*100</f>
        <v>42.857142857142854</v>
      </c>
      <c r="F61" s="183">
        <f>'6-7-24 vs Sparkman'!G13</f>
        <v>0</v>
      </c>
      <c r="G61" s="183">
        <f>'6-7-24 vs Sparkman'!H13</f>
        <v>2</v>
      </c>
      <c r="H61" s="183">
        <f>('6-7-24 vs Sparkman'!I13)*100</f>
        <v>0</v>
      </c>
      <c r="I61" s="183">
        <f>'6-7-24 vs Sparkman'!J13</f>
        <v>0</v>
      </c>
      <c r="J61" s="183">
        <f>'6-7-24 vs Sparkman'!K13</f>
        <v>2</v>
      </c>
      <c r="K61" s="183">
        <f>('6-7-24 vs Sparkman'!L13)*100</f>
        <v>0</v>
      </c>
      <c r="L61" s="183">
        <f>'6-7-24 vs Sparkman'!M13</f>
        <v>3</v>
      </c>
      <c r="M61" s="183">
        <f>'6-7-24 vs Sparkman'!N13</f>
        <v>9</v>
      </c>
      <c r="N61" s="183">
        <f>('6-7-24 vs Sparkman'!O13)*100</f>
        <v>33.333333333333329</v>
      </c>
      <c r="O61" s="183">
        <f>'6-7-24 vs Sparkman'!P13</f>
        <v>6</v>
      </c>
      <c r="P61" s="183">
        <f>'6-7-24 vs Sparkman'!Q13</f>
        <v>5</v>
      </c>
      <c r="Q61" s="183">
        <f>'6-7-24 vs Sparkman'!R13</f>
        <v>4</v>
      </c>
      <c r="R61" s="183">
        <f>'6-7-24 vs Sparkman'!S13</f>
        <v>9</v>
      </c>
      <c r="S61" s="183">
        <f>'6-7-24 vs Sparkman'!T13</f>
        <v>2</v>
      </c>
      <c r="T61" s="183">
        <f>'6-7-24 vs Sparkman'!U13</f>
        <v>0</v>
      </c>
      <c r="U61" s="183">
        <f>'6-7-24 vs Sparkman'!V13</f>
        <v>1</v>
      </c>
      <c r="V61" s="183">
        <f>'6-7-24 vs Sparkman'!W13</f>
        <v>0</v>
      </c>
      <c r="W61" s="183">
        <f>'6-7-24 vs Sparkman'!X13</f>
        <v>0</v>
      </c>
      <c r="X61" s="183">
        <f>'6-7-24 vs Sparkman'!Y13</f>
        <v>1</v>
      </c>
      <c r="Y61" s="183">
        <f>'6-7-24 vs Sparkman'!Z13</f>
        <v>2</v>
      </c>
      <c r="Z61" s="183">
        <f>'6-7-24 vs Sparkman'!AA13</f>
        <v>15.5</v>
      </c>
      <c r="AA61" s="198" t="s">
        <v>136</v>
      </c>
    </row>
    <row r="62" spans="1:27" x14ac:dyDescent="0.55000000000000004">
      <c r="A62" s="197">
        <f>'6-7-24 vs Sparkman'!B14</f>
        <v>32</v>
      </c>
      <c r="B62" s="183" t="str">
        <f>'6-7-24 vs Sparkman'!C14</f>
        <v>Turner</v>
      </c>
      <c r="C62" s="183">
        <f>'6-7-24 vs Sparkman'!D14</f>
        <v>0</v>
      </c>
      <c r="D62" s="183">
        <f>'6-7-24 vs Sparkman'!E14</f>
        <v>0</v>
      </c>
      <c r="E62" s="183">
        <f>('6-7-24 vs Sparkman'!F14)*100</f>
        <v>0</v>
      </c>
      <c r="F62" s="183">
        <f>'6-7-24 vs Sparkman'!G14</f>
        <v>0</v>
      </c>
      <c r="G62" s="183">
        <f>'6-7-24 vs Sparkman'!H14</f>
        <v>1</v>
      </c>
      <c r="H62" s="183">
        <f>('6-7-24 vs Sparkman'!I14)*100</f>
        <v>0</v>
      </c>
      <c r="I62" s="183">
        <f>'6-7-24 vs Sparkman'!J14</f>
        <v>0</v>
      </c>
      <c r="J62" s="183">
        <f>'6-7-24 vs Sparkman'!K14</f>
        <v>0</v>
      </c>
      <c r="K62" s="183">
        <f>('6-7-24 vs Sparkman'!L14)*100</f>
        <v>0</v>
      </c>
      <c r="L62" s="183">
        <f>'6-7-24 vs Sparkman'!M14</f>
        <v>0</v>
      </c>
      <c r="M62" s="183">
        <f>'6-7-24 vs Sparkman'!N14</f>
        <v>1</v>
      </c>
      <c r="N62" s="183">
        <f>('6-7-24 vs Sparkman'!O14)*100</f>
        <v>0</v>
      </c>
      <c r="O62" s="183">
        <f>'6-7-24 vs Sparkman'!P14</f>
        <v>0</v>
      </c>
      <c r="P62" s="183">
        <f>'6-7-24 vs Sparkman'!Q14</f>
        <v>0</v>
      </c>
      <c r="Q62" s="183">
        <f>'6-7-24 vs Sparkman'!R14</f>
        <v>0</v>
      </c>
      <c r="R62" s="183">
        <f>'6-7-24 vs Sparkman'!S14</f>
        <v>0</v>
      </c>
      <c r="S62" s="183">
        <f>'6-7-24 vs Sparkman'!T14</f>
        <v>0</v>
      </c>
      <c r="T62" s="183">
        <f>'6-7-24 vs Sparkman'!U14</f>
        <v>0</v>
      </c>
      <c r="U62" s="183">
        <f>'6-7-24 vs Sparkman'!V14</f>
        <v>0</v>
      </c>
      <c r="V62" s="183">
        <f>'6-7-24 vs Sparkman'!W14</f>
        <v>0</v>
      </c>
      <c r="W62" s="183">
        <f>'6-7-24 vs Sparkman'!X14</f>
        <v>0</v>
      </c>
      <c r="X62" s="183">
        <f>'6-7-24 vs Sparkman'!Y14</f>
        <v>0</v>
      </c>
      <c r="Y62" s="183">
        <f>'6-7-24 vs Sparkman'!Z14</f>
        <v>0</v>
      </c>
      <c r="Z62" s="183">
        <f>'6-7-24 vs Sparkman'!AA14</f>
        <v>2.5</v>
      </c>
      <c r="AA62" s="198" t="s">
        <v>136</v>
      </c>
    </row>
    <row r="63" spans="1:27" x14ac:dyDescent="0.55000000000000004">
      <c r="A63" s="197">
        <f>'6-7-24 vs Sparkman'!B15</f>
        <v>33</v>
      </c>
      <c r="B63" s="183" t="str">
        <f>'6-7-24 vs Sparkman'!C15</f>
        <v>Bellomy</v>
      </c>
      <c r="C63" s="183">
        <f>'6-7-24 vs Sparkman'!D15</f>
        <v>0</v>
      </c>
      <c r="D63" s="183">
        <f>'6-7-24 vs Sparkman'!E15</f>
        <v>3</v>
      </c>
      <c r="E63" s="183">
        <f>('6-7-24 vs Sparkman'!F15)*100</f>
        <v>0</v>
      </c>
      <c r="F63" s="183">
        <f>'6-7-24 vs Sparkman'!G15</f>
        <v>0</v>
      </c>
      <c r="G63" s="183">
        <f>'6-7-24 vs Sparkman'!H15</f>
        <v>1</v>
      </c>
      <c r="H63" s="183">
        <f>('6-7-24 vs Sparkman'!I15)*100</f>
        <v>0</v>
      </c>
      <c r="I63" s="183">
        <f>'6-7-24 vs Sparkman'!J15</f>
        <v>0</v>
      </c>
      <c r="J63" s="183">
        <f>'6-7-24 vs Sparkman'!K15</f>
        <v>0</v>
      </c>
      <c r="K63" s="183">
        <f>('6-7-24 vs Sparkman'!L15)*100</f>
        <v>0</v>
      </c>
      <c r="L63" s="183">
        <f>'6-7-24 vs Sparkman'!M15</f>
        <v>0</v>
      </c>
      <c r="M63" s="183">
        <f>'6-7-24 vs Sparkman'!N15</f>
        <v>4</v>
      </c>
      <c r="N63" s="183">
        <f>('6-7-24 vs Sparkman'!O15)*100</f>
        <v>0</v>
      </c>
      <c r="O63" s="183">
        <f>'6-7-24 vs Sparkman'!P15</f>
        <v>0</v>
      </c>
      <c r="P63" s="183">
        <f>'6-7-24 vs Sparkman'!Q15</f>
        <v>4</v>
      </c>
      <c r="Q63" s="183">
        <f>'6-7-24 vs Sparkman'!R15</f>
        <v>1</v>
      </c>
      <c r="R63" s="183">
        <f>'6-7-24 vs Sparkman'!S15</f>
        <v>5</v>
      </c>
      <c r="S63" s="183">
        <f>'6-7-24 vs Sparkman'!T15</f>
        <v>0</v>
      </c>
      <c r="T63" s="183">
        <f>'6-7-24 vs Sparkman'!U15</f>
        <v>0</v>
      </c>
      <c r="U63" s="183">
        <f>'6-7-24 vs Sparkman'!V15</f>
        <v>0</v>
      </c>
      <c r="V63" s="183">
        <f>'6-7-24 vs Sparkman'!W15</f>
        <v>1</v>
      </c>
      <c r="W63" s="183">
        <f>'6-7-24 vs Sparkman'!X15</f>
        <v>0</v>
      </c>
      <c r="X63" s="183">
        <f>'6-7-24 vs Sparkman'!Y15</f>
        <v>0</v>
      </c>
      <c r="Y63" s="183">
        <f>'6-7-24 vs Sparkman'!Z15</f>
        <v>1</v>
      </c>
      <c r="Z63" s="183">
        <f>'6-7-24 vs Sparkman'!AA15</f>
        <v>7.5</v>
      </c>
      <c r="AA63" s="198" t="s">
        <v>136</v>
      </c>
    </row>
    <row r="64" spans="1:27" x14ac:dyDescent="0.55000000000000004">
      <c r="A64" s="197">
        <f>'6-7-24 vs Sparkman'!B16</f>
        <v>34</v>
      </c>
      <c r="B64" s="183" t="str">
        <f>'6-7-24 vs Sparkman'!C16</f>
        <v>Toms</v>
      </c>
      <c r="C64" s="183">
        <f>'6-7-24 vs Sparkman'!D16</f>
        <v>3</v>
      </c>
      <c r="D64" s="183">
        <f>'6-7-24 vs Sparkman'!E16</f>
        <v>3</v>
      </c>
      <c r="E64" s="183">
        <f>('6-7-24 vs Sparkman'!F16)*100</f>
        <v>100</v>
      </c>
      <c r="F64" s="183">
        <f>'6-7-24 vs Sparkman'!G16</f>
        <v>0</v>
      </c>
      <c r="G64" s="183">
        <f>'6-7-24 vs Sparkman'!H16</f>
        <v>0</v>
      </c>
      <c r="H64" s="183">
        <f>('6-7-24 vs Sparkman'!I16)*100</f>
        <v>0</v>
      </c>
      <c r="I64" s="183">
        <f>'6-7-24 vs Sparkman'!J16</f>
        <v>0</v>
      </c>
      <c r="J64" s="183">
        <f>'6-7-24 vs Sparkman'!K16</f>
        <v>0</v>
      </c>
      <c r="K64" s="183">
        <f>('6-7-24 vs Sparkman'!L16)*100</f>
        <v>0</v>
      </c>
      <c r="L64" s="183">
        <f>'6-7-24 vs Sparkman'!M16</f>
        <v>3</v>
      </c>
      <c r="M64" s="183">
        <f>'6-7-24 vs Sparkman'!N16</f>
        <v>3</v>
      </c>
      <c r="N64" s="183">
        <f>('6-7-24 vs Sparkman'!O16)*100</f>
        <v>100</v>
      </c>
      <c r="O64" s="183">
        <f>'6-7-24 vs Sparkman'!P16</f>
        <v>6</v>
      </c>
      <c r="P64" s="183">
        <f>'6-7-24 vs Sparkman'!Q16</f>
        <v>0</v>
      </c>
      <c r="Q64" s="183">
        <f>'6-7-24 vs Sparkman'!R16</f>
        <v>3</v>
      </c>
      <c r="R64" s="183">
        <f>'6-7-24 vs Sparkman'!S16</f>
        <v>3</v>
      </c>
      <c r="S64" s="183">
        <f>'6-7-24 vs Sparkman'!T16</f>
        <v>1</v>
      </c>
      <c r="T64" s="183">
        <f>'6-7-24 vs Sparkman'!U16</f>
        <v>1</v>
      </c>
      <c r="U64" s="183">
        <f>'6-7-24 vs Sparkman'!V16</f>
        <v>0</v>
      </c>
      <c r="V64" s="183">
        <f>'6-7-24 vs Sparkman'!W16</f>
        <v>1</v>
      </c>
      <c r="W64" s="183">
        <f>'6-7-24 vs Sparkman'!X16</f>
        <v>0</v>
      </c>
      <c r="X64" s="183">
        <f>'6-7-24 vs Sparkman'!Y16</f>
        <v>0</v>
      </c>
      <c r="Y64" s="183">
        <f>'6-7-24 vs Sparkman'!Z16</f>
        <v>1</v>
      </c>
      <c r="Z64" s="183">
        <f>'6-7-24 vs Sparkman'!AA16</f>
        <v>9.5</v>
      </c>
      <c r="AA64" s="198" t="s">
        <v>136</v>
      </c>
    </row>
    <row r="65" spans="1:27" x14ac:dyDescent="0.55000000000000004">
      <c r="A65" s="197">
        <f>'6-7-24 vs Sparkman'!B17</f>
        <v>55</v>
      </c>
      <c r="B65" s="183" t="str">
        <f>'6-7-24 vs Sparkman'!C17</f>
        <v>Baker</v>
      </c>
      <c r="C65" s="183">
        <f>'6-7-24 vs Sparkman'!D17</f>
        <v>0</v>
      </c>
      <c r="D65" s="183">
        <f>'6-7-24 vs Sparkman'!E17</f>
        <v>1</v>
      </c>
      <c r="E65" s="183">
        <f>('6-7-24 vs Sparkman'!F17)*100</f>
        <v>0</v>
      </c>
      <c r="F65" s="183">
        <f>'6-7-24 vs Sparkman'!G17</f>
        <v>0</v>
      </c>
      <c r="G65" s="183">
        <f>'6-7-24 vs Sparkman'!H17</f>
        <v>0</v>
      </c>
      <c r="H65" s="183">
        <f>('6-7-24 vs Sparkman'!I17)*100</f>
        <v>0</v>
      </c>
      <c r="I65" s="183">
        <f>'6-7-24 vs Sparkman'!J17</f>
        <v>0</v>
      </c>
      <c r="J65" s="183">
        <f>'6-7-24 vs Sparkman'!K17</f>
        <v>2</v>
      </c>
      <c r="K65" s="183">
        <f>('6-7-24 vs Sparkman'!L17)*100</f>
        <v>0</v>
      </c>
      <c r="L65" s="183">
        <f>'6-7-24 vs Sparkman'!M17</f>
        <v>0</v>
      </c>
      <c r="M65" s="183">
        <f>'6-7-24 vs Sparkman'!N17</f>
        <v>1</v>
      </c>
      <c r="N65" s="183">
        <f>('6-7-24 vs Sparkman'!O17)*100</f>
        <v>0</v>
      </c>
      <c r="O65" s="183">
        <f>'6-7-24 vs Sparkman'!P17</f>
        <v>0</v>
      </c>
      <c r="P65" s="183">
        <f>'6-7-24 vs Sparkman'!Q17</f>
        <v>1</v>
      </c>
      <c r="Q65" s="183">
        <f>'6-7-24 vs Sparkman'!R17</f>
        <v>1</v>
      </c>
      <c r="R65" s="183">
        <f>'6-7-24 vs Sparkman'!S17</f>
        <v>2</v>
      </c>
      <c r="S65" s="183">
        <f>'6-7-24 vs Sparkman'!T17</f>
        <v>0</v>
      </c>
      <c r="T65" s="183">
        <f>'6-7-24 vs Sparkman'!U17</f>
        <v>1</v>
      </c>
      <c r="U65" s="183">
        <f>'6-7-24 vs Sparkman'!V17</f>
        <v>0</v>
      </c>
      <c r="V65" s="183">
        <f>'6-7-24 vs Sparkman'!W17</f>
        <v>0</v>
      </c>
      <c r="W65" s="183">
        <f>'6-7-24 vs Sparkman'!X17</f>
        <v>0</v>
      </c>
      <c r="X65" s="183">
        <f>'6-7-24 vs Sparkman'!Y17</f>
        <v>1</v>
      </c>
      <c r="Y65" s="183">
        <f>'6-7-24 vs Sparkman'!Z17</f>
        <v>1</v>
      </c>
      <c r="Z65" s="183">
        <f>'6-7-24 vs Sparkman'!AA17</f>
        <v>8</v>
      </c>
      <c r="AA65" s="198" t="s">
        <v>136</v>
      </c>
    </row>
    <row r="66" spans="1:27" x14ac:dyDescent="0.55000000000000004">
      <c r="A66" s="197">
        <f>'6-7-24 vs Sparkman'!B18</f>
        <v>99</v>
      </c>
      <c r="B66" s="183" t="str">
        <f>'6-7-24 vs Sparkman'!C18</f>
        <v>Team</v>
      </c>
      <c r="C66" s="183">
        <f>'6-7-24 vs Sparkman'!D18</f>
        <v>20</v>
      </c>
      <c r="D66" s="183">
        <f>'6-7-24 vs Sparkman'!E18</f>
        <v>40</v>
      </c>
      <c r="E66" s="183">
        <f>('6-7-24 vs Sparkman'!F18)*100</f>
        <v>50</v>
      </c>
      <c r="F66" s="183">
        <f>'6-7-24 vs Sparkman'!G18</f>
        <v>5</v>
      </c>
      <c r="G66" s="183">
        <f>'6-7-24 vs Sparkman'!H18</f>
        <v>18</v>
      </c>
      <c r="H66" s="183">
        <f>('6-7-24 vs Sparkman'!I18)*100</f>
        <v>27.777777777777779</v>
      </c>
      <c r="I66" s="183">
        <f>'6-7-24 vs Sparkman'!J18</f>
        <v>4</v>
      </c>
      <c r="J66" s="183">
        <f>'6-7-24 vs Sparkman'!K18</f>
        <v>10</v>
      </c>
      <c r="K66" s="183">
        <f>('6-7-24 vs Sparkman'!L18)*100</f>
        <v>40</v>
      </c>
      <c r="L66" s="183">
        <f>'6-7-24 vs Sparkman'!M18</f>
        <v>25</v>
      </c>
      <c r="M66" s="183">
        <f>'6-7-24 vs Sparkman'!N18</f>
        <v>58</v>
      </c>
      <c r="N66" s="183">
        <f>('6-7-24 vs Sparkman'!O18)*100</f>
        <v>43.103448275862064</v>
      </c>
      <c r="O66" s="183">
        <f>'6-7-24 vs Sparkman'!P18</f>
        <v>59</v>
      </c>
      <c r="P66" s="183">
        <f>'6-7-24 vs Sparkman'!Q18</f>
        <v>18</v>
      </c>
      <c r="Q66" s="183">
        <f>'6-7-24 vs Sparkman'!R18</f>
        <v>27</v>
      </c>
      <c r="R66" s="183">
        <f>'6-7-24 vs Sparkman'!S18</f>
        <v>45</v>
      </c>
      <c r="S66" s="183">
        <f>'6-7-24 vs Sparkman'!T18</f>
        <v>13</v>
      </c>
      <c r="T66" s="183">
        <f>'6-7-24 vs Sparkman'!U18</f>
        <v>16</v>
      </c>
      <c r="U66" s="183">
        <f>'6-7-24 vs Sparkman'!V18</f>
        <v>3</v>
      </c>
      <c r="V66" s="183">
        <f>'6-7-24 vs Sparkman'!W18</f>
        <v>10</v>
      </c>
      <c r="W66" s="183">
        <f>'6-7-24 vs Sparkman'!X18</f>
        <v>0</v>
      </c>
      <c r="X66" s="183">
        <f>'6-7-24 vs Sparkman'!Y18</f>
        <v>6</v>
      </c>
      <c r="Y66" s="183">
        <f>'6-7-24 vs Sparkman'!Z18</f>
        <v>11</v>
      </c>
      <c r="Z66" s="183">
        <f>'6-7-24 vs Sparkman'!AA18</f>
        <v>160.01999999999998</v>
      </c>
      <c r="AA66" s="198" t="s">
        <v>136</v>
      </c>
    </row>
    <row r="67" spans="1:27" x14ac:dyDescent="0.55000000000000004">
      <c r="A67" s="196">
        <f>'6-6-24 vs Ensworth'!B3</f>
        <v>0</v>
      </c>
      <c r="B67" s="196" t="str">
        <f>'6-6-24 vs Ensworth'!C3</f>
        <v>Lewis</v>
      </c>
      <c r="C67" s="183">
        <f>'6-6-24 vs Ensworth'!D3</f>
        <v>0</v>
      </c>
      <c r="D67" s="183">
        <f>'6-6-24 vs Ensworth'!E3</f>
        <v>0</v>
      </c>
      <c r="E67" s="183">
        <f>('6-6-24 vs Ensworth'!F3)*100</f>
        <v>0</v>
      </c>
      <c r="F67" s="183">
        <f>'6-6-24 vs Ensworth'!G3</f>
        <v>0</v>
      </c>
      <c r="G67" s="183">
        <f>'6-6-24 vs Ensworth'!H3</f>
        <v>0</v>
      </c>
      <c r="H67" s="183">
        <f>('6-6-24 vs Ensworth'!I3)*100</f>
        <v>0</v>
      </c>
      <c r="I67" s="183">
        <f>'6-6-24 vs Ensworth'!J3</f>
        <v>0</v>
      </c>
      <c r="J67" s="183">
        <f>'6-6-24 vs Ensworth'!K3</f>
        <v>0</v>
      </c>
      <c r="K67" s="183">
        <f>('6-6-24 vs Ensworth'!L3)*100</f>
        <v>0</v>
      </c>
      <c r="L67" s="183">
        <f>'6-6-24 vs Ensworth'!M3</f>
        <v>0</v>
      </c>
      <c r="M67" s="183">
        <f>'6-6-24 vs Ensworth'!N3</f>
        <v>0</v>
      </c>
      <c r="N67" s="183">
        <f>('6-6-24 vs Ensworth'!O3)*100</f>
        <v>0</v>
      </c>
      <c r="O67" s="183">
        <f>'6-6-24 vs Ensworth'!P3</f>
        <v>0</v>
      </c>
      <c r="P67" s="183">
        <f>'6-6-24 vs Ensworth'!Q3</f>
        <v>0</v>
      </c>
      <c r="Q67" s="183">
        <f>'6-6-24 vs Ensworth'!R3</f>
        <v>1</v>
      </c>
      <c r="R67" s="183">
        <f>'6-6-24 vs Ensworth'!S3</f>
        <v>1</v>
      </c>
      <c r="S67" s="183">
        <f>'6-6-24 vs Ensworth'!T3</f>
        <v>1</v>
      </c>
      <c r="T67" s="183">
        <f>'6-6-24 vs Ensworth'!U3</f>
        <v>1</v>
      </c>
      <c r="U67" s="183">
        <f>'6-6-24 vs Ensworth'!V3</f>
        <v>0</v>
      </c>
      <c r="V67" s="183">
        <f>'6-6-24 vs Ensworth'!W3</f>
        <v>2</v>
      </c>
      <c r="W67" s="183">
        <f>'6-6-24 vs Ensworth'!X3</f>
        <v>0</v>
      </c>
      <c r="X67" s="183">
        <f>'6-6-24 vs Ensworth'!Y3</f>
        <v>0</v>
      </c>
      <c r="Y67" s="183">
        <f>'6-6-24 vs Ensworth'!Z3</f>
        <v>0</v>
      </c>
      <c r="Z67" s="183">
        <f>'6-6-24 vs Ensworth'!AA3</f>
        <v>5.5</v>
      </c>
      <c r="AA67" s="198" t="s">
        <v>132</v>
      </c>
    </row>
    <row r="68" spans="1:27" x14ac:dyDescent="0.55000000000000004">
      <c r="A68" s="196">
        <f>'6-6-24 vs Ensworth'!B4</f>
        <v>1</v>
      </c>
      <c r="B68" s="196" t="str">
        <f>'6-6-24 vs Ensworth'!C4</f>
        <v>Walker</v>
      </c>
      <c r="C68" s="183">
        <f>'6-6-24 vs Ensworth'!D4</f>
        <v>4</v>
      </c>
      <c r="D68" s="183">
        <f>'6-6-24 vs Ensworth'!E4</f>
        <v>5</v>
      </c>
      <c r="E68" s="183">
        <f>('6-6-24 vs Ensworth'!F4)*100</f>
        <v>80</v>
      </c>
      <c r="F68" s="183">
        <f>'6-6-24 vs Ensworth'!G4</f>
        <v>2</v>
      </c>
      <c r="G68" s="183">
        <f>'6-6-24 vs Ensworth'!H4</f>
        <v>7</v>
      </c>
      <c r="H68" s="183">
        <f>('6-6-24 vs Ensworth'!I4)*100</f>
        <v>28.571428571428569</v>
      </c>
      <c r="I68" s="183">
        <f>'6-6-24 vs Ensworth'!J4</f>
        <v>0</v>
      </c>
      <c r="J68" s="183">
        <f>'6-6-24 vs Ensworth'!K4</f>
        <v>0</v>
      </c>
      <c r="K68" s="183">
        <f>('6-6-24 vs Ensworth'!L4)*100</f>
        <v>0</v>
      </c>
      <c r="L68" s="183">
        <f>'6-6-24 vs Ensworth'!M4</f>
        <v>6</v>
      </c>
      <c r="M68" s="183">
        <f>'6-6-24 vs Ensworth'!N4</f>
        <v>12</v>
      </c>
      <c r="N68" s="183">
        <f>('6-6-24 vs Ensworth'!O4)*100</f>
        <v>50</v>
      </c>
      <c r="O68" s="183">
        <f>'6-6-24 vs Ensworth'!P4</f>
        <v>14</v>
      </c>
      <c r="P68" s="183">
        <f>'6-6-24 vs Ensworth'!Q4</f>
        <v>0</v>
      </c>
      <c r="Q68" s="183">
        <f>'6-6-24 vs Ensworth'!R4</f>
        <v>0</v>
      </c>
      <c r="R68" s="183">
        <f>'6-6-24 vs Ensworth'!S4</f>
        <v>0</v>
      </c>
      <c r="S68" s="183">
        <f>'6-6-24 vs Ensworth'!T4</f>
        <v>0</v>
      </c>
      <c r="T68" s="183">
        <f>'6-6-24 vs Ensworth'!U4</f>
        <v>1</v>
      </c>
      <c r="U68" s="183">
        <f>'6-6-24 vs Ensworth'!V4</f>
        <v>0</v>
      </c>
      <c r="V68" s="183">
        <f>'6-6-24 vs Ensworth'!W4</f>
        <v>1</v>
      </c>
      <c r="W68" s="183">
        <f>'6-6-24 vs Ensworth'!X4</f>
        <v>0</v>
      </c>
      <c r="X68" s="183">
        <f>'6-6-24 vs Ensworth'!Y4</f>
        <v>2</v>
      </c>
      <c r="Y68" s="183">
        <f>'6-6-24 vs Ensworth'!Z4</f>
        <v>3</v>
      </c>
      <c r="Z68" s="183">
        <f>'6-6-24 vs Ensworth'!AA4</f>
        <v>16.5</v>
      </c>
      <c r="AA68" s="198" t="s">
        <v>132</v>
      </c>
    </row>
    <row r="69" spans="1:27" x14ac:dyDescent="0.55000000000000004">
      <c r="A69" s="196">
        <f>'6-6-24 vs Ensworth'!B5</f>
        <v>2</v>
      </c>
      <c r="B69" s="196" t="str">
        <f>'6-6-24 vs Ensworth'!C5</f>
        <v>Rivers</v>
      </c>
      <c r="C69" s="183">
        <f>'6-6-24 vs Ensworth'!D5</f>
        <v>3</v>
      </c>
      <c r="D69" s="183">
        <f>'6-6-24 vs Ensworth'!E5</f>
        <v>6</v>
      </c>
      <c r="E69" s="183">
        <f>('6-6-24 vs Ensworth'!F5)*100</f>
        <v>50</v>
      </c>
      <c r="F69" s="183">
        <f>'6-6-24 vs Ensworth'!G5</f>
        <v>0</v>
      </c>
      <c r="G69" s="183">
        <f>'6-6-24 vs Ensworth'!H5</f>
        <v>1</v>
      </c>
      <c r="H69" s="183">
        <f>('6-6-24 vs Ensworth'!I5)*100</f>
        <v>0</v>
      </c>
      <c r="I69" s="183">
        <f>'6-6-24 vs Ensworth'!J5</f>
        <v>2</v>
      </c>
      <c r="J69" s="183">
        <f>'6-6-24 vs Ensworth'!K5</f>
        <v>2</v>
      </c>
      <c r="K69" s="183">
        <f>('6-6-24 vs Ensworth'!L5)*100</f>
        <v>100</v>
      </c>
      <c r="L69" s="183">
        <f>'6-6-24 vs Ensworth'!M5</f>
        <v>3</v>
      </c>
      <c r="M69" s="183">
        <f>'6-6-24 vs Ensworth'!N5</f>
        <v>7</v>
      </c>
      <c r="N69" s="183">
        <f>('6-6-24 vs Ensworth'!O5)*100</f>
        <v>42.857142857142854</v>
      </c>
      <c r="O69" s="183">
        <f>'6-6-24 vs Ensworth'!P5</f>
        <v>8</v>
      </c>
      <c r="P69" s="183">
        <f>'6-6-24 vs Ensworth'!Q5</f>
        <v>2</v>
      </c>
      <c r="Q69" s="183">
        <f>'6-6-24 vs Ensworth'!R5</f>
        <v>3</v>
      </c>
      <c r="R69" s="183">
        <f>'6-6-24 vs Ensworth'!S5</f>
        <v>5</v>
      </c>
      <c r="S69" s="183">
        <f>'6-6-24 vs Ensworth'!T5</f>
        <v>1</v>
      </c>
      <c r="T69" s="183">
        <f>'6-6-24 vs Ensworth'!U5</f>
        <v>2</v>
      </c>
      <c r="U69" s="183">
        <f>'6-6-24 vs Ensworth'!V5</f>
        <v>0</v>
      </c>
      <c r="V69" s="183">
        <f>'6-6-24 vs Ensworth'!W5</f>
        <v>1</v>
      </c>
      <c r="W69" s="183">
        <f>'6-6-24 vs Ensworth'!X5</f>
        <v>0</v>
      </c>
      <c r="X69" s="183">
        <f>'6-6-24 vs Ensworth'!Y5</f>
        <v>2</v>
      </c>
      <c r="Y69" s="183">
        <f>'6-6-24 vs Ensworth'!Z5</f>
        <v>1</v>
      </c>
      <c r="Z69" s="183">
        <f>'6-6-24 vs Ensworth'!AA5</f>
        <v>15</v>
      </c>
      <c r="AA69" s="198" t="s">
        <v>132</v>
      </c>
    </row>
    <row r="70" spans="1:27" x14ac:dyDescent="0.55000000000000004">
      <c r="A70" s="196">
        <f>'6-6-24 vs Ensworth'!B6</f>
        <v>3</v>
      </c>
      <c r="B70" s="196" t="str">
        <f>'6-6-24 vs Ensworth'!C6</f>
        <v>Gossett</v>
      </c>
      <c r="C70" s="183">
        <f>'6-6-24 vs Ensworth'!D6</f>
        <v>0</v>
      </c>
      <c r="D70" s="183">
        <f>'6-6-24 vs Ensworth'!E6</f>
        <v>1</v>
      </c>
      <c r="E70" s="183">
        <f>('6-6-24 vs Ensworth'!F6)*100</f>
        <v>0</v>
      </c>
      <c r="F70" s="183">
        <f>'6-6-24 vs Ensworth'!G6</f>
        <v>1</v>
      </c>
      <c r="G70" s="183">
        <f>'6-6-24 vs Ensworth'!H6</f>
        <v>6</v>
      </c>
      <c r="H70" s="183">
        <f>('6-6-24 vs Ensworth'!I6)*100</f>
        <v>16.666666666666664</v>
      </c>
      <c r="I70" s="183">
        <f>'6-6-24 vs Ensworth'!J6</f>
        <v>0</v>
      </c>
      <c r="J70" s="183">
        <f>'6-6-24 vs Ensworth'!K6</f>
        <v>0</v>
      </c>
      <c r="K70" s="183">
        <f>('6-6-24 vs Ensworth'!L6)*100</f>
        <v>0</v>
      </c>
      <c r="L70" s="183">
        <f>'6-6-24 vs Ensworth'!M6</f>
        <v>1</v>
      </c>
      <c r="M70" s="183">
        <f>'6-6-24 vs Ensworth'!N6</f>
        <v>7</v>
      </c>
      <c r="N70" s="183">
        <f>('6-6-24 vs Ensworth'!O6)*100</f>
        <v>14.285714285714285</v>
      </c>
      <c r="O70" s="183">
        <f>'6-6-24 vs Ensworth'!P6</f>
        <v>3</v>
      </c>
      <c r="P70" s="183">
        <f>'6-6-24 vs Ensworth'!Q6</f>
        <v>0</v>
      </c>
      <c r="Q70" s="183">
        <f>'6-6-24 vs Ensworth'!R6</f>
        <v>0</v>
      </c>
      <c r="R70" s="183">
        <f>'6-6-24 vs Ensworth'!S6</f>
        <v>0</v>
      </c>
      <c r="S70" s="183">
        <f>'6-6-24 vs Ensworth'!T6</f>
        <v>2</v>
      </c>
      <c r="T70" s="183">
        <f>'6-6-24 vs Ensworth'!U6</f>
        <v>1</v>
      </c>
      <c r="U70" s="183">
        <f>'6-6-24 vs Ensworth'!V6</f>
        <v>0</v>
      </c>
      <c r="V70" s="183">
        <f>'6-6-24 vs Ensworth'!W6</f>
        <v>2</v>
      </c>
      <c r="W70" s="183">
        <f>'6-6-24 vs Ensworth'!X6</f>
        <v>0</v>
      </c>
      <c r="X70" s="183">
        <f>'6-6-24 vs Ensworth'!Y6</f>
        <v>0</v>
      </c>
      <c r="Y70" s="183">
        <f>'6-6-24 vs Ensworth'!Z6</f>
        <v>2</v>
      </c>
      <c r="Z70" s="183">
        <f>'6-6-24 vs Ensworth'!AA6</f>
        <v>11.15</v>
      </c>
      <c r="AA70" s="198" t="s">
        <v>132</v>
      </c>
    </row>
    <row r="71" spans="1:27" x14ac:dyDescent="0.55000000000000004">
      <c r="A71" s="196">
        <f>'6-6-24 vs Ensworth'!B7</f>
        <v>4</v>
      </c>
      <c r="B71" s="196" t="str">
        <f>'6-6-24 vs Ensworth'!C7</f>
        <v>Stapler</v>
      </c>
      <c r="C71" s="183">
        <f>'6-6-24 vs Ensworth'!D7</f>
        <v>0</v>
      </c>
      <c r="D71" s="183">
        <f>'6-6-24 vs Ensworth'!E7</f>
        <v>2</v>
      </c>
      <c r="E71" s="183">
        <f>('6-6-24 vs Ensworth'!F7)*100</f>
        <v>0</v>
      </c>
      <c r="F71" s="183">
        <f>'6-6-24 vs Ensworth'!G7</f>
        <v>1</v>
      </c>
      <c r="G71" s="183">
        <f>'6-6-24 vs Ensworth'!H7</f>
        <v>2</v>
      </c>
      <c r="H71" s="183">
        <f>('6-6-24 vs Ensworth'!I7)*100</f>
        <v>50</v>
      </c>
      <c r="I71" s="183">
        <f>'6-6-24 vs Ensworth'!J7</f>
        <v>0</v>
      </c>
      <c r="J71" s="183">
        <f>'6-6-24 vs Ensworth'!K7</f>
        <v>0</v>
      </c>
      <c r="K71" s="183">
        <f>('6-6-24 vs Ensworth'!L7)*100</f>
        <v>0</v>
      </c>
      <c r="L71" s="183">
        <f>'6-6-24 vs Ensworth'!M7</f>
        <v>1</v>
      </c>
      <c r="M71" s="183">
        <f>'6-6-24 vs Ensworth'!N7</f>
        <v>4</v>
      </c>
      <c r="N71" s="183">
        <f>('6-6-24 vs Ensworth'!O7)*100</f>
        <v>25</v>
      </c>
      <c r="O71" s="183">
        <f>'6-6-24 vs Ensworth'!P7</f>
        <v>3</v>
      </c>
      <c r="P71" s="183">
        <f>'6-6-24 vs Ensworth'!Q7</f>
        <v>0</v>
      </c>
      <c r="Q71" s="183">
        <f>'6-6-24 vs Ensworth'!R7</f>
        <v>0</v>
      </c>
      <c r="R71" s="183">
        <f>'6-6-24 vs Ensworth'!S7</f>
        <v>0</v>
      </c>
      <c r="S71" s="183">
        <f>'6-6-24 vs Ensworth'!T7</f>
        <v>7</v>
      </c>
      <c r="T71" s="183">
        <f>'6-6-24 vs Ensworth'!U7</f>
        <v>0</v>
      </c>
      <c r="U71" s="183">
        <f>'6-6-24 vs Ensworth'!V7</f>
        <v>0</v>
      </c>
      <c r="V71" s="183">
        <f>'6-6-24 vs Ensworth'!W7</f>
        <v>1</v>
      </c>
      <c r="W71" s="183">
        <f>'6-6-24 vs Ensworth'!X7</f>
        <v>0</v>
      </c>
      <c r="X71" s="183">
        <f>'6-6-24 vs Ensworth'!Y7</f>
        <v>2</v>
      </c>
      <c r="Y71" s="183">
        <f>'6-6-24 vs Ensworth'!Z7</f>
        <v>1</v>
      </c>
      <c r="Z71" s="183">
        <f>'6-6-24 vs Ensworth'!AA7</f>
        <v>15.66</v>
      </c>
      <c r="AA71" s="198" t="s">
        <v>132</v>
      </c>
    </row>
    <row r="72" spans="1:27" x14ac:dyDescent="0.55000000000000004">
      <c r="A72" s="196">
        <f>'6-6-24 vs Ensworth'!B8</f>
        <v>5</v>
      </c>
      <c r="B72" s="196" t="str">
        <f>'6-6-24 vs Ensworth'!C8</f>
        <v>JD</v>
      </c>
      <c r="C72" s="183">
        <f>'6-6-24 vs Ensworth'!D8</f>
        <v>8</v>
      </c>
      <c r="D72" s="183">
        <f>'6-6-24 vs Ensworth'!E8</f>
        <v>9</v>
      </c>
      <c r="E72" s="183">
        <f>('6-6-24 vs Ensworth'!F8)*100</f>
        <v>88.888888888888886</v>
      </c>
      <c r="F72" s="183">
        <f>'6-6-24 vs Ensworth'!G8</f>
        <v>0</v>
      </c>
      <c r="G72" s="183">
        <f>'6-6-24 vs Ensworth'!H8</f>
        <v>2</v>
      </c>
      <c r="H72" s="183">
        <f>('6-6-24 vs Ensworth'!I8)*100</f>
        <v>0</v>
      </c>
      <c r="I72" s="183">
        <f>'6-6-24 vs Ensworth'!J8</f>
        <v>2</v>
      </c>
      <c r="J72" s="183">
        <f>'6-6-24 vs Ensworth'!K8</f>
        <v>3</v>
      </c>
      <c r="K72" s="183">
        <f>('6-6-24 vs Ensworth'!L8)*100</f>
        <v>66.666666666666657</v>
      </c>
      <c r="L72" s="183">
        <f>'6-6-24 vs Ensworth'!M8</f>
        <v>8</v>
      </c>
      <c r="M72" s="183">
        <f>'6-6-24 vs Ensworth'!N8</f>
        <v>11</v>
      </c>
      <c r="N72" s="183">
        <f>('6-6-24 vs Ensworth'!O8)*100</f>
        <v>72.727272727272734</v>
      </c>
      <c r="O72" s="183">
        <f>'6-6-24 vs Ensworth'!P8</f>
        <v>18</v>
      </c>
      <c r="P72" s="183">
        <f>'6-6-24 vs Ensworth'!Q8</f>
        <v>5</v>
      </c>
      <c r="Q72" s="183">
        <f>'6-6-24 vs Ensworth'!R8</f>
        <v>3</v>
      </c>
      <c r="R72" s="183">
        <f>'6-6-24 vs Ensworth'!S8</f>
        <v>8</v>
      </c>
      <c r="S72" s="183">
        <f>'6-6-24 vs Ensworth'!T8</f>
        <v>2</v>
      </c>
      <c r="T72" s="183">
        <f>'6-6-24 vs Ensworth'!U8</f>
        <v>2</v>
      </c>
      <c r="U72" s="183">
        <f>'6-6-24 vs Ensworth'!V8</f>
        <v>0</v>
      </c>
      <c r="V72" s="183">
        <f>'6-6-24 vs Ensworth'!W8</f>
        <v>3</v>
      </c>
      <c r="W72" s="183">
        <f>'6-6-24 vs Ensworth'!X8</f>
        <v>0</v>
      </c>
      <c r="X72" s="183">
        <f>'6-6-24 vs Ensworth'!Y8</f>
        <v>3</v>
      </c>
      <c r="Y72" s="183">
        <f>'6-6-24 vs Ensworth'!Z8</f>
        <v>4</v>
      </c>
      <c r="Z72" s="183">
        <f>'6-6-24 vs Ensworth'!AA8</f>
        <v>18.5</v>
      </c>
      <c r="AA72" s="198" t="s">
        <v>132</v>
      </c>
    </row>
    <row r="73" spans="1:27" x14ac:dyDescent="0.55000000000000004">
      <c r="A73" s="196">
        <f>'6-6-24 vs Ensworth'!B9</f>
        <v>10</v>
      </c>
      <c r="B73" s="196" t="str">
        <f>'6-6-24 vs Ensworth'!C9</f>
        <v>Mason</v>
      </c>
      <c r="C73" s="183">
        <f>'6-6-24 vs Ensworth'!D9</f>
        <v>1</v>
      </c>
      <c r="D73" s="183">
        <f>'6-6-24 vs Ensworth'!E9</f>
        <v>2</v>
      </c>
      <c r="E73" s="183">
        <f>('6-6-24 vs Ensworth'!F9)*100</f>
        <v>50</v>
      </c>
      <c r="F73" s="183">
        <f>'6-6-24 vs Ensworth'!G9</f>
        <v>0</v>
      </c>
      <c r="G73" s="183">
        <f>'6-6-24 vs Ensworth'!H9</f>
        <v>2</v>
      </c>
      <c r="H73" s="183">
        <f>('6-6-24 vs Ensworth'!I9)*100</f>
        <v>0</v>
      </c>
      <c r="I73" s="183">
        <f>'6-6-24 vs Ensworth'!J9</f>
        <v>0</v>
      </c>
      <c r="J73" s="183">
        <f>'6-6-24 vs Ensworth'!K9</f>
        <v>0</v>
      </c>
      <c r="K73" s="183">
        <f>('6-6-24 vs Ensworth'!L9)*100</f>
        <v>0</v>
      </c>
      <c r="L73" s="183">
        <f>'6-6-24 vs Ensworth'!M9</f>
        <v>1</v>
      </c>
      <c r="M73" s="183">
        <f>'6-6-24 vs Ensworth'!N9</f>
        <v>4</v>
      </c>
      <c r="N73" s="183">
        <f>('6-6-24 vs Ensworth'!O9)*100</f>
        <v>25</v>
      </c>
      <c r="O73" s="183">
        <f>'6-6-24 vs Ensworth'!P9</f>
        <v>2</v>
      </c>
      <c r="P73" s="183">
        <f>'6-6-24 vs Ensworth'!Q9</f>
        <v>0</v>
      </c>
      <c r="Q73" s="183">
        <f>'6-6-24 vs Ensworth'!R9</f>
        <v>1</v>
      </c>
      <c r="R73" s="183">
        <f>'6-6-24 vs Ensworth'!S9</f>
        <v>1</v>
      </c>
      <c r="S73" s="183">
        <f>'6-6-24 vs Ensworth'!T9</f>
        <v>0</v>
      </c>
      <c r="T73" s="183">
        <f>'6-6-24 vs Ensworth'!U9</f>
        <v>0</v>
      </c>
      <c r="U73" s="183">
        <f>'6-6-24 vs Ensworth'!V9</f>
        <v>0</v>
      </c>
      <c r="V73" s="183">
        <f>'6-6-24 vs Ensworth'!W9</f>
        <v>1</v>
      </c>
      <c r="W73" s="183">
        <f>'6-6-24 vs Ensworth'!X9</f>
        <v>0</v>
      </c>
      <c r="X73" s="183">
        <f>'6-6-24 vs Ensworth'!Y9</f>
        <v>0</v>
      </c>
      <c r="Y73" s="183">
        <f>'6-6-24 vs Ensworth'!Z9</f>
        <v>0</v>
      </c>
      <c r="Z73" s="183">
        <f>'6-6-24 vs Ensworth'!AA9</f>
        <v>7.33</v>
      </c>
      <c r="AA73" s="198" t="s">
        <v>132</v>
      </c>
    </row>
    <row r="74" spans="1:27" x14ac:dyDescent="0.55000000000000004">
      <c r="A74" s="196">
        <f>'6-6-24 vs Ensworth'!B10</f>
        <v>11</v>
      </c>
      <c r="B74" s="196" t="str">
        <f>'6-6-24 vs Ensworth'!C10</f>
        <v>Pannell</v>
      </c>
      <c r="C74" s="183">
        <f>'6-6-24 vs Ensworth'!D10</f>
        <v>1</v>
      </c>
      <c r="D74" s="183">
        <f>'6-6-24 vs Ensworth'!E10</f>
        <v>3</v>
      </c>
      <c r="E74" s="183">
        <f>('6-6-24 vs Ensworth'!F10)*100</f>
        <v>33.333333333333329</v>
      </c>
      <c r="F74" s="183">
        <f>'6-6-24 vs Ensworth'!G10</f>
        <v>0</v>
      </c>
      <c r="G74" s="183">
        <f>'6-6-24 vs Ensworth'!H10</f>
        <v>2</v>
      </c>
      <c r="H74" s="183">
        <f>('6-6-24 vs Ensworth'!I10)*100</f>
        <v>0</v>
      </c>
      <c r="I74" s="183">
        <f>'6-6-24 vs Ensworth'!J10</f>
        <v>0</v>
      </c>
      <c r="J74" s="183">
        <f>'6-6-24 vs Ensworth'!K10</f>
        <v>1</v>
      </c>
      <c r="K74" s="183">
        <f>('6-6-24 vs Ensworth'!L10)*100</f>
        <v>0</v>
      </c>
      <c r="L74" s="183">
        <f>'6-6-24 vs Ensworth'!M10</f>
        <v>1</v>
      </c>
      <c r="M74" s="183">
        <f>'6-6-24 vs Ensworth'!N10</f>
        <v>5</v>
      </c>
      <c r="N74" s="183">
        <f>('6-6-24 vs Ensworth'!O10)*100</f>
        <v>20</v>
      </c>
      <c r="O74" s="183">
        <f>'6-6-24 vs Ensworth'!P10</f>
        <v>2</v>
      </c>
      <c r="P74" s="183">
        <f>'6-6-24 vs Ensworth'!Q10</f>
        <v>1</v>
      </c>
      <c r="Q74" s="183">
        <f>'6-6-24 vs Ensworth'!R10</f>
        <v>2</v>
      </c>
      <c r="R74" s="183">
        <f>'6-6-24 vs Ensworth'!S10</f>
        <v>3</v>
      </c>
      <c r="S74" s="183">
        <f>'6-6-24 vs Ensworth'!T10</f>
        <v>0</v>
      </c>
      <c r="T74" s="183">
        <f>'6-6-24 vs Ensworth'!U10</f>
        <v>2</v>
      </c>
      <c r="U74" s="183">
        <f>'6-6-24 vs Ensworth'!V10</f>
        <v>0</v>
      </c>
      <c r="V74" s="183">
        <f>'6-6-24 vs Ensworth'!W10</f>
        <v>1</v>
      </c>
      <c r="W74" s="183">
        <f>'6-6-24 vs Ensworth'!X10</f>
        <v>0</v>
      </c>
      <c r="X74" s="183">
        <f>'6-6-24 vs Ensworth'!Y10</f>
        <v>0</v>
      </c>
      <c r="Y74" s="183">
        <f>'6-6-24 vs Ensworth'!Z10</f>
        <v>2</v>
      </c>
      <c r="Z74" s="183">
        <f>'6-6-24 vs Ensworth'!AA10</f>
        <v>8.1</v>
      </c>
      <c r="AA74" s="198" t="s">
        <v>132</v>
      </c>
    </row>
    <row r="75" spans="1:27" x14ac:dyDescent="0.55000000000000004">
      <c r="A75" s="196">
        <f>'6-6-24 vs Ensworth'!B11</f>
        <v>12</v>
      </c>
      <c r="B75" s="196" t="str">
        <f>'6-6-24 vs Ensworth'!C11</f>
        <v>Chapman</v>
      </c>
      <c r="C75" s="183">
        <f>'6-6-24 vs Ensworth'!D11</f>
        <v>0</v>
      </c>
      <c r="D75" s="183">
        <f>'6-6-24 vs Ensworth'!E11</f>
        <v>0</v>
      </c>
      <c r="E75" s="183">
        <f>('6-6-24 vs Ensworth'!F11)*100</f>
        <v>0</v>
      </c>
      <c r="F75" s="183">
        <f>'6-6-24 vs Ensworth'!G11</f>
        <v>1</v>
      </c>
      <c r="G75" s="183">
        <f>'6-6-24 vs Ensworth'!H11</f>
        <v>2</v>
      </c>
      <c r="H75" s="183">
        <f>('6-6-24 vs Ensworth'!I11)*100</f>
        <v>50</v>
      </c>
      <c r="I75" s="183">
        <f>'6-6-24 vs Ensworth'!J11</f>
        <v>0</v>
      </c>
      <c r="J75" s="183">
        <f>'6-6-24 vs Ensworth'!K11</f>
        <v>0</v>
      </c>
      <c r="K75" s="183">
        <f>('6-6-24 vs Ensworth'!L11)*100</f>
        <v>0</v>
      </c>
      <c r="L75" s="183">
        <f>'6-6-24 vs Ensworth'!M11</f>
        <v>1</v>
      </c>
      <c r="M75" s="183">
        <f>'6-6-24 vs Ensworth'!N11</f>
        <v>2</v>
      </c>
      <c r="N75" s="183">
        <f>('6-6-24 vs Ensworth'!O11)*100</f>
        <v>50</v>
      </c>
      <c r="O75" s="183">
        <f>'6-6-24 vs Ensworth'!P11</f>
        <v>3</v>
      </c>
      <c r="P75" s="183">
        <f>'6-6-24 vs Ensworth'!Q11</f>
        <v>0</v>
      </c>
      <c r="Q75" s="183">
        <f>'6-6-24 vs Ensworth'!R11</f>
        <v>0</v>
      </c>
      <c r="R75" s="183">
        <f>'6-6-24 vs Ensworth'!S11</f>
        <v>0</v>
      </c>
      <c r="S75" s="183">
        <f>'6-6-24 vs Ensworth'!T11</f>
        <v>0</v>
      </c>
      <c r="T75" s="183">
        <f>'6-6-24 vs Ensworth'!U11</f>
        <v>0</v>
      </c>
      <c r="U75" s="183">
        <f>'6-6-24 vs Ensworth'!V11</f>
        <v>0</v>
      </c>
      <c r="V75" s="183">
        <f>'6-6-24 vs Ensworth'!W11</f>
        <v>0</v>
      </c>
      <c r="W75" s="183">
        <f>'6-6-24 vs Ensworth'!X11</f>
        <v>0</v>
      </c>
      <c r="X75" s="183">
        <f>'6-6-24 vs Ensworth'!Y11</f>
        <v>0</v>
      </c>
      <c r="Y75" s="183">
        <f>'6-6-24 vs Ensworth'!Z11</f>
        <v>0</v>
      </c>
      <c r="Z75" s="183">
        <f>'6-6-24 vs Ensworth'!AA11</f>
        <v>4.5</v>
      </c>
      <c r="AA75" s="198" t="s">
        <v>132</v>
      </c>
    </row>
    <row r="76" spans="1:27" x14ac:dyDescent="0.55000000000000004">
      <c r="A76" s="196">
        <f>'6-6-24 vs Ensworth'!B12</f>
        <v>24</v>
      </c>
      <c r="B76" s="196" t="str">
        <f>'6-6-24 vs Ensworth'!C12</f>
        <v>Carney</v>
      </c>
      <c r="C76" s="183">
        <f>'6-6-24 vs Ensworth'!D12</f>
        <v>0</v>
      </c>
      <c r="D76" s="183">
        <f>'6-6-24 vs Ensworth'!E12</f>
        <v>0</v>
      </c>
      <c r="E76" s="183">
        <f>('6-6-24 vs Ensworth'!F12)*100</f>
        <v>0</v>
      </c>
      <c r="F76" s="183">
        <f>'6-6-24 vs Ensworth'!G12</f>
        <v>1</v>
      </c>
      <c r="G76" s="183">
        <f>'6-6-24 vs Ensworth'!H12</f>
        <v>1</v>
      </c>
      <c r="H76" s="183">
        <f>('6-6-24 vs Ensworth'!I12)*100</f>
        <v>100</v>
      </c>
      <c r="I76" s="183">
        <f>'6-6-24 vs Ensworth'!J12</f>
        <v>0</v>
      </c>
      <c r="J76" s="183">
        <f>'6-6-24 vs Ensworth'!K12</f>
        <v>0</v>
      </c>
      <c r="K76" s="183">
        <f>('6-6-24 vs Ensworth'!L12)*100</f>
        <v>0</v>
      </c>
      <c r="L76" s="183">
        <f>'6-6-24 vs Ensworth'!M12</f>
        <v>1</v>
      </c>
      <c r="M76" s="183">
        <f>'6-6-24 vs Ensworth'!N12</f>
        <v>1</v>
      </c>
      <c r="N76" s="183">
        <f>('6-6-24 vs Ensworth'!O12)*100</f>
        <v>100</v>
      </c>
      <c r="O76" s="183">
        <f>'6-6-24 vs Ensworth'!P12</f>
        <v>3</v>
      </c>
      <c r="P76" s="183">
        <f>'6-6-24 vs Ensworth'!Q12</f>
        <v>0</v>
      </c>
      <c r="Q76" s="183">
        <f>'6-6-24 vs Ensworth'!R12</f>
        <v>0</v>
      </c>
      <c r="R76" s="183">
        <f>'6-6-24 vs Ensworth'!S12</f>
        <v>0</v>
      </c>
      <c r="S76" s="183">
        <f>'6-6-24 vs Ensworth'!T12</f>
        <v>0</v>
      </c>
      <c r="T76" s="183">
        <f>'6-6-24 vs Ensworth'!U12</f>
        <v>0</v>
      </c>
      <c r="U76" s="183">
        <f>'6-6-24 vs Ensworth'!V12</f>
        <v>0</v>
      </c>
      <c r="V76" s="183">
        <f>'6-6-24 vs Ensworth'!W12</f>
        <v>0</v>
      </c>
      <c r="W76" s="183">
        <f>'6-6-24 vs Ensworth'!X12</f>
        <v>0</v>
      </c>
      <c r="X76" s="183">
        <f>'6-6-24 vs Ensworth'!Y12</f>
        <v>2</v>
      </c>
      <c r="Y76" s="183">
        <f>'6-6-24 vs Ensworth'!Z12</f>
        <v>0</v>
      </c>
      <c r="Z76" s="183">
        <f>'6-6-24 vs Ensworth'!AA12</f>
        <v>5.33</v>
      </c>
      <c r="AA76" s="198" t="s">
        <v>132</v>
      </c>
    </row>
    <row r="77" spans="1:27" x14ac:dyDescent="0.55000000000000004">
      <c r="A77" s="196">
        <f>'6-6-24 vs Ensworth'!B13</f>
        <v>30</v>
      </c>
      <c r="B77" s="196" t="str">
        <f>'6-6-24 vs Ensworth'!C13</f>
        <v>Bowman</v>
      </c>
      <c r="C77" s="183">
        <f>'6-6-24 vs Ensworth'!D13</f>
        <v>3</v>
      </c>
      <c r="D77" s="183">
        <f>'6-6-24 vs Ensworth'!E13</f>
        <v>4</v>
      </c>
      <c r="E77" s="183">
        <f>('6-6-24 vs Ensworth'!F13)*100</f>
        <v>75</v>
      </c>
      <c r="F77" s="183">
        <f>'6-6-24 vs Ensworth'!G13</f>
        <v>0</v>
      </c>
      <c r="G77" s="183">
        <f>'6-6-24 vs Ensworth'!H13</f>
        <v>2</v>
      </c>
      <c r="H77" s="183">
        <f>('6-6-24 vs Ensworth'!I13)*100</f>
        <v>0</v>
      </c>
      <c r="I77" s="183">
        <f>'6-6-24 vs Ensworth'!J13</f>
        <v>0</v>
      </c>
      <c r="J77" s="183">
        <f>'6-6-24 vs Ensworth'!K13</f>
        <v>1</v>
      </c>
      <c r="K77" s="183">
        <f>('6-6-24 vs Ensworth'!L13)*100</f>
        <v>0</v>
      </c>
      <c r="L77" s="183">
        <f>'6-6-24 vs Ensworth'!M13</f>
        <v>3</v>
      </c>
      <c r="M77" s="183">
        <f>'6-6-24 vs Ensworth'!N13</f>
        <v>6</v>
      </c>
      <c r="N77" s="183">
        <f>('6-6-24 vs Ensworth'!O13)*100</f>
        <v>50</v>
      </c>
      <c r="O77" s="183">
        <f>'6-6-24 vs Ensworth'!P13</f>
        <v>6</v>
      </c>
      <c r="P77" s="183">
        <f>'6-6-24 vs Ensworth'!Q13</f>
        <v>3</v>
      </c>
      <c r="Q77" s="183">
        <f>'6-6-24 vs Ensworth'!R13</f>
        <v>3</v>
      </c>
      <c r="R77" s="183">
        <f>'6-6-24 vs Ensworth'!S13</f>
        <v>6</v>
      </c>
      <c r="S77" s="183">
        <f>'6-6-24 vs Ensworth'!T13</f>
        <v>0</v>
      </c>
      <c r="T77" s="183">
        <f>'6-6-24 vs Ensworth'!U13</f>
        <v>1</v>
      </c>
      <c r="U77" s="183">
        <f>'6-6-24 vs Ensworth'!V13</f>
        <v>2</v>
      </c>
      <c r="V77" s="183">
        <f>'6-6-24 vs Ensworth'!W13</f>
        <v>2</v>
      </c>
      <c r="W77" s="183">
        <f>'6-6-24 vs Ensworth'!X13</f>
        <v>0</v>
      </c>
      <c r="X77" s="183">
        <f>'6-6-24 vs Ensworth'!Y13</f>
        <v>2</v>
      </c>
      <c r="Y77" s="183">
        <f>'6-6-24 vs Ensworth'!Z13</f>
        <v>2</v>
      </c>
      <c r="Z77" s="183">
        <f>'6-6-24 vs Ensworth'!AA13</f>
        <v>16</v>
      </c>
      <c r="AA77" s="198" t="s">
        <v>132</v>
      </c>
    </row>
    <row r="78" spans="1:27" x14ac:dyDescent="0.55000000000000004">
      <c r="A78" s="196">
        <f>'6-6-24 vs Ensworth'!B14</f>
        <v>32</v>
      </c>
      <c r="B78" s="196" t="str">
        <f>'6-6-24 vs Ensworth'!C14</f>
        <v>Turner</v>
      </c>
      <c r="C78" s="183">
        <f>'6-6-24 vs Ensworth'!D14</f>
        <v>0</v>
      </c>
      <c r="D78" s="183">
        <f>'6-6-24 vs Ensworth'!E14</f>
        <v>0</v>
      </c>
      <c r="E78" s="183">
        <f>('6-6-24 vs Ensworth'!F14)*100</f>
        <v>0</v>
      </c>
      <c r="F78" s="183">
        <f>'6-6-24 vs Ensworth'!G14</f>
        <v>0</v>
      </c>
      <c r="G78" s="183">
        <f>'6-6-24 vs Ensworth'!H14</f>
        <v>1</v>
      </c>
      <c r="H78" s="183">
        <f>('6-6-24 vs Ensworth'!I14)*100</f>
        <v>0</v>
      </c>
      <c r="I78" s="183">
        <f>'6-6-24 vs Ensworth'!J14</f>
        <v>0</v>
      </c>
      <c r="J78" s="183">
        <f>'6-6-24 vs Ensworth'!K14</f>
        <v>1</v>
      </c>
      <c r="K78" s="183">
        <f>('6-6-24 vs Ensworth'!L14)*100</f>
        <v>0</v>
      </c>
      <c r="L78" s="183">
        <f>'6-6-24 vs Ensworth'!M14</f>
        <v>0</v>
      </c>
      <c r="M78" s="183">
        <f>'6-6-24 vs Ensworth'!N14</f>
        <v>1</v>
      </c>
      <c r="N78" s="183">
        <f>('6-6-24 vs Ensworth'!O14)*100</f>
        <v>0</v>
      </c>
      <c r="O78" s="183">
        <f>'6-6-24 vs Ensworth'!P14</f>
        <v>0</v>
      </c>
      <c r="P78" s="183">
        <f>'6-6-24 vs Ensworth'!Q14</f>
        <v>1</v>
      </c>
      <c r="Q78" s="183">
        <f>'6-6-24 vs Ensworth'!R14</f>
        <v>0</v>
      </c>
      <c r="R78" s="183">
        <f>'6-6-24 vs Ensworth'!S14</f>
        <v>1</v>
      </c>
      <c r="S78" s="183">
        <f>'6-6-24 vs Ensworth'!T14</f>
        <v>0</v>
      </c>
      <c r="T78" s="183">
        <f>'6-6-24 vs Ensworth'!U14</f>
        <v>0</v>
      </c>
      <c r="U78" s="183">
        <f>'6-6-24 vs Ensworth'!V14</f>
        <v>0</v>
      </c>
      <c r="V78" s="183">
        <f>'6-6-24 vs Ensworth'!W14</f>
        <v>1</v>
      </c>
      <c r="W78" s="183">
        <f>'6-6-24 vs Ensworth'!X14</f>
        <v>0</v>
      </c>
      <c r="X78" s="183">
        <f>'6-6-24 vs Ensworth'!Y14</f>
        <v>0</v>
      </c>
      <c r="Y78" s="183">
        <f>'6-6-24 vs Ensworth'!Z14</f>
        <v>0</v>
      </c>
      <c r="Z78" s="183">
        <f>'6-6-24 vs Ensworth'!AA14</f>
        <v>4.0999999999999996</v>
      </c>
      <c r="AA78" s="198" t="s">
        <v>132</v>
      </c>
    </row>
    <row r="79" spans="1:27" x14ac:dyDescent="0.55000000000000004">
      <c r="A79" s="196">
        <f>'6-6-24 vs Ensworth'!B15</f>
        <v>33</v>
      </c>
      <c r="B79" s="196" t="str">
        <f>'6-6-24 vs Ensworth'!C15</f>
        <v>Bellomy</v>
      </c>
      <c r="C79" s="183">
        <f>'6-6-24 vs Ensworth'!D15</f>
        <v>0</v>
      </c>
      <c r="D79" s="183">
        <f>'6-6-24 vs Ensworth'!E15</f>
        <v>1</v>
      </c>
      <c r="E79" s="183">
        <f>('6-6-24 vs Ensworth'!F15)*100</f>
        <v>0</v>
      </c>
      <c r="F79" s="183">
        <f>'6-6-24 vs Ensworth'!G15</f>
        <v>0</v>
      </c>
      <c r="G79" s="183">
        <f>'6-6-24 vs Ensworth'!H15</f>
        <v>0</v>
      </c>
      <c r="H79" s="183">
        <f>('6-6-24 vs Ensworth'!I15)*100</f>
        <v>0</v>
      </c>
      <c r="I79" s="183">
        <f>'6-6-24 vs Ensworth'!J15</f>
        <v>0</v>
      </c>
      <c r="J79" s="183">
        <f>'6-6-24 vs Ensworth'!K15</f>
        <v>0</v>
      </c>
      <c r="K79" s="183">
        <f>('6-6-24 vs Ensworth'!L15)*100</f>
        <v>0</v>
      </c>
      <c r="L79" s="183">
        <f>'6-6-24 vs Ensworth'!M15</f>
        <v>0</v>
      </c>
      <c r="M79" s="183">
        <f>'6-6-24 vs Ensworth'!N15</f>
        <v>1</v>
      </c>
      <c r="N79" s="183">
        <f>('6-6-24 vs Ensworth'!O15)*100</f>
        <v>0</v>
      </c>
      <c r="O79" s="183">
        <f>'6-6-24 vs Ensworth'!P15</f>
        <v>0</v>
      </c>
      <c r="P79" s="183">
        <f>'6-6-24 vs Ensworth'!Q15</f>
        <v>1</v>
      </c>
      <c r="Q79" s="183">
        <f>'6-6-24 vs Ensworth'!R15</f>
        <v>0</v>
      </c>
      <c r="R79" s="183">
        <f>'6-6-24 vs Ensworth'!S15</f>
        <v>1</v>
      </c>
      <c r="S79" s="183">
        <f>'6-6-24 vs Ensworth'!T15</f>
        <v>0</v>
      </c>
      <c r="T79" s="183">
        <f>'6-6-24 vs Ensworth'!U15</f>
        <v>0</v>
      </c>
      <c r="U79" s="183">
        <f>'6-6-24 vs Ensworth'!V15</f>
        <v>0</v>
      </c>
      <c r="V79" s="183">
        <f>'6-6-24 vs Ensworth'!W15</f>
        <v>0</v>
      </c>
      <c r="W79" s="183">
        <f>'6-6-24 vs Ensworth'!X15</f>
        <v>0</v>
      </c>
      <c r="X79" s="183">
        <f>'6-6-24 vs Ensworth'!Y15</f>
        <v>0</v>
      </c>
      <c r="Y79" s="183">
        <f>'6-6-24 vs Ensworth'!Z15</f>
        <v>0</v>
      </c>
      <c r="Z79" s="183">
        <f>'6-6-24 vs Ensworth'!AA15</f>
        <v>8.15</v>
      </c>
      <c r="AA79" s="198" t="s">
        <v>132</v>
      </c>
    </row>
    <row r="80" spans="1:27" x14ac:dyDescent="0.55000000000000004">
      <c r="A80" s="196">
        <f>'6-6-24 vs Ensworth'!B16</f>
        <v>34</v>
      </c>
      <c r="B80" s="196" t="str">
        <f>'6-6-24 vs Ensworth'!C16</f>
        <v>Toms</v>
      </c>
      <c r="C80" s="183">
        <f>'6-6-24 vs Ensworth'!D16</f>
        <v>2</v>
      </c>
      <c r="D80" s="183">
        <f>'6-6-24 vs Ensworth'!E16</f>
        <v>6</v>
      </c>
      <c r="E80" s="183">
        <f>('6-6-24 vs Ensworth'!F16)*100</f>
        <v>33.333333333333329</v>
      </c>
      <c r="F80" s="183">
        <f>'6-6-24 vs Ensworth'!G16</f>
        <v>0</v>
      </c>
      <c r="G80" s="183">
        <f>'6-6-24 vs Ensworth'!H16</f>
        <v>0</v>
      </c>
      <c r="H80" s="183">
        <f>('6-6-24 vs Ensworth'!I16)*100</f>
        <v>0</v>
      </c>
      <c r="I80" s="183">
        <f>'6-6-24 vs Ensworth'!J16</f>
        <v>0</v>
      </c>
      <c r="J80" s="183">
        <f>'6-6-24 vs Ensworth'!K16</f>
        <v>1</v>
      </c>
      <c r="K80" s="183">
        <f>('6-6-24 vs Ensworth'!L16)*100</f>
        <v>0</v>
      </c>
      <c r="L80" s="183">
        <f>'6-6-24 vs Ensworth'!M16</f>
        <v>2</v>
      </c>
      <c r="M80" s="183">
        <f>'6-6-24 vs Ensworth'!N16</f>
        <v>6</v>
      </c>
      <c r="N80" s="183">
        <f>('6-6-24 vs Ensworth'!O16)*100</f>
        <v>33.333333333333329</v>
      </c>
      <c r="O80" s="183">
        <f>'6-6-24 vs Ensworth'!P16</f>
        <v>4</v>
      </c>
      <c r="P80" s="183">
        <f>'6-6-24 vs Ensworth'!Q16</f>
        <v>3</v>
      </c>
      <c r="Q80" s="183">
        <f>'6-6-24 vs Ensworth'!R16</f>
        <v>5</v>
      </c>
      <c r="R80" s="183">
        <f>'6-6-24 vs Ensworth'!S16</f>
        <v>8</v>
      </c>
      <c r="S80" s="183">
        <f>'6-6-24 vs Ensworth'!T16</f>
        <v>0</v>
      </c>
      <c r="T80" s="183">
        <f>'6-6-24 vs Ensworth'!U16</f>
        <v>1</v>
      </c>
      <c r="U80" s="183">
        <f>'6-6-24 vs Ensworth'!V16</f>
        <v>2</v>
      </c>
      <c r="V80" s="183">
        <f>'6-6-24 vs Ensworth'!W16</f>
        <v>2</v>
      </c>
      <c r="W80" s="183">
        <f>'6-6-24 vs Ensworth'!X16</f>
        <v>0</v>
      </c>
      <c r="X80" s="183">
        <f>'6-6-24 vs Ensworth'!Y16</f>
        <v>1</v>
      </c>
      <c r="Y80" s="183">
        <f>'6-6-24 vs Ensworth'!Z16</f>
        <v>1</v>
      </c>
      <c r="Z80" s="183">
        <f>'6-6-24 vs Ensworth'!AA16</f>
        <v>15</v>
      </c>
      <c r="AA80" s="198" t="s">
        <v>132</v>
      </c>
    </row>
    <row r="81" spans="1:27" x14ac:dyDescent="0.55000000000000004">
      <c r="A81" s="196">
        <f>'6-6-24 vs Ensworth'!B17</f>
        <v>55</v>
      </c>
      <c r="B81" s="196" t="str">
        <f>'6-6-24 vs Ensworth'!C17</f>
        <v>Baker</v>
      </c>
      <c r="C81" s="183">
        <f>'6-6-24 vs Ensworth'!D17</f>
        <v>2</v>
      </c>
      <c r="D81" s="183">
        <f>'6-6-24 vs Ensworth'!E17</f>
        <v>5</v>
      </c>
      <c r="E81" s="183">
        <f>('6-6-24 vs Ensworth'!F17)*100</f>
        <v>40</v>
      </c>
      <c r="F81" s="183">
        <f>'6-6-24 vs Ensworth'!G17</f>
        <v>0</v>
      </c>
      <c r="G81" s="183">
        <f>'6-6-24 vs Ensworth'!H17</f>
        <v>1</v>
      </c>
      <c r="H81" s="183">
        <f>('6-6-24 vs Ensworth'!I17)*100</f>
        <v>0</v>
      </c>
      <c r="I81" s="183">
        <f>'6-6-24 vs Ensworth'!J17</f>
        <v>0</v>
      </c>
      <c r="J81" s="183">
        <f>'6-6-24 vs Ensworth'!K17</f>
        <v>0</v>
      </c>
      <c r="K81" s="183">
        <f>('6-6-24 vs Ensworth'!L17)*100</f>
        <v>0</v>
      </c>
      <c r="L81" s="183">
        <f>'6-6-24 vs Ensworth'!M17</f>
        <v>2</v>
      </c>
      <c r="M81" s="183">
        <f>'6-6-24 vs Ensworth'!N17</f>
        <v>6</v>
      </c>
      <c r="N81" s="183">
        <f>('6-6-24 vs Ensworth'!O17)*100</f>
        <v>33.333333333333329</v>
      </c>
      <c r="O81" s="183">
        <f>'6-6-24 vs Ensworth'!P17</f>
        <v>4</v>
      </c>
      <c r="P81" s="183">
        <f>'6-6-24 vs Ensworth'!Q17</f>
        <v>0</v>
      </c>
      <c r="Q81" s="183">
        <f>'6-6-24 vs Ensworth'!R17</f>
        <v>1</v>
      </c>
      <c r="R81" s="183">
        <f>'6-6-24 vs Ensworth'!S17</f>
        <v>1</v>
      </c>
      <c r="S81" s="183">
        <f>'6-6-24 vs Ensworth'!T17</f>
        <v>1</v>
      </c>
      <c r="T81" s="183">
        <f>'6-6-24 vs Ensworth'!U17</f>
        <v>0</v>
      </c>
      <c r="U81" s="183">
        <f>'6-6-24 vs Ensworth'!V17</f>
        <v>0</v>
      </c>
      <c r="V81" s="183">
        <f>'6-6-24 vs Ensworth'!W17</f>
        <v>2</v>
      </c>
      <c r="W81" s="183">
        <f>'6-6-24 vs Ensworth'!X17</f>
        <v>0</v>
      </c>
      <c r="X81" s="183">
        <f>'6-6-24 vs Ensworth'!Y17</f>
        <v>3</v>
      </c>
      <c r="Y81" s="183">
        <f>'6-6-24 vs Ensworth'!Z17</f>
        <v>1</v>
      </c>
      <c r="Z81" s="183">
        <f>'6-6-24 vs Ensworth'!AA17</f>
        <v>9.1999999999999993</v>
      </c>
      <c r="AA81" s="198" t="s">
        <v>132</v>
      </c>
    </row>
    <row r="82" spans="1:27" x14ac:dyDescent="0.55000000000000004">
      <c r="A82" s="196">
        <f>'6-6-24 vs Ensworth'!B18</f>
        <v>99</v>
      </c>
      <c r="B82" s="196" t="str">
        <f>'6-6-24 vs Ensworth'!C18</f>
        <v>Team</v>
      </c>
      <c r="C82" s="183">
        <f>'6-6-24 vs Ensworth'!D18</f>
        <v>24</v>
      </c>
      <c r="D82" s="183">
        <f>'6-6-24 vs Ensworth'!E18</f>
        <v>44</v>
      </c>
      <c r="E82" s="183">
        <f>('6-6-24 vs Ensworth'!F18)*100</f>
        <v>54.54545454545454</v>
      </c>
      <c r="F82" s="183">
        <f>'6-6-24 vs Ensworth'!G18</f>
        <v>6</v>
      </c>
      <c r="G82" s="183">
        <f>'6-6-24 vs Ensworth'!H18</f>
        <v>29</v>
      </c>
      <c r="H82" s="183">
        <f>('6-6-24 vs Ensworth'!I18)*100</f>
        <v>20.689655172413794</v>
      </c>
      <c r="I82" s="183">
        <f>'6-6-24 vs Ensworth'!J18</f>
        <v>4</v>
      </c>
      <c r="J82" s="183">
        <f>'6-6-24 vs Ensworth'!K18</f>
        <v>9</v>
      </c>
      <c r="K82" s="183">
        <f>('6-6-24 vs Ensworth'!L18)*100</f>
        <v>44.444444444444443</v>
      </c>
      <c r="L82" s="183">
        <f>'6-6-24 vs Ensworth'!M18</f>
        <v>30</v>
      </c>
      <c r="M82" s="183">
        <f>'6-6-24 vs Ensworth'!N18</f>
        <v>73</v>
      </c>
      <c r="N82" s="183">
        <f>('6-6-24 vs Ensworth'!O18)*100</f>
        <v>41.095890410958901</v>
      </c>
      <c r="O82" s="183">
        <f>'6-6-24 vs Ensworth'!P18</f>
        <v>70</v>
      </c>
      <c r="P82" s="183">
        <f>'6-6-24 vs Ensworth'!Q18</f>
        <v>16</v>
      </c>
      <c r="Q82" s="183">
        <f>'6-6-24 vs Ensworth'!R18</f>
        <v>19</v>
      </c>
      <c r="R82" s="183">
        <f>'6-6-24 vs Ensworth'!S18</f>
        <v>35</v>
      </c>
      <c r="S82" s="183">
        <f>'6-6-24 vs Ensworth'!T18</f>
        <v>14</v>
      </c>
      <c r="T82" s="183">
        <f>'6-6-24 vs Ensworth'!U18</f>
        <v>11</v>
      </c>
      <c r="U82" s="183">
        <f>'6-6-24 vs Ensworth'!V18</f>
        <v>4</v>
      </c>
      <c r="V82" s="183">
        <f>'6-6-24 vs Ensworth'!W18</f>
        <v>19</v>
      </c>
      <c r="W82" s="183">
        <f>'6-6-24 vs Ensworth'!X18</f>
        <v>0</v>
      </c>
      <c r="X82" s="183">
        <f>'6-6-24 vs Ensworth'!Y18</f>
        <v>17</v>
      </c>
      <c r="Y82" s="183">
        <f>'6-6-24 vs Ensworth'!Z18</f>
        <v>17</v>
      </c>
      <c r="Z82" s="183">
        <f>'6-6-24 vs Ensworth'!AA18</f>
        <v>160.01999999999998</v>
      </c>
      <c r="AA82" s="198" t="s">
        <v>132</v>
      </c>
    </row>
    <row r="83" spans="1:27" x14ac:dyDescent="0.55000000000000004">
      <c r="A83" s="196">
        <f>'6-7-24 vs MBA'!B3</f>
        <v>0</v>
      </c>
      <c r="B83" s="196" t="str">
        <f>'6-7-24 vs MBA'!C3</f>
        <v>Lewis</v>
      </c>
      <c r="C83" s="183">
        <f>'6-7-24 vs MBA'!D3</f>
        <v>2</v>
      </c>
      <c r="D83" s="183">
        <f>'6-7-24 vs MBA'!E3</f>
        <v>4</v>
      </c>
      <c r="E83" s="183">
        <f>('6-7-24 vs MBA'!F3)*100</f>
        <v>50</v>
      </c>
      <c r="F83" s="183">
        <f>'6-7-24 vs MBA'!G3</f>
        <v>0</v>
      </c>
      <c r="G83" s="183">
        <f>'6-7-24 vs MBA'!H3</f>
        <v>0</v>
      </c>
      <c r="H83" s="183">
        <f>('6-7-24 vs MBA'!I3)*100</f>
        <v>0</v>
      </c>
      <c r="I83" s="183">
        <f>'6-7-24 vs MBA'!J3</f>
        <v>0</v>
      </c>
      <c r="J83" s="183">
        <f>'6-7-24 vs MBA'!K3</f>
        <v>0</v>
      </c>
      <c r="K83" s="183">
        <f>('6-7-24 vs MBA'!L3)*100</f>
        <v>0</v>
      </c>
      <c r="L83" s="183">
        <f>'6-7-24 vs MBA'!M3</f>
        <v>2</v>
      </c>
      <c r="M83" s="183">
        <f>'6-7-24 vs MBA'!N3</f>
        <v>4</v>
      </c>
      <c r="N83" s="183">
        <f>('6-7-24 vs MBA'!O3)*100</f>
        <v>50</v>
      </c>
      <c r="O83" s="183">
        <f>'6-7-24 vs MBA'!P3</f>
        <v>4</v>
      </c>
      <c r="P83" s="183">
        <f>'6-7-24 vs MBA'!Q3</f>
        <v>0</v>
      </c>
      <c r="Q83" s="183">
        <f>'6-7-24 vs MBA'!R3</f>
        <v>5</v>
      </c>
      <c r="R83" s="183">
        <f>'6-7-24 vs MBA'!S3</f>
        <v>5</v>
      </c>
      <c r="S83" s="183">
        <f>'6-7-24 vs MBA'!T3</f>
        <v>2</v>
      </c>
      <c r="T83" s="183">
        <f>'6-7-24 vs MBA'!U3</f>
        <v>1</v>
      </c>
      <c r="U83" s="183">
        <f>'6-7-24 vs MBA'!V3</f>
        <v>0</v>
      </c>
      <c r="V83" s="183">
        <f>'6-7-24 vs MBA'!W3</f>
        <v>0</v>
      </c>
      <c r="W83" s="183">
        <f>'6-7-24 vs MBA'!X3</f>
        <v>0</v>
      </c>
      <c r="X83" s="183">
        <f>'6-7-24 vs MBA'!Y3</f>
        <v>0</v>
      </c>
      <c r="Y83" s="183">
        <f>'6-7-24 vs MBA'!Z3</f>
        <v>0</v>
      </c>
      <c r="Z83" s="183">
        <f>'6-7-24 vs MBA'!AA3</f>
        <v>10</v>
      </c>
      <c r="AA83" s="198" t="s">
        <v>137</v>
      </c>
    </row>
    <row r="84" spans="1:27" x14ac:dyDescent="0.55000000000000004">
      <c r="A84" s="196">
        <f>'6-7-24 vs MBA'!B4</f>
        <v>1</v>
      </c>
      <c r="B84" s="196" t="str">
        <f>'6-7-24 vs MBA'!C4</f>
        <v>Walker</v>
      </c>
      <c r="C84" s="183">
        <f>'6-7-24 vs MBA'!D4</f>
        <v>0</v>
      </c>
      <c r="D84" s="183">
        <f>'6-7-24 vs MBA'!E4</f>
        <v>1</v>
      </c>
      <c r="E84" s="183">
        <f>('6-7-24 vs MBA'!F4)*100</f>
        <v>0</v>
      </c>
      <c r="F84" s="183">
        <f>'6-7-24 vs MBA'!G4</f>
        <v>0</v>
      </c>
      <c r="G84" s="183">
        <f>'6-7-24 vs MBA'!H4</f>
        <v>1</v>
      </c>
      <c r="H84" s="183">
        <f>('6-7-24 vs MBA'!I4)*100</f>
        <v>0</v>
      </c>
      <c r="I84" s="183">
        <f>'6-7-24 vs MBA'!J4</f>
        <v>0</v>
      </c>
      <c r="J84" s="183">
        <f>'6-7-24 vs MBA'!K4</f>
        <v>0</v>
      </c>
      <c r="K84" s="183">
        <f>('6-7-24 vs MBA'!L4)*100</f>
        <v>0</v>
      </c>
      <c r="L84" s="183">
        <f>'6-7-24 vs MBA'!M4</f>
        <v>0</v>
      </c>
      <c r="M84" s="183">
        <f>'6-7-24 vs MBA'!N4</f>
        <v>2</v>
      </c>
      <c r="N84" s="183">
        <f>('6-7-24 vs MBA'!O4)*100</f>
        <v>0</v>
      </c>
      <c r="O84" s="183">
        <f>'6-7-24 vs MBA'!P4</f>
        <v>0</v>
      </c>
      <c r="P84" s="183">
        <f>'6-7-24 vs MBA'!Q4</f>
        <v>0</v>
      </c>
      <c r="Q84" s="183">
        <f>'6-7-24 vs MBA'!R4</f>
        <v>1</v>
      </c>
      <c r="R84" s="183">
        <f>'6-7-24 vs MBA'!S4</f>
        <v>1</v>
      </c>
      <c r="S84" s="183">
        <f>'6-7-24 vs MBA'!T4</f>
        <v>0</v>
      </c>
      <c r="T84" s="183">
        <f>'6-7-24 vs MBA'!U4</f>
        <v>1</v>
      </c>
      <c r="U84" s="183">
        <f>'6-7-24 vs MBA'!V4</f>
        <v>0</v>
      </c>
      <c r="V84" s="183">
        <f>'6-7-24 vs MBA'!W4</f>
        <v>0</v>
      </c>
      <c r="W84" s="183">
        <f>'6-7-24 vs MBA'!X4</f>
        <v>0</v>
      </c>
      <c r="X84" s="183">
        <f>'6-7-24 vs MBA'!Y4</f>
        <v>0</v>
      </c>
      <c r="Y84" s="183">
        <f>'6-7-24 vs MBA'!Z4</f>
        <v>0</v>
      </c>
      <c r="Z84" s="183">
        <f>'6-7-24 vs MBA'!AA4</f>
        <v>8.33</v>
      </c>
      <c r="AA84" s="198" t="s">
        <v>137</v>
      </c>
    </row>
    <row r="85" spans="1:27" x14ac:dyDescent="0.55000000000000004">
      <c r="A85" s="196">
        <f>'6-7-24 vs MBA'!B5</f>
        <v>2</v>
      </c>
      <c r="B85" s="196" t="str">
        <f>'6-7-24 vs MBA'!C5</f>
        <v>Rivers</v>
      </c>
      <c r="C85" s="183">
        <f>'6-7-24 vs MBA'!D5</f>
        <v>2</v>
      </c>
      <c r="D85" s="183">
        <f>'6-7-24 vs MBA'!E5</f>
        <v>2</v>
      </c>
      <c r="E85" s="183">
        <f>('6-7-24 vs MBA'!F5)*100</f>
        <v>100</v>
      </c>
      <c r="F85" s="183">
        <f>'6-7-24 vs MBA'!G5</f>
        <v>0</v>
      </c>
      <c r="G85" s="183">
        <f>'6-7-24 vs MBA'!H5</f>
        <v>1</v>
      </c>
      <c r="H85" s="183">
        <f>('6-7-24 vs MBA'!I5)*100</f>
        <v>0</v>
      </c>
      <c r="I85" s="183">
        <f>'6-7-24 vs MBA'!J5</f>
        <v>0</v>
      </c>
      <c r="J85" s="183">
        <f>'6-7-24 vs MBA'!K5</f>
        <v>2</v>
      </c>
      <c r="K85" s="183">
        <f>('6-7-24 vs MBA'!L5)*100</f>
        <v>0</v>
      </c>
      <c r="L85" s="183">
        <f>'6-7-24 vs MBA'!M5</f>
        <v>2</v>
      </c>
      <c r="M85" s="183">
        <f>'6-7-24 vs MBA'!N5</f>
        <v>3</v>
      </c>
      <c r="N85" s="183">
        <f>('6-7-24 vs MBA'!O5)*100</f>
        <v>66.666666666666657</v>
      </c>
      <c r="O85" s="183">
        <f>'6-7-24 vs MBA'!P5</f>
        <v>4</v>
      </c>
      <c r="P85" s="183">
        <f>'6-7-24 vs MBA'!Q5</f>
        <v>1</v>
      </c>
      <c r="Q85" s="183">
        <f>'6-7-24 vs MBA'!R5</f>
        <v>1</v>
      </c>
      <c r="R85" s="183">
        <f>'6-7-24 vs MBA'!S5</f>
        <v>2</v>
      </c>
      <c r="S85" s="183">
        <f>'6-7-24 vs MBA'!T5</f>
        <v>0</v>
      </c>
      <c r="T85" s="183">
        <f>'6-7-24 vs MBA'!U5</f>
        <v>1</v>
      </c>
      <c r="U85" s="183">
        <f>'6-7-24 vs MBA'!V5</f>
        <v>0</v>
      </c>
      <c r="V85" s="183">
        <f>'6-7-24 vs MBA'!W5</f>
        <v>0</v>
      </c>
      <c r="W85" s="183">
        <f>'6-7-24 vs MBA'!X5</f>
        <v>0</v>
      </c>
      <c r="X85" s="183">
        <f>'6-7-24 vs MBA'!Y5</f>
        <v>0</v>
      </c>
      <c r="Y85" s="183">
        <f>'6-7-24 vs MBA'!Z5</f>
        <v>1</v>
      </c>
      <c r="Z85" s="183">
        <f>'6-7-24 vs MBA'!AA5</f>
        <v>13.33</v>
      </c>
      <c r="AA85" s="198" t="s">
        <v>137</v>
      </c>
    </row>
    <row r="86" spans="1:27" x14ac:dyDescent="0.55000000000000004">
      <c r="A86" s="196">
        <f>'6-7-24 vs MBA'!B6</f>
        <v>3</v>
      </c>
      <c r="B86" s="196" t="str">
        <f>'6-7-24 vs MBA'!C6</f>
        <v>Gossett</v>
      </c>
      <c r="C86" s="183">
        <f>'6-7-24 vs MBA'!D6</f>
        <v>1</v>
      </c>
      <c r="D86" s="183">
        <f>'6-7-24 vs MBA'!E6</f>
        <v>1</v>
      </c>
      <c r="E86" s="183">
        <f>('6-7-24 vs MBA'!F6)*100</f>
        <v>100</v>
      </c>
      <c r="F86" s="183">
        <f>'6-7-24 vs MBA'!G6</f>
        <v>3</v>
      </c>
      <c r="G86" s="183">
        <f>'6-7-24 vs MBA'!H6</f>
        <v>6</v>
      </c>
      <c r="H86" s="183">
        <f>('6-7-24 vs MBA'!I6)*100</f>
        <v>50</v>
      </c>
      <c r="I86" s="183">
        <f>'6-7-24 vs MBA'!J6</f>
        <v>0</v>
      </c>
      <c r="J86" s="183">
        <f>'6-7-24 vs MBA'!K6</f>
        <v>0</v>
      </c>
      <c r="K86" s="183">
        <f>('6-7-24 vs MBA'!L6)*100</f>
        <v>0</v>
      </c>
      <c r="L86" s="183">
        <f>'6-7-24 vs MBA'!M6</f>
        <v>4</v>
      </c>
      <c r="M86" s="183">
        <f>'6-7-24 vs MBA'!N6</f>
        <v>7</v>
      </c>
      <c r="N86" s="183">
        <f>('6-7-24 vs MBA'!O6)*100</f>
        <v>57.142857142857139</v>
      </c>
      <c r="O86" s="183">
        <f>'6-7-24 vs MBA'!P6</f>
        <v>11</v>
      </c>
      <c r="P86" s="183">
        <f>'6-7-24 vs MBA'!Q6</f>
        <v>0</v>
      </c>
      <c r="Q86" s="183">
        <f>'6-7-24 vs MBA'!R6</f>
        <v>0</v>
      </c>
      <c r="R86" s="183">
        <f>'6-7-24 vs MBA'!S6</f>
        <v>0</v>
      </c>
      <c r="S86" s="183">
        <f>'6-7-24 vs MBA'!T6</f>
        <v>1</v>
      </c>
      <c r="T86" s="183">
        <f>'6-7-24 vs MBA'!U6</f>
        <v>1</v>
      </c>
      <c r="U86" s="183">
        <f>'6-7-24 vs MBA'!V6</f>
        <v>0</v>
      </c>
      <c r="V86" s="183">
        <f>'6-7-24 vs MBA'!W6</f>
        <v>0</v>
      </c>
      <c r="W86" s="183">
        <f>'6-7-24 vs MBA'!X6</f>
        <v>0</v>
      </c>
      <c r="X86" s="183">
        <f>'6-7-24 vs MBA'!Y6</f>
        <v>1</v>
      </c>
      <c r="Y86" s="183">
        <f>'6-7-24 vs MBA'!Z6</f>
        <v>1</v>
      </c>
      <c r="Z86" s="183">
        <f>'6-7-24 vs MBA'!AA6</f>
        <v>9.5</v>
      </c>
      <c r="AA86" s="198" t="s">
        <v>137</v>
      </c>
    </row>
    <row r="87" spans="1:27" x14ac:dyDescent="0.55000000000000004">
      <c r="A87" s="196">
        <f>'6-7-24 vs MBA'!B7</f>
        <v>4</v>
      </c>
      <c r="B87" s="196" t="str">
        <f>'6-7-24 vs MBA'!C7</f>
        <v>Stapler</v>
      </c>
      <c r="C87" s="183">
        <f>'6-7-24 vs MBA'!D7</f>
        <v>2</v>
      </c>
      <c r="D87" s="183">
        <f>'6-7-24 vs MBA'!E7</f>
        <v>3</v>
      </c>
      <c r="E87" s="183">
        <f>('6-7-24 vs MBA'!F7)*100</f>
        <v>66.666666666666657</v>
      </c>
      <c r="F87" s="183">
        <f>'6-7-24 vs MBA'!G7</f>
        <v>2</v>
      </c>
      <c r="G87" s="183">
        <f>'6-7-24 vs MBA'!H7</f>
        <v>2</v>
      </c>
      <c r="H87" s="183">
        <f>('6-7-24 vs MBA'!I7)*100</f>
        <v>100</v>
      </c>
      <c r="I87" s="183">
        <f>'6-7-24 vs MBA'!J7</f>
        <v>0</v>
      </c>
      <c r="J87" s="183">
        <f>'6-7-24 vs MBA'!K7</f>
        <v>0</v>
      </c>
      <c r="K87" s="183">
        <f>('6-7-24 vs MBA'!L7)*100</f>
        <v>0</v>
      </c>
      <c r="L87" s="183">
        <f>'6-7-24 vs MBA'!M7</f>
        <v>4</v>
      </c>
      <c r="M87" s="183">
        <f>'6-7-24 vs MBA'!N7</f>
        <v>5</v>
      </c>
      <c r="N87" s="183">
        <f>('6-7-24 vs MBA'!O7)*100</f>
        <v>80</v>
      </c>
      <c r="O87" s="183">
        <f>'6-7-24 vs MBA'!P7</f>
        <v>10</v>
      </c>
      <c r="P87" s="183">
        <f>'6-7-24 vs MBA'!Q7</f>
        <v>0</v>
      </c>
      <c r="Q87" s="183">
        <f>'6-7-24 vs MBA'!R7</f>
        <v>3</v>
      </c>
      <c r="R87" s="183">
        <f>'6-7-24 vs MBA'!S7</f>
        <v>3</v>
      </c>
      <c r="S87" s="183">
        <f>'6-7-24 vs MBA'!T7</f>
        <v>2</v>
      </c>
      <c r="T87" s="183">
        <f>'6-7-24 vs MBA'!U7</f>
        <v>1</v>
      </c>
      <c r="U87" s="183">
        <f>'6-7-24 vs MBA'!V7</f>
        <v>0</v>
      </c>
      <c r="V87" s="183">
        <f>'6-7-24 vs MBA'!W7</f>
        <v>2</v>
      </c>
      <c r="W87" s="183">
        <f>'6-7-24 vs MBA'!X7</f>
        <v>0</v>
      </c>
      <c r="X87" s="183">
        <f>'6-7-24 vs MBA'!Y7</f>
        <v>0</v>
      </c>
      <c r="Y87" s="183">
        <f>'6-7-24 vs MBA'!Z7</f>
        <v>0</v>
      </c>
      <c r="Z87" s="183">
        <f>'6-7-24 vs MBA'!AA7</f>
        <v>13</v>
      </c>
      <c r="AA87" s="198" t="s">
        <v>137</v>
      </c>
    </row>
    <row r="88" spans="1:27" x14ac:dyDescent="0.55000000000000004">
      <c r="A88" s="196">
        <f>'6-7-24 vs MBA'!B8</f>
        <v>5</v>
      </c>
      <c r="B88" s="196" t="str">
        <f>'6-7-24 vs MBA'!C8</f>
        <v>JD</v>
      </c>
      <c r="C88" s="183">
        <f>'6-7-24 vs MBA'!D8</f>
        <v>3</v>
      </c>
      <c r="D88" s="183">
        <f>'6-7-24 vs MBA'!E8</f>
        <v>4</v>
      </c>
      <c r="E88" s="183">
        <f>('6-7-24 vs MBA'!F8)*100</f>
        <v>75</v>
      </c>
      <c r="F88" s="183">
        <f>'6-7-24 vs MBA'!G8</f>
        <v>0</v>
      </c>
      <c r="G88" s="183">
        <f>'6-7-24 vs MBA'!H8</f>
        <v>0</v>
      </c>
      <c r="H88" s="183">
        <f>('6-7-24 vs MBA'!I8)*100</f>
        <v>0</v>
      </c>
      <c r="I88" s="183">
        <f>'6-7-24 vs MBA'!J8</f>
        <v>0</v>
      </c>
      <c r="J88" s="183">
        <f>'6-7-24 vs MBA'!K8</f>
        <v>0</v>
      </c>
      <c r="K88" s="183">
        <f>('6-7-24 vs MBA'!L8)*100</f>
        <v>0</v>
      </c>
      <c r="L88" s="183">
        <f>'6-7-24 vs MBA'!M8</f>
        <v>3</v>
      </c>
      <c r="M88" s="183">
        <f>'6-7-24 vs MBA'!N8</f>
        <v>4</v>
      </c>
      <c r="N88" s="183">
        <f>('6-7-24 vs MBA'!O8)*100</f>
        <v>75</v>
      </c>
      <c r="O88" s="183">
        <f>'6-7-24 vs MBA'!P8</f>
        <v>6</v>
      </c>
      <c r="P88" s="183">
        <f>'6-7-24 vs MBA'!Q8</f>
        <v>2</v>
      </c>
      <c r="Q88" s="183">
        <f>'6-7-24 vs MBA'!R8</f>
        <v>5</v>
      </c>
      <c r="R88" s="183">
        <f>'6-7-24 vs MBA'!S8</f>
        <v>7</v>
      </c>
      <c r="S88" s="183">
        <f>'6-7-24 vs MBA'!T8</f>
        <v>4</v>
      </c>
      <c r="T88" s="183">
        <f>'6-7-24 vs MBA'!U8</f>
        <v>3</v>
      </c>
      <c r="U88" s="183">
        <f>'6-7-24 vs MBA'!V8</f>
        <v>0</v>
      </c>
      <c r="V88" s="183">
        <f>'6-7-24 vs MBA'!W8</f>
        <v>2</v>
      </c>
      <c r="W88" s="183">
        <f>'6-7-24 vs MBA'!X8</f>
        <v>0</v>
      </c>
      <c r="X88" s="183">
        <f>'6-7-24 vs MBA'!Y8</f>
        <v>1</v>
      </c>
      <c r="Y88" s="183">
        <f>'6-7-24 vs MBA'!Z8</f>
        <v>1</v>
      </c>
      <c r="Z88" s="183">
        <f>'6-7-24 vs MBA'!AA8</f>
        <v>13</v>
      </c>
      <c r="AA88" s="198" t="s">
        <v>137</v>
      </c>
    </row>
    <row r="89" spans="1:27" x14ac:dyDescent="0.55000000000000004">
      <c r="A89" s="196">
        <f>'6-7-24 vs MBA'!B9</f>
        <v>10</v>
      </c>
      <c r="B89" s="196" t="str">
        <f>'6-7-24 vs MBA'!C9</f>
        <v>Mason</v>
      </c>
      <c r="C89" s="183">
        <f>'6-7-24 vs MBA'!D9</f>
        <v>1</v>
      </c>
      <c r="D89" s="183">
        <f>'6-7-24 vs MBA'!E9</f>
        <v>1</v>
      </c>
      <c r="E89" s="183">
        <f>('6-7-24 vs MBA'!F9)*100</f>
        <v>100</v>
      </c>
      <c r="F89" s="183">
        <f>'6-7-24 vs MBA'!G9</f>
        <v>1</v>
      </c>
      <c r="G89" s="183">
        <f>'6-7-24 vs MBA'!H9</f>
        <v>3</v>
      </c>
      <c r="H89" s="183">
        <f>('6-7-24 vs MBA'!I9)*100</f>
        <v>33.333333333333329</v>
      </c>
      <c r="I89" s="183">
        <f>'6-7-24 vs MBA'!J9</f>
        <v>0</v>
      </c>
      <c r="J89" s="183">
        <f>'6-7-24 vs MBA'!K9</f>
        <v>0</v>
      </c>
      <c r="K89" s="183">
        <f>('6-7-24 vs MBA'!L9)*100</f>
        <v>0</v>
      </c>
      <c r="L89" s="183">
        <f>'6-7-24 vs MBA'!M9</f>
        <v>2</v>
      </c>
      <c r="M89" s="183">
        <f>'6-7-24 vs MBA'!N9</f>
        <v>4</v>
      </c>
      <c r="N89" s="183">
        <f>('6-7-24 vs MBA'!O9)*100</f>
        <v>50</v>
      </c>
      <c r="O89" s="183">
        <f>'6-7-24 vs MBA'!P9</f>
        <v>5</v>
      </c>
      <c r="P89" s="183">
        <f>'6-7-24 vs MBA'!Q9</f>
        <v>0</v>
      </c>
      <c r="Q89" s="183">
        <f>'6-7-24 vs MBA'!R9</f>
        <v>0</v>
      </c>
      <c r="R89" s="183">
        <f>'6-7-24 vs MBA'!S9</f>
        <v>0</v>
      </c>
      <c r="S89" s="183">
        <f>'6-7-24 vs MBA'!T9</f>
        <v>0</v>
      </c>
      <c r="T89" s="183">
        <f>'6-7-24 vs MBA'!U9</f>
        <v>0</v>
      </c>
      <c r="U89" s="183">
        <f>'6-7-24 vs MBA'!V9</f>
        <v>0</v>
      </c>
      <c r="V89" s="183">
        <f>'6-7-24 vs MBA'!W9</f>
        <v>0</v>
      </c>
      <c r="W89" s="183">
        <f>'6-7-24 vs MBA'!X9</f>
        <v>0</v>
      </c>
      <c r="X89" s="183">
        <f>'6-7-24 vs MBA'!Y9</f>
        <v>0</v>
      </c>
      <c r="Y89" s="183">
        <f>'6-7-24 vs MBA'!Z9</f>
        <v>0</v>
      </c>
      <c r="Z89" s="183">
        <f>'6-7-24 vs MBA'!AA9</f>
        <v>10.5</v>
      </c>
      <c r="AA89" s="198" t="s">
        <v>137</v>
      </c>
    </row>
    <row r="90" spans="1:27" x14ac:dyDescent="0.55000000000000004">
      <c r="A90" s="196">
        <f>'6-7-24 vs MBA'!B10</f>
        <v>11</v>
      </c>
      <c r="B90" s="196" t="str">
        <f>'6-7-24 vs MBA'!C10</f>
        <v>Pannell</v>
      </c>
      <c r="C90" s="183">
        <f>'6-7-24 vs MBA'!D10</f>
        <v>1</v>
      </c>
      <c r="D90" s="183">
        <f>'6-7-24 vs MBA'!E10</f>
        <v>2</v>
      </c>
      <c r="E90" s="183">
        <f>('6-7-24 vs MBA'!F10)*100</f>
        <v>50</v>
      </c>
      <c r="F90" s="183">
        <f>'6-7-24 vs MBA'!G10</f>
        <v>0</v>
      </c>
      <c r="G90" s="183">
        <f>'6-7-24 vs MBA'!H10</f>
        <v>0</v>
      </c>
      <c r="H90" s="183">
        <f>('6-7-24 vs MBA'!I10)*100</f>
        <v>0</v>
      </c>
      <c r="I90" s="183">
        <f>'6-7-24 vs MBA'!J10</f>
        <v>0</v>
      </c>
      <c r="J90" s="183">
        <f>'6-7-24 vs MBA'!K10</f>
        <v>0</v>
      </c>
      <c r="K90" s="183">
        <f>('6-7-24 vs MBA'!L10)*100</f>
        <v>0</v>
      </c>
      <c r="L90" s="183">
        <f>'6-7-24 vs MBA'!M10</f>
        <v>1</v>
      </c>
      <c r="M90" s="183">
        <f>'6-7-24 vs MBA'!N10</f>
        <v>2</v>
      </c>
      <c r="N90" s="183">
        <f>('6-7-24 vs MBA'!O10)*100</f>
        <v>50</v>
      </c>
      <c r="O90" s="183">
        <f>'6-7-24 vs MBA'!P10</f>
        <v>2</v>
      </c>
      <c r="P90" s="183">
        <f>'6-7-24 vs MBA'!Q10</f>
        <v>2</v>
      </c>
      <c r="Q90" s="183">
        <f>'6-7-24 vs MBA'!R10</f>
        <v>3</v>
      </c>
      <c r="R90" s="183">
        <f>'6-7-24 vs MBA'!S10</f>
        <v>5</v>
      </c>
      <c r="S90" s="183">
        <f>'6-7-24 vs MBA'!T10</f>
        <v>2</v>
      </c>
      <c r="T90" s="183">
        <f>'6-7-24 vs MBA'!U10</f>
        <v>0</v>
      </c>
      <c r="U90" s="183">
        <f>'6-7-24 vs MBA'!V10</f>
        <v>0</v>
      </c>
      <c r="V90" s="183">
        <f>'6-7-24 vs MBA'!W10</f>
        <v>0</v>
      </c>
      <c r="W90" s="183">
        <f>'6-7-24 vs MBA'!X10</f>
        <v>0</v>
      </c>
      <c r="X90" s="183">
        <f>'6-7-24 vs MBA'!Y10</f>
        <v>2</v>
      </c>
      <c r="Y90" s="183">
        <f>'6-7-24 vs MBA'!Z10</f>
        <v>0</v>
      </c>
      <c r="Z90" s="183">
        <f>'6-7-24 vs MBA'!AA10</f>
        <v>8.5</v>
      </c>
      <c r="AA90" s="198" t="s">
        <v>137</v>
      </c>
    </row>
    <row r="91" spans="1:27" x14ac:dyDescent="0.55000000000000004">
      <c r="A91" s="196">
        <f>'6-7-24 vs MBA'!B11</f>
        <v>12</v>
      </c>
      <c r="B91" s="196" t="str">
        <f>'6-7-24 vs MBA'!C11</f>
        <v>Chapman</v>
      </c>
      <c r="C91" s="183">
        <f>'6-7-24 vs MBA'!D11</f>
        <v>0</v>
      </c>
      <c r="D91" s="183">
        <f>'6-7-24 vs MBA'!E11</f>
        <v>0</v>
      </c>
      <c r="E91" s="183">
        <f>('6-7-24 vs MBA'!F11)*100</f>
        <v>0</v>
      </c>
      <c r="F91" s="183">
        <f>'6-7-24 vs MBA'!G11</f>
        <v>1</v>
      </c>
      <c r="G91" s="183">
        <f>'6-7-24 vs MBA'!H11</f>
        <v>3</v>
      </c>
      <c r="H91" s="183">
        <f>('6-7-24 vs MBA'!I11)*100</f>
        <v>33.333333333333329</v>
      </c>
      <c r="I91" s="183">
        <f>'6-7-24 vs MBA'!J11</f>
        <v>0</v>
      </c>
      <c r="J91" s="183">
        <f>'6-7-24 vs MBA'!K11</f>
        <v>0</v>
      </c>
      <c r="K91" s="183">
        <f>('6-7-24 vs MBA'!L11)*100</f>
        <v>0</v>
      </c>
      <c r="L91" s="183">
        <f>'6-7-24 vs MBA'!M11</f>
        <v>1</v>
      </c>
      <c r="M91" s="183">
        <f>'6-7-24 vs MBA'!N11</f>
        <v>3</v>
      </c>
      <c r="N91" s="183">
        <f>('6-7-24 vs MBA'!O11)*100</f>
        <v>33.333333333333329</v>
      </c>
      <c r="O91" s="183">
        <f>'6-7-24 vs MBA'!P11</f>
        <v>3</v>
      </c>
      <c r="P91" s="183">
        <f>'6-7-24 vs MBA'!Q11</f>
        <v>0</v>
      </c>
      <c r="Q91" s="183">
        <f>'6-7-24 vs MBA'!R11</f>
        <v>1</v>
      </c>
      <c r="R91" s="183">
        <f>'6-7-24 vs MBA'!S11</f>
        <v>1</v>
      </c>
      <c r="S91" s="183">
        <f>'6-7-24 vs MBA'!T11</f>
        <v>0</v>
      </c>
      <c r="T91" s="183">
        <f>'6-7-24 vs MBA'!U11</f>
        <v>0</v>
      </c>
      <c r="U91" s="183">
        <f>'6-7-24 vs MBA'!V11</f>
        <v>0</v>
      </c>
      <c r="V91" s="183">
        <f>'6-7-24 vs MBA'!W11</f>
        <v>0</v>
      </c>
      <c r="W91" s="183">
        <f>'6-7-24 vs MBA'!X11</f>
        <v>0</v>
      </c>
      <c r="X91" s="183">
        <f>'6-7-24 vs MBA'!Y11</f>
        <v>0</v>
      </c>
      <c r="Y91" s="183">
        <f>'6-7-24 vs MBA'!Z11</f>
        <v>0</v>
      </c>
      <c r="Z91" s="183">
        <f>'6-7-24 vs MBA'!AA11</f>
        <v>9.66</v>
      </c>
      <c r="AA91" s="198" t="s">
        <v>137</v>
      </c>
    </row>
    <row r="92" spans="1:27" x14ac:dyDescent="0.55000000000000004">
      <c r="A92" s="196">
        <f>'6-7-24 vs MBA'!B12</f>
        <v>24</v>
      </c>
      <c r="B92" s="196" t="str">
        <f>'6-7-24 vs MBA'!C12</f>
        <v>Carney</v>
      </c>
      <c r="C92" s="183">
        <f>'6-7-24 vs MBA'!D12</f>
        <v>0</v>
      </c>
      <c r="D92" s="183">
        <f>'6-7-24 vs MBA'!E12</f>
        <v>1</v>
      </c>
      <c r="E92" s="183">
        <f>('6-7-24 vs MBA'!F12)*100</f>
        <v>0</v>
      </c>
      <c r="F92" s="183">
        <f>'6-7-24 vs MBA'!G12</f>
        <v>0</v>
      </c>
      <c r="G92" s="183">
        <f>'6-7-24 vs MBA'!H12</f>
        <v>2</v>
      </c>
      <c r="H92" s="183">
        <f>('6-7-24 vs MBA'!I12)*100</f>
        <v>0</v>
      </c>
      <c r="I92" s="183">
        <f>'6-7-24 vs MBA'!J12</f>
        <v>0</v>
      </c>
      <c r="J92" s="183">
        <f>'6-7-24 vs MBA'!K12</f>
        <v>0</v>
      </c>
      <c r="K92" s="183">
        <f>('6-7-24 vs MBA'!L12)*100</f>
        <v>0</v>
      </c>
      <c r="L92" s="183">
        <f>'6-7-24 vs MBA'!M12</f>
        <v>0</v>
      </c>
      <c r="M92" s="183">
        <f>'6-7-24 vs MBA'!N12</f>
        <v>3</v>
      </c>
      <c r="N92" s="183">
        <f>('6-7-24 vs MBA'!O12)*100</f>
        <v>0</v>
      </c>
      <c r="O92" s="183">
        <f>'6-7-24 vs MBA'!P12</f>
        <v>0</v>
      </c>
      <c r="P92" s="183">
        <f>'6-7-24 vs MBA'!Q12</f>
        <v>1</v>
      </c>
      <c r="Q92" s="183">
        <f>'6-7-24 vs MBA'!R12</f>
        <v>1</v>
      </c>
      <c r="R92" s="183">
        <f>'6-7-24 vs MBA'!S12</f>
        <v>2</v>
      </c>
      <c r="S92" s="183">
        <f>'6-7-24 vs MBA'!T12</f>
        <v>0</v>
      </c>
      <c r="T92" s="183">
        <f>'6-7-24 vs MBA'!U12</f>
        <v>1</v>
      </c>
      <c r="U92" s="183">
        <f>'6-7-24 vs MBA'!V12</f>
        <v>0</v>
      </c>
      <c r="V92" s="183">
        <f>'6-7-24 vs MBA'!W12</f>
        <v>1</v>
      </c>
      <c r="W92" s="183">
        <f>'6-7-24 vs MBA'!X12</f>
        <v>0</v>
      </c>
      <c r="X92" s="183">
        <f>'6-7-24 vs MBA'!Y12</f>
        <v>0</v>
      </c>
      <c r="Y92" s="183">
        <f>'6-7-24 vs MBA'!Z12</f>
        <v>1</v>
      </c>
      <c r="Z92" s="183">
        <f>'6-7-24 vs MBA'!AA12</f>
        <v>11.16</v>
      </c>
      <c r="AA92" s="198" t="s">
        <v>137</v>
      </c>
    </row>
    <row r="93" spans="1:27" x14ac:dyDescent="0.55000000000000004">
      <c r="A93" s="196">
        <f>'6-7-24 vs MBA'!B13</f>
        <v>30</v>
      </c>
      <c r="B93" s="196" t="str">
        <f>'6-7-24 vs MBA'!C13</f>
        <v>Bowman</v>
      </c>
      <c r="C93" s="183">
        <f>'6-7-24 vs MBA'!D13</f>
        <v>2</v>
      </c>
      <c r="D93" s="183">
        <f>'6-7-24 vs MBA'!E13</f>
        <v>3</v>
      </c>
      <c r="E93" s="183">
        <f>('6-7-24 vs MBA'!F13)*100</f>
        <v>66.666666666666657</v>
      </c>
      <c r="F93" s="183">
        <f>'6-7-24 vs MBA'!G13</f>
        <v>0</v>
      </c>
      <c r="G93" s="183">
        <f>'6-7-24 vs MBA'!H13</f>
        <v>1</v>
      </c>
      <c r="H93" s="183">
        <f>('6-7-24 vs MBA'!I13)*100</f>
        <v>0</v>
      </c>
      <c r="I93" s="183">
        <f>'6-7-24 vs MBA'!J13</f>
        <v>0</v>
      </c>
      <c r="J93" s="183">
        <f>'6-7-24 vs MBA'!K13</f>
        <v>0</v>
      </c>
      <c r="K93" s="183">
        <f>('6-7-24 vs MBA'!L13)*100</f>
        <v>0</v>
      </c>
      <c r="L93" s="183">
        <f>'6-7-24 vs MBA'!M13</f>
        <v>2</v>
      </c>
      <c r="M93" s="183">
        <f>'6-7-24 vs MBA'!N13</f>
        <v>4</v>
      </c>
      <c r="N93" s="183">
        <f>('6-7-24 vs MBA'!O13)*100</f>
        <v>50</v>
      </c>
      <c r="O93" s="183">
        <f>'6-7-24 vs MBA'!P13</f>
        <v>4</v>
      </c>
      <c r="P93" s="183">
        <f>'6-7-24 vs MBA'!Q13</f>
        <v>2</v>
      </c>
      <c r="Q93" s="183">
        <f>'6-7-24 vs MBA'!R13</f>
        <v>1</v>
      </c>
      <c r="R93" s="183">
        <f>'6-7-24 vs MBA'!S13</f>
        <v>3</v>
      </c>
      <c r="S93" s="183">
        <f>'6-7-24 vs MBA'!T13</f>
        <v>0</v>
      </c>
      <c r="T93" s="183">
        <f>'6-7-24 vs MBA'!U13</f>
        <v>2</v>
      </c>
      <c r="U93" s="183">
        <f>'6-7-24 vs MBA'!V13</f>
        <v>0</v>
      </c>
      <c r="V93" s="183">
        <f>'6-7-24 vs MBA'!W13</f>
        <v>0</v>
      </c>
      <c r="W93" s="183">
        <f>'6-7-24 vs MBA'!X13</f>
        <v>0</v>
      </c>
      <c r="X93" s="183">
        <f>'6-7-24 vs MBA'!Y13</f>
        <v>1</v>
      </c>
      <c r="Y93" s="183">
        <f>'6-7-24 vs MBA'!Z13</f>
        <v>0</v>
      </c>
      <c r="Z93" s="183">
        <f>'6-7-24 vs MBA'!AA13</f>
        <v>15.16</v>
      </c>
      <c r="AA93" s="198" t="s">
        <v>137</v>
      </c>
    </row>
    <row r="94" spans="1:27" x14ac:dyDescent="0.55000000000000004">
      <c r="A94" s="196">
        <f>'6-7-24 vs MBA'!B14</f>
        <v>32</v>
      </c>
      <c r="B94" s="196" t="str">
        <f>'6-7-24 vs MBA'!C14</f>
        <v>Turner</v>
      </c>
      <c r="C94" s="183">
        <f>'6-7-24 vs MBA'!D14</f>
        <v>1</v>
      </c>
      <c r="D94" s="183">
        <f>'6-7-24 vs MBA'!E14</f>
        <v>2</v>
      </c>
      <c r="E94" s="183">
        <f>('6-7-24 vs MBA'!F14)*100</f>
        <v>50</v>
      </c>
      <c r="F94" s="183">
        <f>'6-7-24 vs MBA'!G14</f>
        <v>1</v>
      </c>
      <c r="G94" s="183">
        <f>'6-7-24 vs MBA'!H14</f>
        <v>1</v>
      </c>
      <c r="H94" s="183">
        <f>('6-7-24 vs MBA'!I14)*100</f>
        <v>100</v>
      </c>
      <c r="I94" s="183">
        <f>'6-7-24 vs MBA'!J14</f>
        <v>0</v>
      </c>
      <c r="J94" s="183">
        <f>'6-7-24 vs MBA'!K14</f>
        <v>0</v>
      </c>
      <c r="K94" s="183">
        <f>('6-7-24 vs MBA'!L14)*100</f>
        <v>0</v>
      </c>
      <c r="L94" s="183">
        <f>'6-7-24 vs MBA'!M14</f>
        <v>2</v>
      </c>
      <c r="M94" s="183">
        <f>'6-7-24 vs MBA'!N14</f>
        <v>3</v>
      </c>
      <c r="N94" s="183">
        <f>('6-7-24 vs MBA'!O14)*100</f>
        <v>66.666666666666657</v>
      </c>
      <c r="O94" s="183">
        <f>'6-7-24 vs MBA'!P14</f>
        <v>5</v>
      </c>
      <c r="P94" s="183">
        <f>'6-7-24 vs MBA'!Q14</f>
        <v>0</v>
      </c>
      <c r="Q94" s="183">
        <f>'6-7-24 vs MBA'!R14</f>
        <v>0</v>
      </c>
      <c r="R94" s="183">
        <f>'6-7-24 vs MBA'!S14</f>
        <v>0</v>
      </c>
      <c r="S94" s="183">
        <f>'6-7-24 vs MBA'!T14</f>
        <v>0</v>
      </c>
      <c r="T94" s="183">
        <f>'6-7-24 vs MBA'!U14</f>
        <v>1</v>
      </c>
      <c r="U94" s="183">
        <f>'6-7-24 vs MBA'!V14</f>
        <v>0</v>
      </c>
      <c r="V94" s="183">
        <f>'6-7-24 vs MBA'!W14</f>
        <v>0</v>
      </c>
      <c r="W94" s="183">
        <f>'6-7-24 vs MBA'!X14</f>
        <v>0</v>
      </c>
      <c r="X94" s="183">
        <f>'6-7-24 vs MBA'!Y14</f>
        <v>0</v>
      </c>
      <c r="Y94" s="183">
        <f>'6-7-24 vs MBA'!Z14</f>
        <v>1</v>
      </c>
      <c r="Z94" s="183">
        <f>'6-7-24 vs MBA'!AA14</f>
        <v>8.75</v>
      </c>
      <c r="AA94" s="198" t="s">
        <v>137</v>
      </c>
    </row>
    <row r="95" spans="1:27" x14ac:dyDescent="0.55000000000000004">
      <c r="A95" s="196">
        <f>'6-7-24 vs MBA'!B15</f>
        <v>33</v>
      </c>
      <c r="B95" s="196" t="str">
        <f>'6-7-24 vs MBA'!C15</f>
        <v>Bellomy</v>
      </c>
      <c r="C95" s="183">
        <f>'6-7-24 vs MBA'!D15</f>
        <v>0</v>
      </c>
      <c r="D95" s="183">
        <f>'6-7-24 vs MBA'!E15</f>
        <v>2</v>
      </c>
      <c r="E95" s="183">
        <f>('6-7-24 vs MBA'!F15)*100</f>
        <v>0</v>
      </c>
      <c r="F95" s="183">
        <f>'6-7-24 vs MBA'!G15</f>
        <v>0</v>
      </c>
      <c r="G95" s="183">
        <f>'6-7-24 vs MBA'!H15</f>
        <v>0</v>
      </c>
      <c r="H95" s="183">
        <f>('6-7-24 vs MBA'!I15)*100</f>
        <v>0</v>
      </c>
      <c r="I95" s="183">
        <f>'6-7-24 vs MBA'!J15</f>
        <v>0</v>
      </c>
      <c r="J95" s="183">
        <f>'6-7-24 vs MBA'!K15</f>
        <v>0</v>
      </c>
      <c r="K95" s="183">
        <f>('6-7-24 vs MBA'!L15)*100</f>
        <v>0</v>
      </c>
      <c r="L95" s="183">
        <f>'6-7-24 vs MBA'!M15</f>
        <v>0</v>
      </c>
      <c r="M95" s="183">
        <f>'6-7-24 vs MBA'!N15</f>
        <v>2</v>
      </c>
      <c r="N95" s="183">
        <f>('6-7-24 vs MBA'!O15)*100</f>
        <v>0</v>
      </c>
      <c r="O95" s="183">
        <f>'6-7-24 vs MBA'!P15</f>
        <v>0</v>
      </c>
      <c r="P95" s="183">
        <f>'6-7-24 vs MBA'!Q15</f>
        <v>3</v>
      </c>
      <c r="Q95" s="183">
        <f>'6-7-24 vs MBA'!R15</f>
        <v>1</v>
      </c>
      <c r="R95" s="183">
        <f>'6-7-24 vs MBA'!S15</f>
        <v>4</v>
      </c>
      <c r="S95" s="183">
        <f>'6-7-24 vs MBA'!T15</f>
        <v>1</v>
      </c>
      <c r="T95" s="183">
        <f>'6-7-24 vs MBA'!U15</f>
        <v>0</v>
      </c>
      <c r="U95" s="183">
        <f>'6-7-24 vs MBA'!V15</f>
        <v>0</v>
      </c>
      <c r="V95" s="183">
        <f>'6-7-24 vs MBA'!W15</f>
        <v>0</v>
      </c>
      <c r="W95" s="183">
        <f>'6-7-24 vs MBA'!X15</f>
        <v>0</v>
      </c>
      <c r="X95" s="183">
        <f>'6-7-24 vs MBA'!Y15</f>
        <v>1</v>
      </c>
      <c r="Y95" s="183">
        <f>'6-7-24 vs MBA'!Z15</f>
        <v>0</v>
      </c>
      <c r="Z95" s="183">
        <f>'6-7-24 vs MBA'!AA15</f>
        <v>10.5</v>
      </c>
      <c r="AA95" s="198" t="s">
        <v>137</v>
      </c>
    </row>
    <row r="96" spans="1:27" x14ac:dyDescent="0.55000000000000004">
      <c r="A96" s="196">
        <f>'6-7-24 vs MBA'!B16</f>
        <v>34</v>
      </c>
      <c r="B96" s="196" t="str">
        <f>'6-7-24 vs MBA'!C16</f>
        <v>Toms</v>
      </c>
      <c r="C96" s="183">
        <f>'6-7-24 vs MBA'!D16</f>
        <v>3</v>
      </c>
      <c r="D96" s="183">
        <f>'6-7-24 vs MBA'!E16</f>
        <v>7</v>
      </c>
      <c r="E96" s="183">
        <f>('6-7-24 vs MBA'!F16)*100</f>
        <v>42.857142857142854</v>
      </c>
      <c r="F96" s="183">
        <f>'6-7-24 vs MBA'!G16</f>
        <v>0</v>
      </c>
      <c r="G96" s="183">
        <f>'6-7-24 vs MBA'!H16</f>
        <v>0</v>
      </c>
      <c r="H96" s="183">
        <f>('6-7-24 vs MBA'!I16)*100</f>
        <v>0</v>
      </c>
      <c r="I96" s="183">
        <f>'6-7-24 vs MBA'!J16</f>
        <v>3</v>
      </c>
      <c r="J96" s="183">
        <f>'6-7-24 vs MBA'!K16</f>
        <v>4</v>
      </c>
      <c r="K96" s="183">
        <f>('6-7-24 vs MBA'!L16)*100</f>
        <v>75</v>
      </c>
      <c r="L96" s="183">
        <f>'6-7-24 vs MBA'!M16</f>
        <v>3</v>
      </c>
      <c r="M96" s="183">
        <f>'6-7-24 vs MBA'!N16</f>
        <v>7</v>
      </c>
      <c r="N96" s="183">
        <f>('6-7-24 vs MBA'!O16)*100</f>
        <v>42.857142857142854</v>
      </c>
      <c r="O96" s="183">
        <f>'6-7-24 vs MBA'!P16</f>
        <v>9</v>
      </c>
      <c r="P96" s="183">
        <f>'6-7-24 vs MBA'!Q16</f>
        <v>3</v>
      </c>
      <c r="Q96" s="183">
        <f>'6-7-24 vs MBA'!R16</f>
        <v>4</v>
      </c>
      <c r="R96" s="183">
        <f>'6-7-24 vs MBA'!S16</f>
        <v>7</v>
      </c>
      <c r="S96" s="183">
        <f>'6-7-24 vs MBA'!T16</f>
        <v>1</v>
      </c>
      <c r="T96" s="183">
        <f>'6-7-24 vs MBA'!U16</f>
        <v>0</v>
      </c>
      <c r="U96" s="183">
        <f>'6-7-24 vs MBA'!V16</f>
        <v>0</v>
      </c>
      <c r="V96" s="183">
        <f>'6-7-24 vs MBA'!W16</f>
        <v>1</v>
      </c>
      <c r="W96" s="183">
        <f>'6-7-24 vs MBA'!X16</f>
        <v>0</v>
      </c>
      <c r="X96" s="183">
        <f>'6-7-24 vs MBA'!Y16</f>
        <v>0</v>
      </c>
      <c r="Y96" s="183">
        <f>'6-7-24 vs MBA'!Z16</f>
        <v>0</v>
      </c>
      <c r="Z96" s="183">
        <f>'6-7-24 vs MBA'!AA16</f>
        <v>12.83</v>
      </c>
      <c r="AA96" s="198" t="s">
        <v>137</v>
      </c>
    </row>
    <row r="97" spans="1:27" x14ac:dyDescent="0.55000000000000004">
      <c r="A97" s="196">
        <f>'6-7-24 vs MBA'!B17</f>
        <v>55</v>
      </c>
      <c r="B97" s="196" t="str">
        <f>'6-7-24 vs MBA'!C17</f>
        <v>Baker</v>
      </c>
      <c r="C97" s="183">
        <f>'6-7-24 vs MBA'!D17</f>
        <v>1</v>
      </c>
      <c r="D97" s="183">
        <f>'6-7-24 vs MBA'!E17</f>
        <v>3</v>
      </c>
      <c r="E97" s="183">
        <f>('6-7-24 vs MBA'!F17)*100</f>
        <v>33.333333333333329</v>
      </c>
      <c r="F97" s="183">
        <f>'6-7-24 vs MBA'!G17</f>
        <v>0</v>
      </c>
      <c r="G97" s="183">
        <f>'6-7-24 vs MBA'!H17</f>
        <v>0</v>
      </c>
      <c r="H97" s="183">
        <f>('6-7-24 vs MBA'!I17)*100</f>
        <v>0</v>
      </c>
      <c r="I97" s="183">
        <f>'6-7-24 vs MBA'!J17</f>
        <v>0</v>
      </c>
      <c r="J97" s="183">
        <f>'6-7-24 vs MBA'!K17</f>
        <v>1</v>
      </c>
      <c r="K97" s="183">
        <f>('6-7-24 vs MBA'!L17)*100</f>
        <v>0</v>
      </c>
      <c r="L97" s="183">
        <f>'6-7-24 vs MBA'!M17</f>
        <v>1</v>
      </c>
      <c r="M97" s="183">
        <f>'6-7-24 vs MBA'!N17</f>
        <v>3</v>
      </c>
      <c r="N97" s="183">
        <f>('6-7-24 vs MBA'!O17)*100</f>
        <v>33.333333333333329</v>
      </c>
      <c r="O97" s="183">
        <f>'6-7-24 vs MBA'!P17</f>
        <v>2</v>
      </c>
      <c r="P97" s="183">
        <f>'6-7-24 vs MBA'!Q17</f>
        <v>0</v>
      </c>
      <c r="Q97" s="183">
        <f>'6-7-24 vs MBA'!R17</f>
        <v>1</v>
      </c>
      <c r="R97" s="183">
        <f>'6-7-24 vs MBA'!S17</f>
        <v>1</v>
      </c>
      <c r="S97" s="183">
        <f>'6-7-24 vs MBA'!T17</f>
        <v>0</v>
      </c>
      <c r="T97" s="183">
        <f>'6-7-24 vs MBA'!U17</f>
        <v>0</v>
      </c>
      <c r="U97" s="183">
        <f>'6-7-24 vs MBA'!V17</f>
        <v>0</v>
      </c>
      <c r="V97" s="183">
        <f>'6-7-24 vs MBA'!W17</f>
        <v>0</v>
      </c>
      <c r="W97" s="183">
        <f>'6-7-24 vs MBA'!X17</f>
        <v>0</v>
      </c>
      <c r="X97" s="183">
        <f>'6-7-24 vs MBA'!Y17</f>
        <v>0</v>
      </c>
      <c r="Y97" s="183">
        <f>'6-7-24 vs MBA'!Z17</f>
        <v>0</v>
      </c>
      <c r="Z97" s="183">
        <f>'6-7-24 vs MBA'!AA17</f>
        <v>5.5</v>
      </c>
      <c r="AA97" s="198" t="s">
        <v>137</v>
      </c>
    </row>
    <row r="98" spans="1:27" x14ac:dyDescent="0.55000000000000004">
      <c r="A98" s="196">
        <f>'6-7-24 vs MBA'!B18</f>
        <v>99</v>
      </c>
      <c r="B98" s="196" t="str">
        <f>'6-7-24 vs MBA'!C18</f>
        <v>Team</v>
      </c>
      <c r="C98" s="183">
        <f>'6-7-24 vs MBA'!D18</f>
        <v>19</v>
      </c>
      <c r="D98" s="183">
        <f>'6-7-24 vs MBA'!E18</f>
        <v>36</v>
      </c>
      <c r="E98" s="183">
        <f>('6-7-24 vs MBA'!F18)*100</f>
        <v>52.777777777777779</v>
      </c>
      <c r="F98" s="183">
        <f>'6-7-24 vs MBA'!G18</f>
        <v>8</v>
      </c>
      <c r="G98" s="183">
        <f>'6-7-24 vs MBA'!H18</f>
        <v>20</v>
      </c>
      <c r="H98" s="183">
        <f>('6-7-24 vs MBA'!I18)*100</f>
        <v>40</v>
      </c>
      <c r="I98" s="183">
        <f>'6-7-24 vs MBA'!J18</f>
        <v>3</v>
      </c>
      <c r="J98" s="183">
        <f>'6-7-24 vs MBA'!K18</f>
        <v>7</v>
      </c>
      <c r="K98" s="183">
        <f>('6-7-24 vs MBA'!L18)*100</f>
        <v>42.857142857142854</v>
      </c>
      <c r="L98" s="183">
        <f>'6-7-24 vs MBA'!M18</f>
        <v>27</v>
      </c>
      <c r="M98" s="183">
        <f>'6-7-24 vs MBA'!N18</f>
        <v>56</v>
      </c>
      <c r="N98" s="183">
        <f>('6-7-24 vs MBA'!O18)*100</f>
        <v>48.214285714285715</v>
      </c>
      <c r="O98" s="183">
        <f>'6-7-24 vs MBA'!P18</f>
        <v>65</v>
      </c>
      <c r="P98" s="183">
        <f>'6-7-24 vs MBA'!Q18</f>
        <v>14</v>
      </c>
      <c r="Q98" s="183">
        <f>'6-7-24 vs MBA'!R18</f>
        <v>27</v>
      </c>
      <c r="R98" s="183">
        <f>'6-7-24 vs MBA'!S18</f>
        <v>41</v>
      </c>
      <c r="S98" s="183">
        <f>'6-7-24 vs MBA'!T18</f>
        <v>13</v>
      </c>
      <c r="T98" s="183">
        <f>'6-7-24 vs MBA'!U18</f>
        <v>12</v>
      </c>
      <c r="U98" s="183">
        <f>'6-7-24 vs MBA'!V18</f>
        <v>0</v>
      </c>
      <c r="V98" s="183">
        <f>'6-7-24 vs MBA'!W18</f>
        <v>6</v>
      </c>
      <c r="W98" s="183">
        <f>'6-7-24 vs MBA'!X18</f>
        <v>0</v>
      </c>
      <c r="X98" s="183">
        <f>'6-7-24 vs MBA'!Y18</f>
        <v>6</v>
      </c>
      <c r="Y98" s="183">
        <f>'6-7-24 vs MBA'!Z18</f>
        <v>5</v>
      </c>
      <c r="Z98" s="183">
        <f>'6-7-24 vs MBA'!AA18</f>
        <v>160</v>
      </c>
      <c r="AA98" s="198" t="s">
        <v>137</v>
      </c>
    </row>
    <row r="99" spans="1:27" x14ac:dyDescent="0.55000000000000004">
      <c r="A99" s="196">
        <f>'6-11-24 vs Ramsay'!B3</f>
        <v>0</v>
      </c>
      <c r="B99" s="196" t="str">
        <f>'6-11-24 vs Ramsay'!C3</f>
        <v>Lewis</v>
      </c>
      <c r="C99" s="183">
        <f>'6-11-24 vs Ramsay'!D3</f>
        <v>1</v>
      </c>
      <c r="D99" s="183">
        <f>'6-11-24 vs Ramsay'!E3</f>
        <v>1</v>
      </c>
      <c r="E99" s="183">
        <f>('6-11-24 vs Ramsay'!F3)*100</f>
        <v>100</v>
      </c>
      <c r="F99" s="183">
        <f>'6-11-24 vs Ramsay'!G3</f>
        <v>0</v>
      </c>
      <c r="G99" s="183">
        <f>'6-11-24 vs Ramsay'!H3</f>
        <v>0</v>
      </c>
      <c r="H99" s="183">
        <f>('6-11-24 vs Ramsay'!I3)*100</f>
        <v>0</v>
      </c>
      <c r="I99" s="183">
        <f>'6-11-24 vs Ramsay'!J3</f>
        <v>0</v>
      </c>
      <c r="J99" s="183">
        <f>'6-11-24 vs Ramsay'!K3</f>
        <v>0</v>
      </c>
      <c r="K99" s="183">
        <f>('6-11-24 vs Ramsay'!L3)*100</f>
        <v>0</v>
      </c>
      <c r="L99" s="183">
        <f>'6-11-24 vs Ramsay'!M3</f>
        <v>1</v>
      </c>
      <c r="M99" s="183">
        <f>'6-11-24 vs Ramsay'!N3</f>
        <v>1</v>
      </c>
      <c r="N99" s="183">
        <f>('6-11-24 vs Ramsay'!O3)*100</f>
        <v>100</v>
      </c>
      <c r="O99" s="183">
        <f>'6-11-24 vs Ramsay'!P3</f>
        <v>2</v>
      </c>
      <c r="P99" s="183">
        <f>'6-11-24 vs Ramsay'!Q3</f>
        <v>0</v>
      </c>
      <c r="Q99" s="183">
        <f>'6-11-24 vs Ramsay'!R3</f>
        <v>0</v>
      </c>
      <c r="R99" s="183">
        <f>'6-11-24 vs Ramsay'!S3</f>
        <v>0</v>
      </c>
      <c r="S99" s="183">
        <f>'6-11-24 vs Ramsay'!T3</f>
        <v>0</v>
      </c>
      <c r="T99" s="183">
        <f>'6-11-24 vs Ramsay'!U3</f>
        <v>0</v>
      </c>
      <c r="U99" s="183">
        <f>'6-11-24 vs Ramsay'!V3</f>
        <v>0</v>
      </c>
      <c r="V99" s="183">
        <f>'6-11-24 vs Ramsay'!W3</f>
        <v>0</v>
      </c>
      <c r="W99" s="183">
        <f>'6-11-24 vs Ramsay'!X3</f>
        <v>0</v>
      </c>
      <c r="X99" s="183">
        <f>'6-11-24 vs Ramsay'!Y3</f>
        <v>0</v>
      </c>
      <c r="Y99" s="183">
        <f>'6-11-24 vs Ramsay'!Z3</f>
        <v>0</v>
      </c>
      <c r="Z99" s="183">
        <f>'6-11-24 vs Ramsay'!AA3</f>
        <v>9</v>
      </c>
      <c r="AA99" s="198" t="s">
        <v>156</v>
      </c>
    </row>
    <row r="100" spans="1:27" x14ac:dyDescent="0.55000000000000004">
      <c r="A100" s="196">
        <f>'6-11-24 vs Ramsay'!B4</f>
        <v>1</v>
      </c>
      <c r="B100" s="196" t="str">
        <f>'6-11-24 vs Ramsay'!C4</f>
        <v>Walker</v>
      </c>
      <c r="C100" s="183">
        <f>'6-11-24 vs Ramsay'!D4</f>
        <v>0</v>
      </c>
      <c r="D100" s="183">
        <f>'6-11-24 vs Ramsay'!E4</f>
        <v>0</v>
      </c>
      <c r="E100" s="183">
        <f>('6-11-24 vs Ramsay'!F4)*100</f>
        <v>0</v>
      </c>
      <c r="F100" s="183">
        <f>'6-11-24 vs Ramsay'!G4</f>
        <v>0</v>
      </c>
      <c r="G100" s="183">
        <f>'6-11-24 vs Ramsay'!H4</f>
        <v>0</v>
      </c>
      <c r="H100" s="183">
        <f>('6-11-24 vs Ramsay'!I4)*100</f>
        <v>0</v>
      </c>
      <c r="I100" s="183">
        <f>'6-11-24 vs Ramsay'!J4</f>
        <v>0</v>
      </c>
      <c r="J100" s="183">
        <f>'6-11-24 vs Ramsay'!K4</f>
        <v>0</v>
      </c>
      <c r="K100" s="183">
        <f>('6-11-24 vs Ramsay'!L4)*100</f>
        <v>0</v>
      </c>
      <c r="L100" s="183">
        <f>'6-11-24 vs Ramsay'!M4</f>
        <v>0</v>
      </c>
      <c r="M100" s="183">
        <f>'6-11-24 vs Ramsay'!N4</f>
        <v>0</v>
      </c>
      <c r="N100" s="183">
        <f>('6-11-24 vs Ramsay'!O4)*100</f>
        <v>0</v>
      </c>
      <c r="O100" s="183">
        <f>'6-11-24 vs Ramsay'!P4</f>
        <v>0</v>
      </c>
      <c r="P100" s="183">
        <f>'6-11-24 vs Ramsay'!Q4</f>
        <v>0</v>
      </c>
      <c r="Q100" s="183">
        <f>'6-11-24 vs Ramsay'!R4</f>
        <v>0</v>
      </c>
      <c r="R100" s="183">
        <f>'6-11-24 vs Ramsay'!S4</f>
        <v>0</v>
      </c>
      <c r="S100" s="183">
        <f>'6-11-24 vs Ramsay'!T4</f>
        <v>0</v>
      </c>
      <c r="T100" s="183">
        <f>'6-11-24 vs Ramsay'!U4</f>
        <v>0</v>
      </c>
      <c r="U100" s="183">
        <f>'6-11-24 vs Ramsay'!V4</f>
        <v>0</v>
      </c>
      <c r="V100" s="183">
        <f>'6-11-24 vs Ramsay'!W4</f>
        <v>0</v>
      </c>
      <c r="W100" s="183">
        <f>'6-11-24 vs Ramsay'!X4</f>
        <v>0</v>
      </c>
      <c r="X100" s="183">
        <f>'6-11-24 vs Ramsay'!Y4</f>
        <v>0</v>
      </c>
      <c r="Y100" s="183">
        <f>'6-11-24 vs Ramsay'!Z4</f>
        <v>0</v>
      </c>
      <c r="Z100" s="183">
        <f>'6-11-24 vs Ramsay'!AA4</f>
        <v>0</v>
      </c>
      <c r="AA100" s="198" t="s">
        <v>156</v>
      </c>
    </row>
    <row r="101" spans="1:27" x14ac:dyDescent="0.55000000000000004">
      <c r="A101" s="196">
        <f>'6-11-24 vs Ramsay'!B5</f>
        <v>2</v>
      </c>
      <c r="B101" s="196" t="str">
        <f>'6-11-24 vs Ramsay'!C5</f>
        <v>Rivers</v>
      </c>
      <c r="C101" s="183">
        <f>'6-11-24 vs Ramsay'!D5</f>
        <v>2</v>
      </c>
      <c r="D101" s="183">
        <f>'6-11-24 vs Ramsay'!E5</f>
        <v>5</v>
      </c>
      <c r="E101" s="183">
        <f>('6-11-24 vs Ramsay'!F5)*100</f>
        <v>40</v>
      </c>
      <c r="F101" s="183">
        <f>'6-11-24 vs Ramsay'!G5</f>
        <v>0</v>
      </c>
      <c r="G101" s="183">
        <f>'6-11-24 vs Ramsay'!H5</f>
        <v>1</v>
      </c>
      <c r="H101" s="183">
        <f>('6-11-24 vs Ramsay'!I5)*100</f>
        <v>0</v>
      </c>
      <c r="I101" s="183">
        <f>'6-11-24 vs Ramsay'!J5</f>
        <v>0</v>
      </c>
      <c r="J101" s="183">
        <f>'6-11-24 vs Ramsay'!K5</f>
        <v>0</v>
      </c>
      <c r="K101" s="183">
        <f>('6-11-24 vs Ramsay'!L5)*100</f>
        <v>0</v>
      </c>
      <c r="L101" s="183">
        <f>'6-11-24 vs Ramsay'!M5</f>
        <v>2</v>
      </c>
      <c r="M101" s="183">
        <f>'6-11-24 vs Ramsay'!N5</f>
        <v>6</v>
      </c>
      <c r="N101" s="183">
        <f>('6-11-24 vs Ramsay'!O5)*100</f>
        <v>33.333333333333329</v>
      </c>
      <c r="O101" s="183">
        <f>'6-11-24 vs Ramsay'!P5</f>
        <v>4</v>
      </c>
      <c r="P101" s="183">
        <f>'6-11-24 vs Ramsay'!Q5</f>
        <v>3</v>
      </c>
      <c r="Q101" s="183">
        <f>'6-11-24 vs Ramsay'!R5</f>
        <v>1</v>
      </c>
      <c r="R101" s="183">
        <f>'6-11-24 vs Ramsay'!S5</f>
        <v>4</v>
      </c>
      <c r="S101" s="183">
        <f>'6-11-24 vs Ramsay'!T5</f>
        <v>1</v>
      </c>
      <c r="T101" s="183">
        <f>'6-11-24 vs Ramsay'!U5</f>
        <v>1</v>
      </c>
      <c r="U101" s="183">
        <f>'6-11-24 vs Ramsay'!V5</f>
        <v>0</v>
      </c>
      <c r="V101" s="183">
        <f>'6-11-24 vs Ramsay'!W5</f>
        <v>0</v>
      </c>
      <c r="W101" s="183">
        <f>'6-11-24 vs Ramsay'!X5</f>
        <v>0</v>
      </c>
      <c r="X101" s="183">
        <f>'6-11-24 vs Ramsay'!Y5</f>
        <v>1</v>
      </c>
      <c r="Y101" s="183">
        <f>'6-11-24 vs Ramsay'!Z5</f>
        <v>1</v>
      </c>
      <c r="Z101" s="183">
        <f>'6-11-24 vs Ramsay'!AA5</f>
        <v>17</v>
      </c>
      <c r="AA101" s="198" t="s">
        <v>156</v>
      </c>
    </row>
    <row r="102" spans="1:27" x14ac:dyDescent="0.55000000000000004">
      <c r="A102" s="196">
        <f>'6-11-24 vs Ramsay'!B6</f>
        <v>3</v>
      </c>
      <c r="B102" s="196" t="str">
        <f>'6-11-24 vs Ramsay'!C6</f>
        <v>Gossett</v>
      </c>
      <c r="C102" s="183">
        <f>'6-11-24 vs Ramsay'!D6</f>
        <v>0</v>
      </c>
      <c r="D102" s="183">
        <f>'6-11-24 vs Ramsay'!E6</f>
        <v>0</v>
      </c>
      <c r="E102" s="183">
        <f>('6-11-24 vs Ramsay'!F6)*100</f>
        <v>0</v>
      </c>
      <c r="F102" s="183">
        <f>'6-11-24 vs Ramsay'!G6</f>
        <v>5</v>
      </c>
      <c r="G102" s="183">
        <f>'6-11-24 vs Ramsay'!H6</f>
        <v>6</v>
      </c>
      <c r="H102" s="183">
        <f>('6-11-24 vs Ramsay'!I6)*100</f>
        <v>83.333333333333343</v>
      </c>
      <c r="I102" s="183">
        <f>'6-11-24 vs Ramsay'!J6</f>
        <v>0</v>
      </c>
      <c r="J102" s="183">
        <f>'6-11-24 vs Ramsay'!K6</f>
        <v>0</v>
      </c>
      <c r="K102" s="183">
        <f>('6-11-24 vs Ramsay'!L6)*100</f>
        <v>0</v>
      </c>
      <c r="L102" s="183">
        <f>'6-11-24 vs Ramsay'!M6</f>
        <v>5</v>
      </c>
      <c r="M102" s="183">
        <f>'6-11-24 vs Ramsay'!N6</f>
        <v>6</v>
      </c>
      <c r="N102" s="183">
        <f>('6-11-24 vs Ramsay'!O6)*100</f>
        <v>83.333333333333343</v>
      </c>
      <c r="O102" s="183">
        <f>'6-11-24 vs Ramsay'!P6</f>
        <v>15</v>
      </c>
      <c r="P102" s="183">
        <f>'6-11-24 vs Ramsay'!Q6</f>
        <v>0</v>
      </c>
      <c r="Q102" s="183">
        <f>'6-11-24 vs Ramsay'!R6</f>
        <v>2</v>
      </c>
      <c r="R102" s="183">
        <f>'6-11-24 vs Ramsay'!S6</f>
        <v>2</v>
      </c>
      <c r="S102" s="183">
        <f>'6-11-24 vs Ramsay'!T6</f>
        <v>3</v>
      </c>
      <c r="T102" s="183">
        <f>'6-11-24 vs Ramsay'!U6</f>
        <v>3</v>
      </c>
      <c r="U102" s="183">
        <f>'6-11-24 vs Ramsay'!V6</f>
        <v>0</v>
      </c>
      <c r="V102" s="183">
        <f>'6-11-24 vs Ramsay'!W6</f>
        <v>1</v>
      </c>
      <c r="W102" s="183">
        <f>'6-11-24 vs Ramsay'!X6</f>
        <v>0</v>
      </c>
      <c r="X102" s="183">
        <f>'6-11-24 vs Ramsay'!Y6</f>
        <v>2</v>
      </c>
      <c r="Y102" s="183">
        <f>'6-11-24 vs Ramsay'!Z6</f>
        <v>0</v>
      </c>
      <c r="Z102" s="183">
        <f>'6-11-24 vs Ramsay'!AA6</f>
        <v>16</v>
      </c>
      <c r="AA102" s="198" t="s">
        <v>156</v>
      </c>
    </row>
    <row r="103" spans="1:27" x14ac:dyDescent="0.55000000000000004">
      <c r="A103" s="196">
        <f>'6-11-24 vs Ramsay'!B7</f>
        <v>4</v>
      </c>
      <c r="B103" s="196" t="str">
        <f>'6-11-24 vs Ramsay'!C7</f>
        <v>Stapler</v>
      </c>
      <c r="C103" s="183">
        <f>'6-11-24 vs Ramsay'!D7</f>
        <v>0</v>
      </c>
      <c r="D103" s="183">
        <f>'6-11-24 vs Ramsay'!E7</f>
        <v>1</v>
      </c>
      <c r="E103" s="183">
        <f>('6-11-24 vs Ramsay'!F7)*100</f>
        <v>0</v>
      </c>
      <c r="F103" s="183">
        <f>'6-11-24 vs Ramsay'!G7</f>
        <v>0</v>
      </c>
      <c r="G103" s="183">
        <f>'6-11-24 vs Ramsay'!H7</f>
        <v>2</v>
      </c>
      <c r="H103" s="183">
        <f>('6-11-24 vs Ramsay'!I7)*100</f>
        <v>0</v>
      </c>
      <c r="I103" s="183">
        <f>'6-11-24 vs Ramsay'!J7</f>
        <v>2</v>
      </c>
      <c r="J103" s="183">
        <f>'6-11-24 vs Ramsay'!K7</f>
        <v>2</v>
      </c>
      <c r="K103" s="183">
        <f>('6-11-24 vs Ramsay'!L7)*100</f>
        <v>100</v>
      </c>
      <c r="L103" s="183">
        <f>'6-11-24 vs Ramsay'!M7</f>
        <v>0</v>
      </c>
      <c r="M103" s="183">
        <f>'6-11-24 vs Ramsay'!N7</f>
        <v>3</v>
      </c>
      <c r="N103" s="183">
        <f>('6-11-24 vs Ramsay'!O7)*100</f>
        <v>0</v>
      </c>
      <c r="O103" s="183">
        <f>'6-11-24 vs Ramsay'!P7</f>
        <v>2</v>
      </c>
      <c r="P103" s="183">
        <f>'6-11-24 vs Ramsay'!Q7</f>
        <v>0</v>
      </c>
      <c r="Q103" s="183">
        <f>'6-11-24 vs Ramsay'!R7</f>
        <v>0</v>
      </c>
      <c r="R103" s="183">
        <f>'6-11-24 vs Ramsay'!S7</f>
        <v>0</v>
      </c>
      <c r="S103" s="183">
        <f>'6-11-24 vs Ramsay'!T7</f>
        <v>0</v>
      </c>
      <c r="T103" s="183">
        <f>'6-11-24 vs Ramsay'!U7</f>
        <v>0</v>
      </c>
      <c r="U103" s="183">
        <f>'6-11-24 vs Ramsay'!V7</f>
        <v>0</v>
      </c>
      <c r="V103" s="183">
        <f>'6-11-24 vs Ramsay'!W7</f>
        <v>0</v>
      </c>
      <c r="W103" s="183">
        <f>'6-11-24 vs Ramsay'!X7</f>
        <v>0</v>
      </c>
      <c r="X103" s="183">
        <f>'6-11-24 vs Ramsay'!Y7</f>
        <v>3</v>
      </c>
      <c r="Y103" s="183">
        <f>'6-11-24 vs Ramsay'!Z7</f>
        <v>2</v>
      </c>
      <c r="Z103" s="183">
        <f>'6-11-24 vs Ramsay'!AA7</f>
        <v>19</v>
      </c>
      <c r="AA103" s="198" t="s">
        <v>156</v>
      </c>
    </row>
    <row r="104" spans="1:27" x14ac:dyDescent="0.55000000000000004">
      <c r="A104" s="196">
        <f>'6-11-24 vs Ramsay'!B8</f>
        <v>5</v>
      </c>
      <c r="B104" s="196" t="str">
        <f>'6-11-24 vs Ramsay'!C8</f>
        <v>JD</v>
      </c>
      <c r="C104" s="183">
        <f>'6-11-24 vs Ramsay'!D8</f>
        <v>5</v>
      </c>
      <c r="D104" s="183">
        <f>'6-11-24 vs Ramsay'!E8</f>
        <v>8</v>
      </c>
      <c r="E104" s="183">
        <f>('6-11-24 vs Ramsay'!F8)*100</f>
        <v>62.5</v>
      </c>
      <c r="F104" s="183">
        <f>'6-11-24 vs Ramsay'!G8</f>
        <v>1</v>
      </c>
      <c r="G104" s="183">
        <f>'6-11-24 vs Ramsay'!H8</f>
        <v>1</v>
      </c>
      <c r="H104" s="183">
        <f>('6-11-24 vs Ramsay'!I8)*100</f>
        <v>100</v>
      </c>
      <c r="I104" s="183">
        <f>'6-11-24 vs Ramsay'!J8</f>
        <v>0</v>
      </c>
      <c r="J104" s="183">
        <f>'6-11-24 vs Ramsay'!K8</f>
        <v>0</v>
      </c>
      <c r="K104" s="183">
        <f>('6-11-24 vs Ramsay'!L8)*100</f>
        <v>0</v>
      </c>
      <c r="L104" s="183">
        <f>'6-11-24 vs Ramsay'!M8</f>
        <v>6</v>
      </c>
      <c r="M104" s="183">
        <f>'6-11-24 vs Ramsay'!N8</f>
        <v>9</v>
      </c>
      <c r="N104" s="183">
        <f>('6-11-24 vs Ramsay'!O8)*100</f>
        <v>66.666666666666657</v>
      </c>
      <c r="O104" s="183">
        <f>'6-11-24 vs Ramsay'!P8</f>
        <v>13</v>
      </c>
      <c r="P104" s="183">
        <f>'6-11-24 vs Ramsay'!Q8</f>
        <v>4</v>
      </c>
      <c r="Q104" s="183">
        <f>'6-11-24 vs Ramsay'!R8</f>
        <v>1</v>
      </c>
      <c r="R104" s="183">
        <f>'6-11-24 vs Ramsay'!S8</f>
        <v>5</v>
      </c>
      <c r="S104" s="183">
        <f>'6-11-24 vs Ramsay'!T8</f>
        <v>2</v>
      </c>
      <c r="T104" s="183">
        <f>'6-11-24 vs Ramsay'!U8</f>
        <v>4</v>
      </c>
      <c r="U104" s="183">
        <f>'6-11-24 vs Ramsay'!V8</f>
        <v>0</v>
      </c>
      <c r="V104" s="183">
        <f>'6-11-24 vs Ramsay'!W8</f>
        <v>3</v>
      </c>
      <c r="W104" s="183">
        <f>'6-11-24 vs Ramsay'!X8</f>
        <v>0</v>
      </c>
      <c r="X104" s="183">
        <f>'6-11-24 vs Ramsay'!Y8</f>
        <v>0</v>
      </c>
      <c r="Y104" s="183">
        <f>'6-11-24 vs Ramsay'!Z8</f>
        <v>1</v>
      </c>
      <c r="Z104" s="183">
        <f>'6-11-24 vs Ramsay'!AA8</f>
        <v>18</v>
      </c>
      <c r="AA104" s="198" t="s">
        <v>156</v>
      </c>
    </row>
    <row r="105" spans="1:27" x14ac:dyDescent="0.55000000000000004">
      <c r="A105" s="196">
        <f>'6-11-24 vs Ramsay'!B9</f>
        <v>10</v>
      </c>
      <c r="B105" s="196" t="str">
        <f>'6-11-24 vs Ramsay'!C9</f>
        <v>Mason</v>
      </c>
      <c r="C105" s="183">
        <f>'6-11-24 vs Ramsay'!D9</f>
        <v>1</v>
      </c>
      <c r="D105" s="183">
        <f>'6-11-24 vs Ramsay'!E9</f>
        <v>1</v>
      </c>
      <c r="E105" s="183">
        <f>('6-11-24 vs Ramsay'!F9)*100</f>
        <v>100</v>
      </c>
      <c r="F105" s="183">
        <f>'6-11-24 vs Ramsay'!G9</f>
        <v>1</v>
      </c>
      <c r="G105" s="183">
        <f>'6-11-24 vs Ramsay'!H9</f>
        <v>3</v>
      </c>
      <c r="H105" s="183">
        <f>('6-11-24 vs Ramsay'!I9)*100</f>
        <v>33.333333333333329</v>
      </c>
      <c r="I105" s="183">
        <f>'6-11-24 vs Ramsay'!J9</f>
        <v>0</v>
      </c>
      <c r="J105" s="183">
        <f>'6-11-24 vs Ramsay'!K9</f>
        <v>0</v>
      </c>
      <c r="K105" s="183">
        <f>('6-11-24 vs Ramsay'!L9)*100</f>
        <v>0</v>
      </c>
      <c r="L105" s="183">
        <f>'6-11-24 vs Ramsay'!M9</f>
        <v>2</v>
      </c>
      <c r="M105" s="183">
        <f>'6-11-24 vs Ramsay'!N9</f>
        <v>4</v>
      </c>
      <c r="N105" s="183">
        <f>('6-11-24 vs Ramsay'!O9)*100</f>
        <v>50</v>
      </c>
      <c r="O105" s="183">
        <f>'6-11-24 vs Ramsay'!P9</f>
        <v>5</v>
      </c>
      <c r="P105" s="183">
        <f>'6-11-24 vs Ramsay'!Q9</f>
        <v>0</v>
      </c>
      <c r="Q105" s="183">
        <f>'6-11-24 vs Ramsay'!R9</f>
        <v>0</v>
      </c>
      <c r="R105" s="183">
        <f>'6-11-24 vs Ramsay'!S9</f>
        <v>0</v>
      </c>
      <c r="S105" s="183">
        <f>'6-11-24 vs Ramsay'!T9</f>
        <v>0</v>
      </c>
      <c r="T105" s="183">
        <f>'6-11-24 vs Ramsay'!U9</f>
        <v>1</v>
      </c>
      <c r="U105" s="183">
        <f>'6-11-24 vs Ramsay'!V9</f>
        <v>0</v>
      </c>
      <c r="V105" s="183">
        <f>'6-11-24 vs Ramsay'!W9</f>
        <v>0</v>
      </c>
      <c r="W105" s="183">
        <f>'6-11-24 vs Ramsay'!X9</f>
        <v>0</v>
      </c>
      <c r="X105" s="183">
        <f>'6-11-24 vs Ramsay'!Y9</f>
        <v>1</v>
      </c>
      <c r="Y105" s="183">
        <f>'6-11-24 vs Ramsay'!Z9</f>
        <v>1</v>
      </c>
      <c r="Z105" s="183">
        <f>'6-11-24 vs Ramsay'!AA9</f>
        <v>8</v>
      </c>
      <c r="AA105" s="198" t="s">
        <v>156</v>
      </c>
    </row>
    <row r="106" spans="1:27" x14ac:dyDescent="0.55000000000000004">
      <c r="A106" s="196">
        <f>'6-11-24 vs Ramsay'!B10</f>
        <v>11</v>
      </c>
      <c r="B106" s="196" t="str">
        <f>'6-11-24 vs Ramsay'!C10</f>
        <v>Pannell</v>
      </c>
      <c r="C106" s="183">
        <f>'6-11-24 vs Ramsay'!D10</f>
        <v>1</v>
      </c>
      <c r="D106" s="183">
        <f>'6-11-24 vs Ramsay'!E10</f>
        <v>2</v>
      </c>
      <c r="E106" s="183">
        <f>('6-11-24 vs Ramsay'!F10)*100</f>
        <v>50</v>
      </c>
      <c r="F106" s="183">
        <f>'6-11-24 vs Ramsay'!G10</f>
        <v>0</v>
      </c>
      <c r="G106" s="183">
        <f>'6-11-24 vs Ramsay'!H10</f>
        <v>0</v>
      </c>
      <c r="H106" s="183">
        <f>('6-11-24 vs Ramsay'!I10)*100</f>
        <v>0</v>
      </c>
      <c r="I106" s="183">
        <f>'6-11-24 vs Ramsay'!J10</f>
        <v>4</v>
      </c>
      <c r="J106" s="183">
        <f>'6-11-24 vs Ramsay'!K10</f>
        <v>4</v>
      </c>
      <c r="K106" s="183">
        <f>('6-11-24 vs Ramsay'!L10)*100</f>
        <v>100</v>
      </c>
      <c r="L106" s="183">
        <f>'6-11-24 vs Ramsay'!M10</f>
        <v>1</v>
      </c>
      <c r="M106" s="183">
        <f>'6-11-24 vs Ramsay'!N10</f>
        <v>2</v>
      </c>
      <c r="N106" s="183">
        <f>('6-11-24 vs Ramsay'!O10)*100</f>
        <v>50</v>
      </c>
      <c r="O106" s="183">
        <f>'6-11-24 vs Ramsay'!P10</f>
        <v>6</v>
      </c>
      <c r="P106" s="183">
        <f>'6-11-24 vs Ramsay'!Q10</f>
        <v>0</v>
      </c>
      <c r="Q106" s="183">
        <f>'6-11-24 vs Ramsay'!R10</f>
        <v>0</v>
      </c>
      <c r="R106" s="183">
        <f>'6-11-24 vs Ramsay'!S10</f>
        <v>0</v>
      </c>
      <c r="S106" s="183">
        <f>'6-11-24 vs Ramsay'!T10</f>
        <v>1</v>
      </c>
      <c r="T106" s="183">
        <f>'6-11-24 vs Ramsay'!U10</f>
        <v>1</v>
      </c>
      <c r="U106" s="183">
        <f>'6-11-24 vs Ramsay'!V10</f>
        <v>0</v>
      </c>
      <c r="V106" s="183">
        <f>'6-11-24 vs Ramsay'!W10</f>
        <v>2</v>
      </c>
      <c r="W106" s="183">
        <f>'6-11-24 vs Ramsay'!X10</f>
        <v>0</v>
      </c>
      <c r="X106" s="183">
        <f>'6-11-24 vs Ramsay'!Y10</f>
        <v>0</v>
      </c>
      <c r="Y106" s="183">
        <f>'6-11-24 vs Ramsay'!Z10</f>
        <v>1</v>
      </c>
      <c r="Z106" s="183">
        <f>'6-11-24 vs Ramsay'!AA10</f>
        <v>10</v>
      </c>
      <c r="AA106" s="198" t="s">
        <v>156</v>
      </c>
    </row>
    <row r="107" spans="1:27" x14ac:dyDescent="0.55000000000000004">
      <c r="A107" s="196">
        <f>'6-11-24 vs Ramsay'!B11</f>
        <v>12</v>
      </c>
      <c r="B107" s="196" t="str">
        <f>'6-11-24 vs Ramsay'!C11</f>
        <v>Chapman</v>
      </c>
      <c r="C107" s="183">
        <f>'6-11-24 vs Ramsay'!D11</f>
        <v>0</v>
      </c>
      <c r="D107" s="183">
        <f>'6-11-24 vs Ramsay'!E11</f>
        <v>0</v>
      </c>
      <c r="E107" s="183">
        <f>('6-11-24 vs Ramsay'!F11)*100</f>
        <v>0</v>
      </c>
      <c r="F107" s="183">
        <f>'6-11-24 vs Ramsay'!G11</f>
        <v>0</v>
      </c>
      <c r="G107" s="183">
        <f>'6-11-24 vs Ramsay'!H11</f>
        <v>0</v>
      </c>
      <c r="H107" s="183">
        <f>('6-11-24 vs Ramsay'!I11)*100</f>
        <v>0</v>
      </c>
      <c r="I107" s="183">
        <f>'6-11-24 vs Ramsay'!J11</f>
        <v>0</v>
      </c>
      <c r="J107" s="183">
        <f>'6-11-24 vs Ramsay'!K11</f>
        <v>0</v>
      </c>
      <c r="K107" s="183">
        <f>('6-11-24 vs Ramsay'!L11)*100</f>
        <v>0</v>
      </c>
      <c r="L107" s="183">
        <f>'6-11-24 vs Ramsay'!M11</f>
        <v>0</v>
      </c>
      <c r="M107" s="183">
        <f>'6-11-24 vs Ramsay'!N11</f>
        <v>0</v>
      </c>
      <c r="N107" s="183">
        <f>('6-11-24 vs Ramsay'!O11)*100</f>
        <v>0</v>
      </c>
      <c r="O107" s="183">
        <f>'6-11-24 vs Ramsay'!P11</f>
        <v>0</v>
      </c>
      <c r="P107" s="183">
        <f>'6-11-24 vs Ramsay'!Q11</f>
        <v>0</v>
      </c>
      <c r="Q107" s="183">
        <f>'6-11-24 vs Ramsay'!R11</f>
        <v>0</v>
      </c>
      <c r="R107" s="183">
        <f>'6-11-24 vs Ramsay'!S11</f>
        <v>0</v>
      </c>
      <c r="S107" s="183">
        <f>'6-11-24 vs Ramsay'!T11</f>
        <v>0</v>
      </c>
      <c r="T107" s="183">
        <f>'6-11-24 vs Ramsay'!U11</f>
        <v>0</v>
      </c>
      <c r="U107" s="183">
        <f>'6-11-24 vs Ramsay'!V11</f>
        <v>0</v>
      </c>
      <c r="V107" s="183">
        <f>'6-11-24 vs Ramsay'!W11</f>
        <v>0</v>
      </c>
      <c r="W107" s="183">
        <f>'6-11-24 vs Ramsay'!X11</f>
        <v>0</v>
      </c>
      <c r="X107" s="183">
        <f>'6-11-24 vs Ramsay'!Y11</f>
        <v>0</v>
      </c>
      <c r="Y107" s="183">
        <f>'6-11-24 vs Ramsay'!Z11</f>
        <v>0</v>
      </c>
      <c r="Z107" s="183">
        <f>'6-11-24 vs Ramsay'!AA11</f>
        <v>3</v>
      </c>
      <c r="AA107" s="198" t="s">
        <v>156</v>
      </c>
    </row>
    <row r="108" spans="1:27" x14ac:dyDescent="0.55000000000000004">
      <c r="A108" s="196">
        <f>'6-11-24 vs Ramsay'!B12</f>
        <v>24</v>
      </c>
      <c r="B108" s="196" t="str">
        <f>'6-11-24 vs Ramsay'!C12</f>
        <v>Carney</v>
      </c>
      <c r="C108" s="183">
        <f>'6-11-24 vs Ramsay'!D12</f>
        <v>2</v>
      </c>
      <c r="D108" s="183">
        <f>'6-11-24 vs Ramsay'!E12</f>
        <v>2</v>
      </c>
      <c r="E108" s="183">
        <f>('6-11-24 vs Ramsay'!F12)*100</f>
        <v>100</v>
      </c>
      <c r="F108" s="183">
        <f>'6-11-24 vs Ramsay'!G12</f>
        <v>1</v>
      </c>
      <c r="G108" s="183">
        <f>'6-11-24 vs Ramsay'!H12</f>
        <v>1</v>
      </c>
      <c r="H108" s="183">
        <f>('6-11-24 vs Ramsay'!I12)*100</f>
        <v>100</v>
      </c>
      <c r="I108" s="183">
        <f>'6-11-24 vs Ramsay'!J12</f>
        <v>0</v>
      </c>
      <c r="J108" s="183">
        <f>'6-11-24 vs Ramsay'!K12</f>
        <v>0</v>
      </c>
      <c r="K108" s="183">
        <f>('6-11-24 vs Ramsay'!L12)*100</f>
        <v>0</v>
      </c>
      <c r="L108" s="183">
        <f>'6-11-24 vs Ramsay'!M12</f>
        <v>3</v>
      </c>
      <c r="M108" s="183">
        <f>'6-11-24 vs Ramsay'!N12</f>
        <v>3</v>
      </c>
      <c r="N108" s="183">
        <f>('6-11-24 vs Ramsay'!O12)*100</f>
        <v>100</v>
      </c>
      <c r="O108" s="183">
        <f>'6-11-24 vs Ramsay'!P12</f>
        <v>7</v>
      </c>
      <c r="P108" s="183">
        <f>'6-11-24 vs Ramsay'!Q12</f>
        <v>0</v>
      </c>
      <c r="Q108" s="183">
        <f>'6-11-24 vs Ramsay'!R12</f>
        <v>5</v>
      </c>
      <c r="R108" s="183">
        <f>'6-11-24 vs Ramsay'!S12</f>
        <v>5</v>
      </c>
      <c r="S108" s="183">
        <f>'6-11-24 vs Ramsay'!T12</f>
        <v>0</v>
      </c>
      <c r="T108" s="183">
        <f>'6-11-24 vs Ramsay'!U12</f>
        <v>1</v>
      </c>
      <c r="U108" s="183">
        <f>'6-11-24 vs Ramsay'!V12</f>
        <v>1</v>
      </c>
      <c r="V108" s="183">
        <f>'6-11-24 vs Ramsay'!W12</f>
        <v>1</v>
      </c>
      <c r="W108" s="183">
        <f>'6-11-24 vs Ramsay'!X12</f>
        <v>0</v>
      </c>
      <c r="X108" s="183">
        <f>'6-11-24 vs Ramsay'!Y12</f>
        <v>0</v>
      </c>
      <c r="Y108" s="183">
        <f>'6-11-24 vs Ramsay'!Z12</f>
        <v>1</v>
      </c>
      <c r="Z108" s="183">
        <f>'6-11-24 vs Ramsay'!AA12</f>
        <v>13</v>
      </c>
      <c r="AA108" s="198" t="s">
        <v>156</v>
      </c>
    </row>
    <row r="109" spans="1:27" x14ac:dyDescent="0.55000000000000004">
      <c r="A109" s="196">
        <f>'6-11-24 vs Ramsay'!B13</f>
        <v>30</v>
      </c>
      <c r="B109" s="196" t="str">
        <f>'6-11-24 vs Ramsay'!C13</f>
        <v>Bowman</v>
      </c>
      <c r="C109" s="183">
        <f>'6-11-24 vs Ramsay'!D13</f>
        <v>2</v>
      </c>
      <c r="D109" s="183">
        <f>'6-11-24 vs Ramsay'!E13</f>
        <v>6</v>
      </c>
      <c r="E109" s="183">
        <f>('6-11-24 vs Ramsay'!F13)*100</f>
        <v>33.333333333333329</v>
      </c>
      <c r="F109" s="183">
        <f>'6-11-24 vs Ramsay'!G13</f>
        <v>0</v>
      </c>
      <c r="G109" s="183">
        <f>'6-11-24 vs Ramsay'!H13</f>
        <v>1</v>
      </c>
      <c r="H109" s="183">
        <f>('6-11-24 vs Ramsay'!I13)*100</f>
        <v>0</v>
      </c>
      <c r="I109" s="183">
        <f>'6-11-24 vs Ramsay'!J13</f>
        <v>0</v>
      </c>
      <c r="J109" s="183">
        <f>'6-11-24 vs Ramsay'!K13</f>
        <v>0</v>
      </c>
      <c r="K109" s="183">
        <f>('6-11-24 vs Ramsay'!L13)*100</f>
        <v>0</v>
      </c>
      <c r="L109" s="183">
        <f>'6-11-24 vs Ramsay'!M13</f>
        <v>2</v>
      </c>
      <c r="M109" s="183">
        <f>'6-11-24 vs Ramsay'!N13</f>
        <v>7</v>
      </c>
      <c r="N109" s="183">
        <f>('6-11-24 vs Ramsay'!O13)*100</f>
        <v>28.571428571428569</v>
      </c>
      <c r="O109" s="183">
        <f>'6-11-24 vs Ramsay'!P13</f>
        <v>4</v>
      </c>
      <c r="P109" s="183">
        <f>'6-11-24 vs Ramsay'!Q13</f>
        <v>2</v>
      </c>
      <c r="Q109" s="183">
        <f>'6-11-24 vs Ramsay'!R13</f>
        <v>2</v>
      </c>
      <c r="R109" s="183">
        <f>'6-11-24 vs Ramsay'!S13</f>
        <v>4</v>
      </c>
      <c r="S109" s="183">
        <f>'6-11-24 vs Ramsay'!T13</f>
        <v>1</v>
      </c>
      <c r="T109" s="183">
        <f>'6-11-24 vs Ramsay'!U13</f>
        <v>0</v>
      </c>
      <c r="U109" s="183">
        <f>'6-11-24 vs Ramsay'!V13</f>
        <v>0</v>
      </c>
      <c r="V109" s="183">
        <f>'6-11-24 vs Ramsay'!W13</f>
        <v>1</v>
      </c>
      <c r="W109" s="183">
        <f>'6-11-24 vs Ramsay'!X13</f>
        <v>1</v>
      </c>
      <c r="X109" s="183">
        <f>'6-11-24 vs Ramsay'!Y13</f>
        <v>0</v>
      </c>
      <c r="Y109" s="183">
        <f>'6-11-24 vs Ramsay'!Z13</f>
        <v>0</v>
      </c>
      <c r="Z109" s="183">
        <f>'6-11-24 vs Ramsay'!AA13</f>
        <v>15</v>
      </c>
      <c r="AA109" s="198" t="s">
        <v>156</v>
      </c>
    </row>
    <row r="110" spans="1:27" x14ac:dyDescent="0.55000000000000004">
      <c r="A110" s="196">
        <f>'6-11-24 vs Ramsay'!B14</f>
        <v>32</v>
      </c>
      <c r="B110" s="196" t="str">
        <f>'6-11-24 vs Ramsay'!C14</f>
        <v>Turner</v>
      </c>
      <c r="C110" s="183">
        <f>'6-11-24 vs Ramsay'!D14</f>
        <v>0</v>
      </c>
      <c r="D110" s="183">
        <f>'6-11-24 vs Ramsay'!E14</f>
        <v>0</v>
      </c>
      <c r="E110" s="183">
        <f>('6-11-24 vs Ramsay'!F14)*100</f>
        <v>0</v>
      </c>
      <c r="F110" s="183">
        <f>'6-11-24 vs Ramsay'!G14</f>
        <v>0</v>
      </c>
      <c r="G110" s="183">
        <f>'6-11-24 vs Ramsay'!H14</f>
        <v>0</v>
      </c>
      <c r="H110" s="183">
        <f>('6-11-24 vs Ramsay'!I14)*100</f>
        <v>0</v>
      </c>
      <c r="I110" s="183">
        <f>'6-11-24 vs Ramsay'!J14</f>
        <v>0</v>
      </c>
      <c r="J110" s="183">
        <f>'6-11-24 vs Ramsay'!K14</f>
        <v>0</v>
      </c>
      <c r="K110" s="183">
        <f>('6-11-24 vs Ramsay'!L14)*100</f>
        <v>0</v>
      </c>
      <c r="L110" s="183">
        <f>'6-11-24 vs Ramsay'!M14</f>
        <v>0</v>
      </c>
      <c r="M110" s="183">
        <f>'6-11-24 vs Ramsay'!N14</f>
        <v>0</v>
      </c>
      <c r="N110" s="183">
        <f>('6-11-24 vs Ramsay'!O14)*100</f>
        <v>0</v>
      </c>
      <c r="O110" s="183">
        <f>'6-11-24 vs Ramsay'!P14</f>
        <v>0</v>
      </c>
      <c r="P110" s="183">
        <f>'6-11-24 vs Ramsay'!Q14</f>
        <v>0</v>
      </c>
      <c r="Q110" s="183">
        <f>'6-11-24 vs Ramsay'!R14</f>
        <v>0</v>
      </c>
      <c r="R110" s="183">
        <f>'6-11-24 vs Ramsay'!S14</f>
        <v>0</v>
      </c>
      <c r="S110" s="183">
        <f>'6-11-24 vs Ramsay'!T14</f>
        <v>0</v>
      </c>
      <c r="T110" s="183">
        <f>'6-11-24 vs Ramsay'!U14</f>
        <v>0</v>
      </c>
      <c r="U110" s="183">
        <f>'6-11-24 vs Ramsay'!V14</f>
        <v>0</v>
      </c>
      <c r="V110" s="183">
        <f>'6-11-24 vs Ramsay'!W14</f>
        <v>0</v>
      </c>
      <c r="W110" s="183">
        <f>'6-11-24 vs Ramsay'!X14</f>
        <v>0</v>
      </c>
      <c r="X110" s="183">
        <f>'6-11-24 vs Ramsay'!Y14</f>
        <v>0</v>
      </c>
      <c r="Y110" s="183">
        <f>'6-11-24 vs Ramsay'!Z14</f>
        <v>0</v>
      </c>
      <c r="Z110" s="183">
        <f>'6-11-24 vs Ramsay'!AA14</f>
        <v>3</v>
      </c>
      <c r="AA110" s="198" t="s">
        <v>156</v>
      </c>
    </row>
    <row r="111" spans="1:27" x14ac:dyDescent="0.55000000000000004">
      <c r="A111" s="196">
        <f>'6-11-24 vs Ramsay'!B15</f>
        <v>33</v>
      </c>
      <c r="B111" s="196" t="str">
        <f>'6-11-24 vs Ramsay'!C15</f>
        <v>Bellomy</v>
      </c>
      <c r="C111" s="183">
        <f>'6-11-24 vs Ramsay'!D15</f>
        <v>0</v>
      </c>
      <c r="D111" s="183">
        <f>'6-11-24 vs Ramsay'!E15</f>
        <v>0</v>
      </c>
      <c r="E111" s="183">
        <f>('6-11-24 vs Ramsay'!F15)*100</f>
        <v>0</v>
      </c>
      <c r="F111" s="183">
        <f>'6-11-24 vs Ramsay'!G15</f>
        <v>0</v>
      </c>
      <c r="G111" s="183">
        <f>'6-11-24 vs Ramsay'!H15</f>
        <v>0</v>
      </c>
      <c r="H111" s="183">
        <f>('6-11-24 vs Ramsay'!I15)*100</f>
        <v>0</v>
      </c>
      <c r="I111" s="183">
        <f>'6-11-24 vs Ramsay'!J15</f>
        <v>0</v>
      </c>
      <c r="J111" s="183">
        <f>'6-11-24 vs Ramsay'!K15</f>
        <v>0</v>
      </c>
      <c r="K111" s="183">
        <f>('6-11-24 vs Ramsay'!L15)*100</f>
        <v>0</v>
      </c>
      <c r="L111" s="183">
        <f>'6-11-24 vs Ramsay'!M15</f>
        <v>0</v>
      </c>
      <c r="M111" s="183">
        <f>'6-11-24 vs Ramsay'!N15</f>
        <v>0</v>
      </c>
      <c r="N111" s="183">
        <f>('6-11-24 vs Ramsay'!O15)*100</f>
        <v>0</v>
      </c>
      <c r="O111" s="183">
        <f>'6-11-24 vs Ramsay'!P15</f>
        <v>0</v>
      </c>
      <c r="P111" s="183">
        <f>'6-11-24 vs Ramsay'!Q15</f>
        <v>0</v>
      </c>
      <c r="Q111" s="183">
        <f>'6-11-24 vs Ramsay'!R15</f>
        <v>0</v>
      </c>
      <c r="R111" s="183">
        <f>'6-11-24 vs Ramsay'!S15</f>
        <v>0</v>
      </c>
      <c r="S111" s="183">
        <f>'6-11-24 vs Ramsay'!T15</f>
        <v>0</v>
      </c>
      <c r="T111" s="183">
        <f>'6-11-24 vs Ramsay'!U15</f>
        <v>0</v>
      </c>
      <c r="U111" s="183">
        <f>'6-11-24 vs Ramsay'!V15</f>
        <v>0</v>
      </c>
      <c r="V111" s="183">
        <f>'6-11-24 vs Ramsay'!W15</f>
        <v>0</v>
      </c>
      <c r="W111" s="183">
        <f>'6-11-24 vs Ramsay'!X15</f>
        <v>0</v>
      </c>
      <c r="X111" s="183">
        <f>'6-11-24 vs Ramsay'!Y15</f>
        <v>0</v>
      </c>
      <c r="Y111" s="183">
        <f>'6-11-24 vs Ramsay'!Z15</f>
        <v>1</v>
      </c>
      <c r="Z111" s="183">
        <f>'6-11-24 vs Ramsay'!AA15</f>
        <v>4</v>
      </c>
      <c r="AA111" s="198" t="s">
        <v>156</v>
      </c>
    </row>
    <row r="112" spans="1:27" x14ac:dyDescent="0.55000000000000004">
      <c r="A112" s="196">
        <f>'6-11-24 vs Ramsay'!B16</f>
        <v>34</v>
      </c>
      <c r="B112" s="196" t="str">
        <f>'6-11-24 vs Ramsay'!C16</f>
        <v>Toms</v>
      </c>
      <c r="C112" s="183">
        <f>'6-11-24 vs Ramsay'!D16</f>
        <v>1</v>
      </c>
      <c r="D112" s="183">
        <f>'6-11-24 vs Ramsay'!E16</f>
        <v>1</v>
      </c>
      <c r="E112" s="183">
        <f>('6-11-24 vs Ramsay'!F16)*100</f>
        <v>100</v>
      </c>
      <c r="F112" s="183">
        <f>'6-11-24 vs Ramsay'!G16</f>
        <v>0</v>
      </c>
      <c r="G112" s="183">
        <f>'6-11-24 vs Ramsay'!H16</f>
        <v>0</v>
      </c>
      <c r="H112" s="183">
        <f>('6-11-24 vs Ramsay'!I16)*100</f>
        <v>0</v>
      </c>
      <c r="I112" s="183">
        <f>'6-11-24 vs Ramsay'!J16</f>
        <v>2</v>
      </c>
      <c r="J112" s="183">
        <f>'6-11-24 vs Ramsay'!K16</f>
        <v>2</v>
      </c>
      <c r="K112" s="183">
        <f>('6-11-24 vs Ramsay'!L16)*100</f>
        <v>100</v>
      </c>
      <c r="L112" s="183">
        <f>'6-11-24 vs Ramsay'!M16</f>
        <v>1</v>
      </c>
      <c r="M112" s="183">
        <f>'6-11-24 vs Ramsay'!N16</f>
        <v>1</v>
      </c>
      <c r="N112" s="183">
        <f>('6-11-24 vs Ramsay'!O16)*100</f>
        <v>100</v>
      </c>
      <c r="O112" s="183">
        <f>'6-11-24 vs Ramsay'!P16</f>
        <v>4</v>
      </c>
      <c r="P112" s="183">
        <f>'6-11-24 vs Ramsay'!Q16</f>
        <v>0</v>
      </c>
      <c r="Q112" s="183">
        <f>'6-11-24 vs Ramsay'!R16</f>
        <v>2</v>
      </c>
      <c r="R112" s="183">
        <f>'6-11-24 vs Ramsay'!S16</f>
        <v>2</v>
      </c>
      <c r="S112" s="183">
        <f>'6-11-24 vs Ramsay'!T16</f>
        <v>2</v>
      </c>
      <c r="T112" s="183">
        <f>'6-11-24 vs Ramsay'!U16</f>
        <v>1</v>
      </c>
      <c r="U112" s="183">
        <f>'6-11-24 vs Ramsay'!V16</f>
        <v>0</v>
      </c>
      <c r="V112" s="183">
        <f>'6-11-24 vs Ramsay'!W16</f>
        <v>0</v>
      </c>
      <c r="W112" s="183">
        <f>'6-11-24 vs Ramsay'!X16</f>
        <v>0</v>
      </c>
      <c r="X112" s="183">
        <f>'6-11-24 vs Ramsay'!Y16</f>
        <v>0</v>
      </c>
      <c r="Y112" s="183">
        <f>'6-11-24 vs Ramsay'!Z16</f>
        <v>1</v>
      </c>
      <c r="Z112" s="183">
        <f>'6-11-24 vs Ramsay'!AA16</f>
        <v>14</v>
      </c>
      <c r="AA112" s="198" t="s">
        <v>156</v>
      </c>
    </row>
    <row r="113" spans="1:27" x14ac:dyDescent="0.55000000000000004">
      <c r="A113" s="196">
        <f>'6-11-24 vs Ramsay'!B17</f>
        <v>55</v>
      </c>
      <c r="B113" s="196" t="str">
        <f>'6-11-24 vs Ramsay'!C17</f>
        <v>Baker</v>
      </c>
      <c r="C113" s="183">
        <f>'6-11-24 vs Ramsay'!D17</f>
        <v>0</v>
      </c>
      <c r="D113" s="183">
        <f>'6-11-24 vs Ramsay'!E17</f>
        <v>0</v>
      </c>
      <c r="E113" s="183">
        <f>('6-11-24 vs Ramsay'!F17)*100</f>
        <v>0</v>
      </c>
      <c r="F113" s="183">
        <f>'6-11-24 vs Ramsay'!G17</f>
        <v>0</v>
      </c>
      <c r="G113" s="183">
        <f>'6-11-24 vs Ramsay'!H17</f>
        <v>0</v>
      </c>
      <c r="H113" s="183">
        <f>('6-11-24 vs Ramsay'!I17)*100</f>
        <v>0</v>
      </c>
      <c r="I113" s="183">
        <f>'6-11-24 vs Ramsay'!J17</f>
        <v>0</v>
      </c>
      <c r="J113" s="183">
        <f>'6-11-24 vs Ramsay'!K17</f>
        <v>0</v>
      </c>
      <c r="K113" s="183">
        <f>('6-11-24 vs Ramsay'!L17)*100</f>
        <v>0</v>
      </c>
      <c r="L113" s="183">
        <f>'6-11-24 vs Ramsay'!M17</f>
        <v>0</v>
      </c>
      <c r="M113" s="183">
        <f>'6-11-24 vs Ramsay'!N17</f>
        <v>0</v>
      </c>
      <c r="N113" s="183">
        <f>('6-11-24 vs Ramsay'!O17)*100</f>
        <v>0</v>
      </c>
      <c r="O113" s="183">
        <f>'6-11-24 vs Ramsay'!P17</f>
        <v>0</v>
      </c>
      <c r="P113" s="183">
        <f>'6-11-24 vs Ramsay'!Q17</f>
        <v>1</v>
      </c>
      <c r="Q113" s="183">
        <f>'6-11-24 vs Ramsay'!R17</f>
        <v>1</v>
      </c>
      <c r="R113" s="183">
        <f>'6-11-24 vs Ramsay'!S17</f>
        <v>2</v>
      </c>
      <c r="S113" s="183">
        <f>'6-11-24 vs Ramsay'!T17</f>
        <v>2</v>
      </c>
      <c r="T113" s="183">
        <f>'6-11-24 vs Ramsay'!U17</f>
        <v>1</v>
      </c>
      <c r="U113" s="183">
        <f>'6-11-24 vs Ramsay'!V17</f>
        <v>0</v>
      </c>
      <c r="V113" s="183">
        <f>'6-11-24 vs Ramsay'!W17</f>
        <v>0</v>
      </c>
      <c r="W113" s="183">
        <f>'6-11-24 vs Ramsay'!X17</f>
        <v>1</v>
      </c>
      <c r="X113" s="183">
        <f>'6-11-24 vs Ramsay'!Y17</f>
        <v>0</v>
      </c>
      <c r="Y113" s="183">
        <f>'6-11-24 vs Ramsay'!Z17</f>
        <v>0</v>
      </c>
      <c r="Z113" s="183">
        <f>'6-11-24 vs Ramsay'!AA17</f>
        <v>11</v>
      </c>
      <c r="AA113" s="198" t="s">
        <v>156</v>
      </c>
    </row>
    <row r="114" spans="1:27" x14ac:dyDescent="0.55000000000000004">
      <c r="A114" s="196">
        <f>'6-11-24 vs Ramsay'!B18</f>
        <v>99</v>
      </c>
      <c r="B114" s="196" t="str">
        <f>'6-11-24 vs Ramsay'!C18</f>
        <v>Team</v>
      </c>
      <c r="C114" s="183">
        <f>'6-11-24 vs Ramsay'!D18</f>
        <v>15</v>
      </c>
      <c r="D114" s="183">
        <f>'6-11-24 vs Ramsay'!E18</f>
        <v>30</v>
      </c>
      <c r="E114" s="183">
        <f>('6-11-24 vs Ramsay'!F18)*100</f>
        <v>50</v>
      </c>
      <c r="F114" s="183">
        <f>'6-11-24 vs Ramsay'!G18</f>
        <v>8</v>
      </c>
      <c r="G114" s="183">
        <f>'6-11-24 vs Ramsay'!H18</f>
        <v>16</v>
      </c>
      <c r="H114" s="183">
        <f>('6-11-24 vs Ramsay'!I18)*100</f>
        <v>50</v>
      </c>
      <c r="I114" s="183">
        <f>'6-11-24 vs Ramsay'!J18</f>
        <v>8</v>
      </c>
      <c r="J114" s="183">
        <f>'6-11-24 vs Ramsay'!K18</f>
        <v>8</v>
      </c>
      <c r="K114" s="183">
        <f>('6-11-24 vs Ramsay'!L18)*100</f>
        <v>100</v>
      </c>
      <c r="L114" s="183">
        <f>'6-11-24 vs Ramsay'!M18</f>
        <v>23</v>
      </c>
      <c r="M114" s="183">
        <f>'6-11-24 vs Ramsay'!N18</f>
        <v>46</v>
      </c>
      <c r="N114" s="183">
        <f>('6-11-24 vs Ramsay'!O18)*100</f>
        <v>50</v>
      </c>
      <c r="O114" s="183">
        <f>'6-11-24 vs Ramsay'!P18</f>
        <v>62</v>
      </c>
      <c r="P114" s="183">
        <f>'6-11-24 vs Ramsay'!Q18</f>
        <v>10</v>
      </c>
      <c r="Q114" s="183">
        <f>'6-11-24 vs Ramsay'!R18</f>
        <v>14</v>
      </c>
      <c r="R114" s="183">
        <f>'6-11-24 vs Ramsay'!S18</f>
        <v>24</v>
      </c>
      <c r="S114" s="183">
        <f>'6-11-24 vs Ramsay'!T18</f>
        <v>12</v>
      </c>
      <c r="T114" s="183">
        <f>'6-11-24 vs Ramsay'!U18</f>
        <v>13</v>
      </c>
      <c r="U114" s="183">
        <f>'6-11-24 vs Ramsay'!V18</f>
        <v>1</v>
      </c>
      <c r="V114" s="183">
        <f>'6-11-24 vs Ramsay'!W18</f>
        <v>8</v>
      </c>
      <c r="W114" s="183">
        <f>'6-11-24 vs Ramsay'!X18</f>
        <v>2</v>
      </c>
      <c r="X114" s="183">
        <f>'6-11-24 vs Ramsay'!Y18</f>
        <v>7</v>
      </c>
      <c r="Y114" s="183">
        <f>'6-11-24 vs Ramsay'!Z18</f>
        <v>9</v>
      </c>
      <c r="Z114" s="183">
        <f>'6-11-24 vs Ramsay'!AA18</f>
        <v>160</v>
      </c>
      <c r="AA114" s="198" t="s">
        <v>156</v>
      </c>
    </row>
    <row r="115" spans="1:27" x14ac:dyDescent="0.55000000000000004">
      <c r="A115" s="196">
        <f>'6-13-24 vs Peachtree Ridge'!B3</f>
        <v>0</v>
      </c>
      <c r="B115" s="196" t="str">
        <f>'6-13-24 vs Peachtree Ridge'!C3</f>
        <v>Lewis</v>
      </c>
      <c r="C115" s="183">
        <f>'6-13-24 vs Peachtree Ridge'!D3</f>
        <v>0</v>
      </c>
      <c r="D115" s="183">
        <f>'6-13-24 vs Peachtree Ridge'!E3</f>
        <v>0</v>
      </c>
      <c r="E115" s="183">
        <f>('6-13-24 vs Peachtree Ridge'!F3)*100</f>
        <v>0</v>
      </c>
      <c r="F115" s="183">
        <f>'6-13-24 vs Peachtree Ridge'!G3</f>
        <v>0</v>
      </c>
      <c r="G115" s="183">
        <f>'6-13-24 vs Peachtree Ridge'!H3</f>
        <v>0</v>
      </c>
      <c r="H115" s="183">
        <f>('6-13-24 vs Peachtree Ridge'!I3)*100</f>
        <v>0</v>
      </c>
      <c r="I115" s="183">
        <f>'6-13-24 vs Peachtree Ridge'!J3</f>
        <v>0</v>
      </c>
      <c r="J115" s="183">
        <f>'6-13-24 vs Peachtree Ridge'!K3</f>
        <v>0</v>
      </c>
      <c r="K115" s="183">
        <f>('6-13-24 vs Peachtree Ridge'!L3)*100</f>
        <v>0</v>
      </c>
      <c r="L115" s="183">
        <f>'6-13-24 vs Peachtree Ridge'!M3</f>
        <v>0</v>
      </c>
      <c r="M115" s="183">
        <f>'6-13-24 vs Peachtree Ridge'!N3</f>
        <v>0</v>
      </c>
      <c r="N115" s="183">
        <f>('6-13-24 vs Peachtree Ridge'!O3)*100</f>
        <v>0</v>
      </c>
      <c r="O115" s="183">
        <f>'6-13-24 vs Peachtree Ridge'!P3</f>
        <v>0</v>
      </c>
      <c r="P115" s="183">
        <f>'6-13-24 vs Peachtree Ridge'!Q3</f>
        <v>0</v>
      </c>
      <c r="Q115" s="183">
        <f>'6-13-24 vs Peachtree Ridge'!R3</f>
        <v>0</v>
      </c>
      <c r="R115" s="183">
        <f>'6-13-24 vs Peachtree Ridge'!S3</f>
        <v>0</v>
      </c>
      <c r="S115" s="183">
        <f>'6-13-24 vs Peachtree Ridge'!T3</f>
        <v>1</v>
      </c>
      <c r="T115" s="183">
        <f>'6-13-24 vs Peachtree Ridge'!U3</f>
        <v>1</v>
      </c>
      <c r="U115" s="183">
        <f>'6-13-24 vs Peachtree Ridge'!V3</f>
        <v>0</v>
      </c>
      <c r="V115" s="183">
        <f>'6-13-24 vs Peachtree Ridge'!W3</f>
        <v>1</v>
      </c>
      <c r="W115" s="183">
        <f>'6-13-24 vs Peachtree Ridge'!X3</f>
        <v>0</v>
      </c>
      <c r="X115" s="183">
        <f>'6-13-24 vs Peachtree Ridge'!Y3</f>
        <v>0</v>
      </c>
      <c r="Y115" s="183">
        <f>'6-13-24 vs Peachtree Ridge'!Z3</f>
        <v>0</v>
      </c>
      <c r="Z115" s="183">
        <f>'6-13-24 vs Peachtree Ridge'!AA3</f>
        <v>11</v>
      </c>
      <c r="AA115" s="198" t="s">
        <v>159</v>
      </c>
    </row>
    <row r="116" spans="1:27" x14ac:dyDescent="0.55000000000000004">
      <c r="A116" s="196">
        <f>'6-13-24 vs Peachtree Ridge'!B4</f>
        <v>1</v>
      </c>
      <c r="B116" s="196" t="str">
        <f>'6-13-24 vs Peachtree Ridge'!C4</f>
        <v>Walker</v>
      </c>
      <c r="C116" s="183">
        <f>'6-13-24 vs Peachtree Ridge'!D4</f>
        <v>0</v>
      </c>
      <c r="D116" s="183">
        <f>'6-13-24 vs Peachtree Ridge'!E4</f>
        <v>0</v>
      </c>
      <c r="E116" s="183">
        <f>('6-13-24 vs Peachtree Ridge'!F4)*100</f>
        <v>0</v>
      </c>
      <c r="F116" s="183">
        <f>'6-13-24 vs Peachtree Ridge'!G4</f>
        <v>0</v>
      </c>
      <c r="G116" s="183">
        <f>'6-13-24 vs Peachtree Ridge'!H4</f>
        <v>0</v>
      </c>
      <c r="H116" s="183">
        <f>('6-13-24 vs Peachtree Ridge'!I4)*100</f>
        <v>0</v>
      </c>
      <c r="I116" s="183">
        <f>'6-13-24 vs Peachtree Ridge'!J4</f>
        <v>0</v>
      </c>
      <c r="J116" s="183">
        <f>'6-13-24 vs Peachtree Ridge'!K4</f>
        <v>0</v>
      </c>
      <c r="K116" s="183">
        <f>('6-13-24 vs Peachtree Ridge'!L4)*100</f>
        <v>0</v>
      </c>
      <c r="L116" s="183">
        <f>'6-13-24 vs Peachtree Ridge'!M4</f>
        <v>0</v>
      </c>
      <c r="M116" s="183">
        <f>'6-13-24 vs Peachtree Ridge'!N4</f>
        <v>0</v>
      </c>
      <c r="N116" s="183">
        <f>('6-13-24 vs Peachtree Ridge'!O4)*100</f>
        <v>0</v>
      </c>
      <c r="O116" s="183">
        <f>'6-13-24 vs Peachtree Ridge'!P4</f>
        <v>0</v>
      </c>
      <c r="P116" s="183">
        <f>'6-13-24 vs Peachtree Ridge'!Q4</f>
        <v>0</v>
      </c>
      <c r="Q116" s="183">
        <f>'6-13-24 vs Peachtree Ridge'!R4</f>
        <v>0</v>
      </c>
      <c r="R116" s="183">
        <f>'6-13-24 vs Peachtree Ridge'!S4</f>
        <v>0</v>
      </c>
      <c r="S116" s="183">
        <f>'6-13-24 vs Peachtree Ridge'!T4</f>
        <v>0</v>
      </c>
      <c r="T116" s="183">
        <f>'6-13-24 vs Peachtree Ridge'!U4</f>
        <v>0</v>
      </c>
      <c r="U116" s="183">
        <f>'6-13-24 vs Peachtree Ridge'!V4</f>
        <v>0</v>
      </c>
      <c r="V116" s="183">
        <f>'6-13-24 vs Peachtree Ridge'!W4</f>
        <v>0</v>
      </c>
      <c r="W116" s="183">
        <f>'6-13-24 vs Peachtree Ridge'!X4</f>
        <v>0</v>
      </c>
      <c r="X116" s="183">
        <f>'6-13-24 vs Peachtree Ridge'!Y4</f>
        <v>0</v>
      </c>
      <c r="Y116" s="183">
        <f>'6-13-24 vs Peachtree Ridge'!Z4</f>
        <v>0</v>
      </c>
      <c r="Z116" s="183">
        <f>'6-13-24 vs Peachtree Ridge'!AA4</f>
        <v>0</v>
      </c>
      <c r="AA116" s="198" t="s">
        <v>159</v>
      </c>
    </row>
    <row r="117" spans="1:27" x14ac:dyDescent="0.55000000000000004">
      <c r="A117" s="196">
        <f>'6-13-24 vs Peachtree Ridge'!B5</f>
        <v>2</v>
      </c>
      <c r="B117" s="196" t="str">
        <f>'6-13-24 vs Peachtree Ridge'!C5</f>
        <v>Rivers</v>
      </c>
      <c r="C117" s="183">
        <f>'6-13-24 vs Peachtree Ridge'!D5</f>
        <v>0</v>
      </c>
      <c r="D117" s="183">
        <f>'6-13-24 vs Peachtree Ridge'!E5</f>
        <v>1</v>
      </c>
      <c r="E117" s="183">
        <f>('6-13-24 vs Peachtree Ridge'!F5)*100</f>
        <v>0</v>
      </c>
      <c r="F117" s="183">
        <f>'6-13-24 vs Peachtree Ridge'!G5</f>
        <v>2</v>
      </c>
      <c r="G117" s="183">
        <f>'6-13-24 vs Peachtree Ridge'!H5</f>
        <v>3</v>
      </c>
      <c r="H117" s="183">
        <f>('6-13-24 vs Peachtree Ridge'!I5)*100</f>
        <v>66.666666666666657</v>
      </c>
      <c r="I117" s="183">
        <f>'6-13-24 vs Peachtree Ridge'!J5</f>
        <v>0</v>
      </c>
      <c r="J117" s="183">
        <f>'6-13-24 vs Peachtree Ridge'!K5</f>
        <v>0</v>
      </c>
      <c r="K117" s="183">
        <f>('6-13-24 vs Peachtree Ridge'!L5)*100</f>
        <v>0</v>
      </c>
      <c r="L117" s="183">
        <f>'6-13-24 vs Peachtree Ridge'!M5</f>
        <v>2</v>
      </c>
      <c r="M117" s="183">
        <f>'6-13-24 vs Peachtree Ridge'!N5</f>
        <v>4</v>
      </c>
      <c r="N117" s="183">
        <f>('6-13-24 vs Peachtree Ridge'!O5)*100</f>
        <v>50</v>
      </c>
      <c r="O117" s="183">
        <f>'6-13-24 vs Peachtree Ridge'!P5</f>
        <v>6</v>
      </c>
      <c r="P117" s="183">
        <f>'6-13-24 vs Peachtree Ridge'!Q5</f>
        <v>1</v>
      </c>
      <c r="Q117" s="183">
        <f>'6-13-24 vs Peachtree Ridge'!R5</f>
        <v>3</v>
      </c>
      <c r="R117" s="183">
        <f>'6-13-24 vs Peachtree Ridge'!S5</f>
        <v>4</v>
      </c>
      <c r="S117" s="183">
        <f>'6-13-24 vs Peachtree Ridge'!T5</f>
        <v>1</v>
      </c>
      <c r="T117" s="183">
        <f>'6-13-24 vs Peachtree Ridge'!U5</f>
        <v>2</v>
      </c>
      <c r="U117" s="183">
        <f>'6-13-24 vs Peachtree Ridge'!V5</f>
        <v>0</v>
      </c>
      <c r="V117" s="183">
        <f>'6-13-24 vs Peachtree Ridge'!W5</f>
        <v>0</v>
      </c>
      <c r="W117" s="183">
        <f>'6-13-24 vs Peachtree Ridge'!X5</f>
        <v>0</v>
      </c>
      <c r="X117" s="183">
        <f>'6-13-24 vs Peachtree Ridge'!Y5</f>
        <v>0</v>
      </c>
      <c r="Y117" s="183">
        <f>'6-13-24 vs Peachtree Ridge'!Z5</f>
        <v>0</v>
      </c>
      <c r="Z117" s="183">
        <f>'6-13-24 vs Peachtree Ridge'!AA5</f>
        <v>21.25</v>
      </c>
      <c r="AA117" s="198" t="s">
        <v>159</v>
      </c>
    </row>
    <row r="118" spans="1:27" x14ac:dyDescent="0.55000000000000004">
      <c r="A118" s="196">
        <f>'6-13-24 vs Peachtree Ridge'!B6</f>
        <v>3</v>
      </c>
      <c r="B118" s="196" t="str">
        <f>'6-13-24 vs Peachtree Ridge'!C6</f>
        <v>Gossett</v>
      </c>
      <c r="C118" s="183">
        <f>'6-13-24 vs Peachtree Ridge'!D6</f>
        <v>0</v>
      </c>
      <c r="D118" s="183">
        <f>'6-13-24 vs Peachtree Ridge'!E6</f>
        <v>1</v>
      </c>
      <c r="E118" s="183">
        <f>('6-13-24 vs Peachtree Ridge'!F6)*100</f>
        <v>0</v>
      </c>
      <c r="F118" s="183">
        <f>'6-13-24 vs Peachtree Ridge'!G6</f>
        <v>3</v>
      </c>
      <c r="G118" s="183">
        <f>'6-13-24 vs Peachtree Ridge'!H6</f>
        <v>7</v>
      </c>
      <c r="H118" s="183">
        <f>('6-13-24 vs Peachtree Ridge'!I6)*100</f>
        <v>42.857142857142854</v>
      </c>
      <c r="I118" s="183">
        <f>'6-13-24 vs Peachtree Ridge'!J6</f>
        <v>0</v>
      </c>
      <c r="J118" s="183">
        <f>'6-13-24 vs Peachtree Ridge'!K6</f>
        <v>0</v>
      </c>
      <c r="K118" s="183">
        <f>('6-13-24 vs Peachtree Ridge'!L6)*100</f>
        <v>0</v>
      </c>
      <c r="L118" s="183">
        <f>'6-13-24 vs Peachtree Ridge'!M6</f>
        <v>3</v>
      </c>
      <c r="M118" s="183">
        <f>'6-13-24 vs Peachtree Ridge'!N6</f>
        <v>8</v>
      </c>
      <c r="N118" s="183">
        <f>('6-13-24 vs Peachtree Ridge'!O6)*100</f>
        <v>37.5</v>
      </c>
      <c r="O118" s="183">
        <f>'6-13-24 vs Peachtree Ridge'!P6</f>
        <v>9</v>
      </c>
      <c r="P118" s="183">
        <f>'6-13-24 vs Peachtree Ridge'!Q6</f>
        <v>1</v>
      </c>
      <c r="Q118" s="183">
        <f>'6-13-24 vs Peachtree Ridge'!R6</f>
        <v>2</v>
      </c>
      <c r="R118" s="183">
        <f>'6-13-24 vs Peachtree Ridge'!S6</f>
        <v>3</v>
      </c>
      <c r="S118" s="183">
        <f>'6-13-24 vs Peachtree Ridge'!T6</f>
        <v>0</v>
      </c>
      <c r="T118" s="183">
        <f>'6-13-24 vs Peachtree Ridge'!U6</f>
        <v>0</v>
      </c>
      <c r="U118" s="183">
        <f>'6-13-24 vs Peachtree Ridge'!V6</f>
        <v>0</v>
      </c>
      <c r="V118" s="183">
        <f>'6-13-24 vs Peachtree Ridge'!W6</f>
        <v>0</v>
      </c>
      <c r="W118" s="183">
        <f>'6-13-24 vs Peachtree Ridge'!X6</f>
        <v>0</v>
      </c>
      <c r="X118" s="183">
        <f>'6-13-24 vs Peachtree Ridge'!Y6</f>
        <v>0</v>
      </c>
      <c r="Y118" s="183">
        <f>'6-13-24 vs Peachtree Ridge'!Z6</f>
        <v>3</v>
      </c>
      <c r="Z118" s="183">
        <f>'6-13-24 vs Peachtree Ridge'!AA6</f>
        <v>20</v>
      </c>
      <c r="AA118" s="198" t="s">
        <v>159</v>
      </c>
    </row>
    <row r="119" spans="1:27" x14ac:dyDescent="0.55000000000000004">
      <c r="A119" s="196">
        <f>'6-13-24 vs Peachtree Ridge'!B7</f>
        <v>4</v>
      </c>
      <c r="B119" s="196" t="str">
        <f>'6-13-24 vs Peachtree Ridge'!C7</f>
        <v>Stapler</v>
      </c>
      <c r="C119" s="183">
        <f>'6-13-24 vs Peachtree Ridge'!D7</f>
        <v>0</v>
      </c>
      <c r="D119" s="183">
        <f>'6-13-24 vs Peachtree Ridge'!E7</f>
        <v>0</v>
      </c>
      <c r="E119" s="183">
        <f>('6-13-24 vs Peachtree Ridge'!F7)*100</f>
        <v>0</v>
      </c>
      <c r="F119" s="183">
        <f>'6-13-24 vs Peachtree Ridge'!G7</f>
        <v>1</v>
      </c>
      <c r="G119" s="183">
        <f>'6-13-24 vs Peachtree Ridge'!H7</f>
        <v>1</v>
      </c>
      <c r="H119" s="183">
        <f>('6-13-24 vs Peachtree Ridge'!I7)*100</f>
        <v>100</v>
      </c>
      <c r="I119" s="183">
        <f>'6-13-24 vs Peachtree Ridge'!J7</f>
        <v>0</v>
      </c>
      <c r="J119" s="183">
        <f>'6-13-24 vs Peachtree Ridge'!K7</f>
        <v>0</v>
      </c>
      <c r="K119" s="183">
        <f>('6-13-24 vs Peachtree Ridge'!L7)*100</f>
        <v>0</v>
      </c>
      <c r="L119" s="183">
        <f>'6-13-24 vs Peachtree Ridge'!M7</f>
        <v>1</v>
      </c>
      <c r="M119" s="183">
        <f>'6-13-24 vs Peachtree Ridge'!N7</f>
        <v>1</v>
      </c>
      <c r="N119" s="183">
        <f>('6-13-24 vs Peachtree Ridge'!O7)*100</f>
        <v>100</v>
      </c>
      <c r="O119" s="183">
        <f>'6-13-24 vs Peachtree Ridge'!P7</f>
        <v>3</v>
      </c>
      <c r="P119" s="183">
        <f>'6-13-24 vs Peachtree Ridge'!Q7</f>
        <v>0</v>
      </c>
      <c r="Q119" s="183">
        <f>'6-13-24 vs Peachtree Ridge'!R7</f>
        <v>0</v>
      </c>
      <c r="R119" s="183">
        <f>'6-13-24 vs Peachtree Ridge'!S7</f>
        <v>0</v>
      </c>
      <c r="S119" s="183">
        <f>'6-13-24 vs Peachtree Ridge'!T7</f>
        <v>0</v>
      </c>
      <c r="T119" s="183">
        <f>'6-13-24 vs Peachtree Ridge'!U7</f>
        <v>0</v>
      </c>
      <c r="U119" s="183">
        <f>'6-13-24 vs Peachtree Ridge'!V7</f>
        <v>0</v>
      </c>
      <c r="V119" s="183">
        <f>'6-13-24 vs Peachtree Ridge'!W7</f>
        <v>0</v>
      </c>
      <c r="W119" s="183">
        <f>'6-13-24 vs Peachtree Ridge'!X7</f>
        <v>0</v>
      </c>
      <c r="X119" s="183">
        <f>'6-13-24 vs Peachtree Ridge'!Y7</f>
        <v>0</v>
      </c>
      <c r="Y119" s="183">
        <f>'6-13-24 vs Peachtree Ridge'!Z7</f>
        <v>0</v>
      </c>
      <c r="Z119" s="183">
        <f>'6-13-24 vs Peachtree Ridge'!AA7</f>
        <v>4.28</v>
      </c>
      <c r="AA119" s="198" t="s">
        <v>159</v>
      </c>
    </row>
    <row r="120" spans="1:27" x14ac:dyDescent="0.55000000000000004">
      <c r="A120" s="196">
        <f>'6-13-24 vs Peachtree Ridge'!B8</f>
        <v>5</v>
      </c>
      <c r="B120" s="196" t="str">
        <f>'6-13-24 vs Peachtree Ridge'!C8</f>
        <v>JD</v>
      </c>
      <c r="C120" s="183">
        <f>'6-13-24 vs Peachtree Ridge'!D8</f>
        <v>4</v>
      </c>
      <c r="D120" s="183">
        <f>'6-13-24 vs Peachtree Ridge'!E8</f>
        <v>8</v>
      </c>
      <c r="E120" s="183">
        <f>('6-13-24 vs Peachtree Ridge'!F8)*100</f>
        <v>50</v>
      </c>
      <c r="F120" s="183">
        <f>'6-13-24 vs Peachtree Ridge'!G8</f>
        <v>0</v>
      </c>
      <c r="G120" s="183">
        <f>'6-13-24 vs Peachtree Ridge'!H8</f>
        <v>1</v>
      </c>
      <c r="H120" s="183">
        <f>('6-13-24 vs Peachtree Ridge'!I8)*100</f>
        <v>0</v>
      </c>
      <c r="I120" s="183">
        <f>'6-13-24 vs Peachtree Ridge'!J8</f>
        <v>8</v>
      </c>
      <c r="J120" s="183">
        <f>'6-13-24 vs Peachtree Ridge'!K8</f>
        <v>10</v>
      </c>
      <c r="K120" s="183">
        <f>('6-13-24 vs Peachtree Ridge'!L8)*100</f>
        <v>80</v>
      </c>
      <c r="L120" s="183">
        <f>'6-13-24 vs Peachtree Ridge'!M8</f>
        <v>4</v>
      </c>
      <c r="M120" s="183">
        <f>'6-13-24 vs Peachtree Ridge'!N8</f>
        <v>9</v>
      </c>
      <c r="N120" s="183">
        <f>('6-13-24 vs Peachtree Ridge'!O8)*100</f>
        <v>44.444444444444443</v>
      </c>
      <c r="O120" s="183">
        <f>'6-13-24 vs Peachtree Ridge'!P8</f>
        <v>16</v>
      </c>
      <c r="P120" s="183">
        <f>'6-13-24 vs Peachtree Ridge'!Q8</f>
        <v>4</v>
      </c>
      <c r="Q120" s="183">
        <f>'6-13-24 vs Peachtree Ridge'!R8</f>
        <v>3</v>
      </c>
      <c r="R120" s="183">
        <f>'6-13-24 vs Peachtree Ridge'!S8</f>
        <v>7</v>
      </c>
      <c r="S120" s="183">
        <f>'6-13-24 vs Peachtree Ridge'!T8</f>
        <v>5</v>
      </c>
      <c r="T120" s="183">
        <f>'6-13-24 vs Peachtree Ridge'!U8</f>
        <v>0</v>
      </c>
      <c r="U120" s="183">
        <f>'6-13-24 vs Peachtree Ridge'!V8</f>
        <v>0</v>
      </c>
      <c r="V120" s="183">
        <f>'6-13-24 vs Peachtree Ridge'!W8</f>
        <v>1</v>
      </c>
      <c r="W120" s="183">
        <f>'6-13-24 vs Peachtree Ridge'!X8</f>
        <v>0</v>
      </c>
      <c r="X120" s="183">
        <f>'6-13-24 vs Peachtree Ridge'!Y8</f>
        <v>1</v>
      </c>
      <c r="Y120" s="183">
        <f>'6-13-24 vs Peachtree Ridge'!Z8</f>
        <v>0</v>
      </c>
      <c r="Z120" s="183">
        <f>'6-13-24 vs Peachtree Ridge'!AA8</f>
        <v>25.25</v>
      </c>
      <c r="AA120" s="198" t="s">
        <v>159</v>
      </c>
    </row>
    <row r="121" spans="1:27" x14ac:dyDescent="0.55000000000000004">
      <c r="A121" s="196">
        <f>'6-13-24 vs Peachtree Ridge'!B9</f>
        <v>10</v>
      </c>
      <c r="B121" s="196" t="str">
        <f>'6-13-24 vs Peachtree Ridge'!C9</f>
        <v>Mason</v>
      </c>
      <c r="C121" s="183">
        <f>'6-13-24 vs Peachtree Ridge'!D9</f>
        <v>1</v>
      </c>
      <c r="D121" s="183">
        <f>'6-13-24 vs Peachtree Ridge'!E9</f>
        <v>1</v>
      </c>
      <c r="E121" s="183">
        <f>('6-13-24 vs Peachtree Ridge'!F9)*100</f>
        <v>100</v>
      </c>
      <c r="F121" s="183">
        <f>'6-13-24 vs Peachtree Ridge'!G9</f>
        <v>0</v>
      </c>
      <c r="G121" s="183">
        <f>'6-13-24 vs Peachtree Ridge'!H9</f>
        <v>1</v>
      </c>
      <c r="H121" s="183">
        <f>('6-13-24 vs Peachtree Ridge'!I9)*100</f>
        <v>0</v>
      </c>
      <c r="I121" s="183">
        <f>'6-13-24 vs Peachtree Ridge'!J9</f>
        <v>1</v>
      </c>
      <c r="J121" s="183">
        <f>'6-13-24 vs Peachtree Ridge'!K9</f>
        <v>1</v>
      </c>
      <c r="K121" s="183">
        <f>('6-13-24 vs Peachtree Ridge'!L9)*100</f>
        <v>100</v>
      </c>
      <c r="L121" s="183">
        <f>'6-13-24 vs Peachtree Ridge'!M9</f>
        <v>1</v>
      </c>
      <c r="M121" s="183">
        <f>'6-13-24 vs Peachtree Ridge'!N9</f>
        <v>2</v>
      </c>
      <c r="N121" s="183">
        <f>('6-13-24 vs Peachtree Ridge'!O9)*100</f>
        <v>50</v>
      </c>
      <c r="O121" s="183">
        <f>'6-13-24 vs Peachtree Ridge'!P9</f>
        <v>3</v>
      </c>
      <c r="P121" s="183">
        <f>'6-13-24 vs Peachtree Ridge'!Q9</f>
        <v>0</v>
      </c>
      <c r="Q121" s="183">
        <f>'6-13-24 vs Peachtree Ridge'!R9</f>
        <v>0</v>
      </c>
      <c r="R121" s="183">
        <f>'6-13-24 vs Peachtree Ridge'!S9</f>
        <v>0</v>
      </c>
      <c r="S121" s="183">
        <f>'6-13-24 vs Peachtree Ridge'!T9</f>
        <v>1</v>
      </c>
      <c r="T121" s="183">
        <f>'6-13-24 vs Peachtree Ridge'!U9</f>
        <v>1</v>
      </c>
      <c r="U121" s="183">
        <f>'6-13-24 vs Peachtree Ridge'!V9</f>
        <v>0</v>
      </c>
      <c r="V121" s="183">
        <f>'6-13-24 vs Peachtree Ridge'!W9</f>
        <v>0</v>
      </c>
      <c r="W121" s="183">
        <f>'6-13-24 vs Peachtree Ridge'!X9</f>
        <v>0</v>
      </c>
      <c r="X121" s="183">
        <f>'6-13-24 vs Peachtree Ridge'!Y9</f>
        <v>1</v>
      </c>
      <c r="Y121" s="183">
        <f>'6-13-24 vs Peachtree Ridge'!Z9</f>
        <v>0</v>
      </c>
      <c r="Z121" s="183">
        <f>'6-13-24 vs Peachtree Ridge'!AA9</f>
        <v>10</v>
      </c>
      <c r="AA121" s="198" t="s">
        <v>159</v>
      </c>
    </row>
    <row r="122" spans="1:27" x14ac:dyDescent="0.55000000000000004">
      <c r="A122" s="196">
        <f>'6-13-24 vs Peachtree Ridge'!B10</f>
        <v>11</v>
      </c>
      <c r="B122" s="196" t="str">
        <f>'6-13-24 vs Peachtree Ridge'!C10</f>
        <v>Pannell</v>
      </c>
      <c r="C122" s="183">
        <f>'6-13-24 vs Peachtree Ridge'!D10</f>
        <v>1</v>
      </c>
      <c r="D122" s="183">
        <f>'6-13-24 vs Peachtree Ridge'!E10</f>
        <v>2</v>
      </c>
      <c r="E122" s="183">
        <f>('6-13-24 vs Peachtree Ridge'!F10)*100</f>
        <v>50</v>
      </c>
      <c r="F122" s="183">
        <f>'6-13-24 vs Peachtree Ridge'!G10</f>
        <v>0</v>
      </c>
      <c r="G122" s="183">
        <f>'6-13-24 vs Peachtree Ridge'!H10</f>
        <v>1</v>
      </c>
      <c r="H122" s="183">
        <f>('6-13-24 vs Peachtree Ridge'!I10)*100</f>
        <v>0</v>
      </c>
      <c r="I122" s="183">
        <f>'6-13-24 vs Peachtree Ridge'!J10</f>
        <v>1</v>
      </c>
      <c r="J122" s="183">
        <f>'6-13-24 vs Peachtree Ridge'!K10</f>
        <v>1</v>
      </c>
      <c r="K122" s="183">
        <f>('6-13-24 vs Peachtree Ridge'!L10)*100</f>
        <v>100</v>
      </c>
      <c r="L122" s="183">
        <f>'6-13-24 vs Peachtree Ridge'!M10</f>
        <v>1</v>
      </c>
      <c r="M122" s="183">
        <f>'6-13-24 vs Peachtree Ridge'!N10</f>
        <v>3</v>
      </c>
      <c r="N122" s="183">
        <f>('6-13-24 vs Peachtree Ridge'!O10)*100</f>
        <v>33.333333333333329</v>
      </c>
      <c r="O122" s="183">
        <f>'6-13-24 vs Peachtree Ridge'!P10</f>
        <v>3</v>
      </c>
      <c r="P122" s="183">
        <f>'6-13-24 vs Peachtree Ridge'!Q10</f>
        <v>2</v>
      </c>
      <c r="Q122" s="183">
        <f>'6-13-24 vs Peachtree Ridge'!R10</f>
        <v>3</v>
      </c>
      <c r="R122" s="183">
        <f>'6-13-24 vs Peachtree Ridge'!S10</f>
        <v>5</v>
      </c>
      <c r="S122" s="183">
        <f>'6-13-24 vs Peachtree Ridge'!T10</f>
        <v>1</v>
      </c>
      <c r="T122" s="183">
        <f>'6-13-24 vs Peachtree Ridge'!U10</f>
        <v>2</v>
      </c>
      <c r="U122" s="183">
        <f>'6-13-24 vs Peachtree Ridge'!V10</f>
        <v>0</v>
      </c>
      <c r="V122" s="183">
        <f>'6-13-24 vs Peachtree Ridge'!W10</f>
        <v>0</v>
      </c>
      <c r="W122" s="183">
        <f>'6-13-24 vs Peachtree Ridge'!X10</f>
        <v>0</v>
      </c>
      <c r="X122" s="183">
        <f>'6-13-24 vs Peachtree Ridge'!Y10</f>
        <v>0</v>
      </c>
      <c r="Y122" s="183">
        <f>'6-13-24 vs Peachtree Ridge'!Z10</f>
        <v>1</v>
      </c>
      <c r="Z122" s="183">
        <f>'6-13-24 vs Peachtree Ridge'!AA10</f>
        <v>11</v>
      </c>
      <c r="AA122" s="198" t="s">
        <v>159</v>
      </c>
    </row>
    <row r="123" spans="1:27" x14ac:dyDescent="0.55000000000000004">
      <c r="A123" s="196">
        <f>'6-13-24 vs Peachtree Ridge'!B11</f>
        <v>12</v>
      </c>
      <c r="B123" s="196" t="str">
        <f>'6-13-24 vs Peachtree Ridge'!C11</f>
        <v>Chapman</v>
      </c>
      <c r="C123" s="183">
        <f>'6-13-24 vs Peachtree Ridge'!D11</f>
        <v>0</v>
      </c>
      <c r="D123" s="183">
        <f>'6-13-24 vs Peachtree Ridge'!E11</f>
        <v>0</v>
      </c>
      <c r="E123" s="183">
        <f>('6-13-24 vs Peachtree Ridge'!F11)*100</f>
        <v>0</v>
      </c>
      <c r="F123" s="183">
        <f>'6-13-24 vs Peachtree Ridge'!G11</f>
        <v>0</v>
      </c>
      <c r="G123" s="183">
        <f>'6-13-24 vs Peachtree Ridge'!H11</f>
        <v>0</v>
      </c>
      <c r="H123" s="183">
        <f>('6-13-24 vs Peachtree Ridge'!I11)*100</f>
        <v>0</v>
      </c>
      <c r="I123" s="183">
        <f>'6-13-24 vs Peachtree Ridge'!J11</f>
        <v>0</v>
      </c>
      <c r="J123" s="183">
        <f>'6-13-24 vs Peachtree Ridge'!K11</f>
        <v>0</v>
      </c>
      <c r="K123" s="183">
        <f>('6-13-24 vs Peachtree Ridge'!L11)*100</f>
        <v>0</v>
      </c>
      <c r="L123" s="183">
        <f>'6-13-24 vs Peachtree Ridge'!M11</f>
        <v>0</v>
      </c>
      <c r="M123" s="183">
        <f>'6-13-24 vs Peachtree Ridge'!N11</f>
        <v>0</v>
      </c>
      <c r="N123" s="183">
        <f>('6-13-24 vs Peachtree Ridge'!O11)*100</f>
        <v>0</v>
      </c>
      <c r="O123" s="183">
        <f>'6-13-24 vs Peachtree Ridge'!P11</f>
        <v>0</v>
      </c>
      <c r="P123" s="183">
        <f>'6-13-24 vs Peachtree Ridge'!Q11</f>
        <v>0</v>
      </c>
      <c r="Q123" s="183">
        <f>'6-13-24 vs Peachtree Ridge'!R11</f>
        <v>0</v>
      </c>
      <c r="R123" s="183">
        <f>'6-13-24 vs Peachtree Ridge'!S11</f>
        <v>0</v>
      </c>
      <c r="S123" s="183">
        <f>'6-13-24 vs Peachtree Ridge'!T11</f>
        <v>0</v>
      </c>
      <c r="T123" s="183">
        <f>'6-13-24 vs Peachtree Ridge'!U11</f>
        <v>0</v>
      </c>
      <c r="U123" s="183">
        <f>'6-13-24 vs Peachtree Ridge'!V11</f>
        <v>0</v>
      </c>
      <c r="V123" s="183">
        <f>'6-13-24 vs Peachtree Ridge'!W11</f>
        <v>0</v>
      </c>
      <c r="W123" s="183">
        <f>'6-13-24 vs Peachtree Ridge'!X11</f>
        <v>0</v>
      </c>
      <c r="X123" s="183">
        <f>'6-13-24 vs Peachtree Ridge'!Y11</f>
        <v>0</v>
      </c>
      <c r="Y123" s="183">
        <f>'6-13-24 vs Peachtree Ridge'!Z11</f>
        <v>0</v>
      </c>
      <c r="Z123" s="183">
        <f>'6-13-24 vs Peachtree Ridge'!AA11</f>
        <v>2</v>
      </c>
      <c r="AA123" s="198" t="s">
        <v>159</v>
      </c>
    </row>
    <row r="124" spans="1:27" x14ac:dyDescent="0.55000000000000004">
      <c r="A124" s="196">
        <f>'6-13-24 vs Peachtree Ridge'!B12</f>
        <v>24</v>
      </c>
      <c r="B124" s="196" t="str">
        <f>'6-13-24 vs Peachtree Ridge'!C12</f>
        <v>Carney</v>
      </c>
      <c r="C124" s="183">
        <f>'6-13-24 vs Peachtree Ridge'!D12</f>
        <v>1</v>
      </c>
      <c r="D124" s="183">
        <f>'6-13-24 vs Peachtree Ridge'!E12</f>
        <v>1</v>
      </c>
      <c r="E124" s="183">
        <f>('6-13-24 vs Peachtree Ridge'!F12)*100</f>
        <v>100</v>
      </c>
      <c r="F124" s="183">
        <f>'6-13-24 vs Peachtree Ridge'!G12</f>
        <v>0</v>
      </c>
      <c r="G124" s="183">
        <f>'6-13-24 vs Peachtree Ridge'!H12</f>
        <v>1</v>
      </c>
      <c r="H124" s="183">
        <f>('6-13-24 vs Peachtree Ridge'!I12)*100</f>
        <v>0</v>
      </c>
      <c r="I124" s="183">
        <f>'6-13-24 vs Peachtree Ridge'!J12</f>
        <v>0</v>
      </c>
      <c r="J124" s="183">
        <f>'6-13-24 vs Peachtree Ridge'!K12</f>
        <v>0</v>
      </c>
      <c r="K124" s="183">
        <f>('6-13-24 vs Peachtree Ridge'!L12)*100</f>
        <v>0</v>
      </c>
      <c r="L124" s="183">
        <f>'6-13-24 vs Peachtree Ridge'!M12</f>
        <v>1</v>
      </c>
      <c r="M124" s="183">
        <f>'6-13-24 vs Peachtree Ridge'!N12</f>
        <v>2</v>
      </c>
      <c r="N124" s="183">
        <f>('6-13-24 vs Peachtree Ridge'!O12)*100</f>
        <v>50</v>
      </c>
      <c r="O124" s="183">
        <f>'6-13-24 vs Peachtree Ridge'!P12</f>
        <v>2</v>
      </c>
      <c r="P124" s="183">
        <f>'6-13-24 vs Peachtree Ridge'!Q12</f>
        <v>0</v>
      </c>
      <c r="Q124" s="183">
        <f>'6-13-24 vs Peachtree Ridge'!R12</f>
        <v>0</v>
      </c>
      <c r="R124" s="183">
        <f>'6-13-24 vs Peachtree Ridge'!S12</f>
        <v>0</v>
      </c>
      <c r="S124" s="183">
        <f>'6-13-24 vs Peachtree Ridge'!T12</f>
        <v>0</v>
      </c>
      <c r="T124" s="183">
        <f>'6-13-24 vs Peachtree Ridge'!U12</f>
        <v>0</v>
      </c>
      <c r="U124" s="183">
        <f>'6-13-24 vs Peachtree Ridge'!V12</f>
        <v>0</v>
      </c>
      <c r="V124" s="183">
        <f>'6-13-24 vs Peachtree Ridge'!W12</f>
        <v>0</v>
      </c>
      <c r="W124" s="183">
        <f>'6-13-24 vs Peachtree Ridge'!X12</f>
        <v>0</v>
      </c>
      <c r="X124" s="183">
        <f>'6-13-24 vs Peachtree Ridge'!Y12</f>
        <v>0</v>
      </c>
      <c r="Y124" s="183">
        <f>'6-13-24 vs Peachtree Ridge'!Z12</f>
        <v>3</v>
      </c>
      <c r="Z124" s="183">
        <f>'6-13-24 vs Peachtree Ridge'!AA12</f>
        <v>20</v>
      </c>
      <c r="AA124" s="198" t="s">
        <v>159</v>
      </c>
    </row>
    <row r="125" spans="1:27" x14ac:dyDescent="0.55000000000000004">
      <c r="A125" s="196">
        <f>'6-13-24 vs Peachtree Ridge'!B13</f>
        <v>30</v>
      </c>
      <c r="B125" s="196" t="str">
        <f>'6-13-24 vs Peachtree Ridge'!C13</f>
        <v>Bowman</v>
      </c>
      <c r="C125" s="183">
        <f>'6-13-24 vs Peachtree Ridge'!D13</f>
        <v>2</v>
      </c>
      <c r="D125" s="183">
        <f>'6-13-24 vs Peachtree Ridge'!E13</f>
        <v>7</v>
      </c>
      <c r="E125" s="183">
        <f>('6-13-24 vs Peachtree Ridge'!F13)*100</f>
        <v>28.571428571428569</v>
      </c>
      <c r="F125" s="183">
        <f>'6-13-24 vs Peachtree Ridge'!G13</f>
        <v>1</v>
      </c>
      <c r="G125" s="183">
        <f>'6-13-24 vs Peachtree Ridge'!H13</f>
        <v>2</v>
      </c>
      <c r="H125" s="183">
        <f>('6-13-24 vs Peachtree Ridge'!I13)*100</f>
        <v>50</v>
      </c>
      <c r="I125" s="183">
        <f>'6-13-24 vs Peachtree Ridge'!J13</f>
        <v>1</v>
      </c>
      <c r="J125" s="183">
        <f>'6-13-24 vs Peachtree Ridge'!K13</f>
        <v>1</v>
      </c>
      <c r="K125" s="183">
        <f>('6-13-24 vs Peachtree Ridge'!L13)*100</f>
        <v>100</v>
      </c>
      <c r="L125" s="183">
        <f>'6-13-24 vs Peachtree Ridge'!M13</f>
        <v>3</v>
      </c>
      <c r="M125" s="183">
        <f>'6-13-24 vs Peachtree Ridge'!N13</f>
        <v>9</v>
      </c>
      <c r="N125" s="183">
        <f>('6-13-24 vs Peachtree Ridge'!O13)*100</f>
        <v>33.333333333333329</v>
      </c>
      <c r="O125" s="183">
        <f>'6-13-24 vs Peachtree Ridge'!P13</f>
        <v>8</v>
      </c>
      <c r="P125" s="183">
        <f>'6-13-24 vs Peachtree Ridge'!Q13</f>
        <v>2</v>
      </c>
      <c r="Q125" s="183">
        <f>'6-13-24 vs Peachtree Ridge'!R13</f>
        <v>3</v>
      </c>
      <c r="R125" s="183">
        <f>'6-13-24 vs Peachtree Ridge'!S13</f>
        <v>5</v>
      </c>
      <c r="S125" s="183">
        <f>'6-13-24 vs Peachtree Ridge'!T13</f>
        <v>2</v>
      </c>
      <c r="T125" s="183">
        <f>'6-13-24 vs Peachtree Ridge'!U13</f>
        <v>2</v>
      </c>
      <c r="U125" s="183">
        <f>'6-13-24 vs Peachtree Ridge'!V13</f>
        <v>2</v>
      </c>
      <c r="V125" s="183">
        <f>'6-13-24 vs Peachtree Ridge'!W13</f>
        <v>0</v>
      </c>
      <c r="W125" s="183">
        <f>'6-13-24 vs Peachtree Ridge'!X13</f>
        <v>0</v>
      </c>
      <c r="X125" s="183">
        <f>'6-13-24 vs Peachtree Ridge'!Y13</f>
        <v>1</v>
      </c>
      <c r="Y125" s="183">
        <f>'6-13-24 vs Peachtree Ridge'!Z13</f>
        <v>1</v>
      </c>
      <c r="Z125" s="183">
        <f>'6-13-24 vs Peachtree Ridge'!AA13</f>
        <v>20.5</v>
      </c>
      <c r="AA125" s="198" t="s">
        <v>159</v>
      </c>
    </row>
    <row r="126" spans="1:27" x14ac:dyDescent="0.55000000000000004">
      <c r="A126" s="196">
        <f>'6-13-24 vs Peachtree Ridge'!B14</f>
        <v>32</v>
      </c>
      <c r="B126" s="196" t="str">
        <f>'6-13-24 vs Peachtree Ridge'!C14</f>
        <v>Turner</v>
      </c>
      <c r="C126" s="183">
        <f>'6-13-24 vs Peachtree Ridge'!D14</f>
        <v>0</v>
      </c>
      <c r="D126" s="183">
        <f>'6-13-24 vs Peachtree Ridge'!E14</f>
        <v>0</v>
      </c>
      <c r="E126" s="183">
        <f>('6-13-24 vs Peachtree Ridge'!F14)*100</f>
        <v>0</v>
      </c>
      <c r="F126" s="183">
        <f>'6-13-24 vs Peachtree Ridge'!G14</f>
        <v>0</v>
      </c>
      <c r="G126" s="183">
        <f>'6-13-24 vs Peachtree Ridge'!H14</f>
        <v>0</v>
      </c>
      <c r="H126" s="183">
        <f>('6-13-24 vs Peachtree Ridge'!I14)*100</f>
        <v>0</v>
      </c>
      <c r="I126" s="183">
        <f>'6-13-24 vs Peachtree Ridge'!J14</f>
        <v>0</v>
      </c>
      <c r="J126" s="183">
        <f>'6-13-24 vs Peachtree Ridge'!K14</f>
        <v>0</v>
      </c>
      <c r="K126" s="183">
        <f>('6-13-24 vs Peachtree Ridge'!L14)*100</f>
        <v>0</v>
      </c>
      <c r="L126" s="183">
        <f>'6-13-24 vs Peachtree Ridge'!M14</f>
        <v>0</v>
      </c>
      <c r="M126" s="183">
        <f>'6-13-24 vs Peachtree Ridge'!N14</f>
        <v>0</v>
      </c>
      <c r="N126" s="183">
        <f>('6-13-24 vs Peachtree Ridge'!O14)*100</f>
        <v>0</v>
      </c>
      <c r="O126" s="183">
        <f>'6-13-24 vs Peachtree Ridge'!P14</f>
        <v>0</v>
      </c>
      <c r="P126" s="183">
        <f>'6-13-24 vs Peachtree Ridge'!Q14</f>
        <v>0</v>
      </c>
      <c r="Q126" s="183">
        <f>'6-13-24 vs Peachtree Ridge'!R14</f>
        <v>0</v>
      </c>
      <c r="R126" s="183">
        <f>'6-13-24 vs Peachtree Ridge'!S14</f>
        <v>0</v>
      </c>
      <c r="S126" s="183">
        <f>'6-13-24 vs Peachtree Ridge'!T14</f>
        <v>0</v>
      </c>
      <c r="T126" s="183">
        <f>'6-13-24 vs Peachtree Ridge'!U14</f>
        <v>0</v>
      </c>
      <c r="U126" s="183">
        <f>'6-13-24 vs Peachtree Ridge'!V14</f>
        <v>0</v>
      </c>
      <c r="V126" s="183">
        <f>'6-13-24 vs Peachtree Ridge'!W14</f>
        <v>0</v>
      </c>
      <c r="W126" s="183">
        <f>'6-13-24 vs Peachtree Ridge'!X14</f>
        <v>0</v>
      </c>
      <c r="X126" s="183">
        <f>'6-13-24 vs Peachtree Ridge'!Y14</f>
        <v>0</v>
      </c>
      <c r="Y126" s="183">
        <f>'6-13-24 vs Peachtree Ridge'!Z14</f>
        <v>0</v>
      </c>
      <c r="Z126" s="183">
        <f>'6-13-24 vs Peachtree Ridge'!AA14</f>
        <v>0</v>
      </c>
      <c r="AA126" s="198" t="s">
        <v>159</v>
      </c>
    </row>
    <row r="127" spans="1:27" x14ac:dyDescent="0.55000000000000004">
      <c r="A127" s="196">
        <f>'6-13-24 vs Peachtree Ridge'!B15</f>
        <v>33</v>
      </c>
      <c r="B127" s="196" t="str">
        <f>'6-13-24 vs Peachtree Ridge'!C15</f>
        <v>Bellomy</v>
      </c>
      <c r="C127" s="183">
        <f>'6-13-24 vs Peachtree Ridge'!D15</f>
        <v>0</v>
      </c>
      <c r="D127" s="183">
        <f>'6-13-24 vs Peachtree Ridge'!E15</f>
        <v>0</v>
      </c>
      <c r="E127" s="183">
        <f>('6-13-24 vs Peachtree Ridge'!F15)*100</f>
        <v>0</v>
      </c>
      <c r="F127" s="183">
        <f>'6-13-24 vs Peachtree Ridge'!G15</f>
        <v>0</v>
      </c>
      <c r="G127" s="183">
        <f>'6-13-24 vs Peachtree Ridge'!H15</f>
        <v>0</v>
      </c>
      <c r="H127" s="183">
        <f>('6-13-24 vs Peachtree Ridge'!I15)*100</f>
        <v>0</v>
      </c>
      <c r="I127" s="183">
        <f>'6-13-24 vs Peachtree Ridge'!J15</f>
        <v>0</v>
      </c>
      <c r="J127" s="183">
        <f>'6-13-24 vs Peachtree Ridge'!K15</f>
        <v>0</v>
      </c>
      <c r="K127" s="183">
        <f>('6-13-24 vs Peachtree Ridge'!L15)*100</f>
        <v>0</v>
      </c>
      <c r="L127" s="183">
        <f>'6-13-24 vs Peachtree Ridge'!M15</f>
        <v>0</v>
      </c>
      <c r="M127" s="183">
        <f>'6-13-24 vs Peachtree Ridge'!N15</f>
        <v>0</v>
      </c>
      <c r="N127" s="183">
        <f>('6-13-24 vs Peachtree Ridge'!O15)*100</f>
        <v>0</v>
      </c>
      <c r="O127" s="183">
        <f>'6-13-24 vs Peachtree Ridge'!P15</f>
        <v>0</v>
      </c>
      <c r="P127" s="183">
        <f>'6-13-24 vs Peachtree Ridge'!Q15</f>
        <v>0</v>
      </c>
      <c r="Q127" s="183">
        <f>'6-13-24 vs Peachtree Ridge'!R15</f>
        <v>1</v>
      </c>
      <c r="R127" s="183">
        <f>'6-13-24 vs Peachtree Ridge'!S15</f>
        <v>1</v>
      </c>
      <c r="S127" s="183">
        <f>'6-13-24 vs Peachtree Ridge'!T15</f>
        <v>0</v>
      </c>
      <c r="T127" s="183">
        <f>'6-13-24 vs Peachtree Ridge'!U15</f>
        <v>0</v>
      </c>
      <c r="U127" s="183">
        <f>'6-13-24 vs Peachtree Ridge'!V15</f>
        <v>0</v>
      </c>
      <c r="V127" s="183">
        <f>'6-13-24 vs Peachtree Ridge'!W15</f>
        <v>0</v>
      </c>
      <c r="W127" s="183">
        <f>'6-13-24 vs Peachtree Ridge'!X15</f>
        <v>0</v>
      </c>
      <c r="X127" s="183">
        <f>'6-13-24 vs Peachtree Ridge'!Y15</f>
        <v>0</v>
      </c>
      <c r="Y127" s="183">
        <f>'6-13-24 vs Peachtree Ridge'!Z15</f>
        <v>0</v>
      </c>
      <c r="Z127" s="183">
        <f>'6-13-24 vs Peachtree Ridge'!AA15</f>
        <v>3</v>
      </c>
      <c r="AA127" s="198" t="s">
        <v>159</v>
      </c>
    </row>
    <row r="128" spans="1:27" x14ac:dyDescent="0.55000000000000004">
      <c r="A128" s="196">
        <f>'6-13-24 vs Peachtree Ridge'!B16</f>
        <v>34</v>
      </c>
      <c r="B128" s="196" t="str">
        <f>'6-13-24 vs Peachtree Ridge'!C16</f>
        <v>Toms</v>
      </c>
      <c r="C128" s="183">
        <f>'6-13-24 vs Peachtree Ridge'!D16</f>
        <v>1</v>
      </c>
      <c r="D128" s="183">
        <f>'6-13-24 vs Peachtree Ridge'!E16</f>
        <v>2</v>
      </c>
      <c r="E128" s="183">
        <f>('6-13-24 vs Peachtree Ridge'!F16)*100</f>
        <v>50</v>
      </c>
      <c r="F128" s="183">
        <f>'6-13-24 vs Peachtree Ridge'!G16</f>
        <v>0</v>
      </c>
      <c r="G128" s="183">
        <f>'6-13-24 vs Peachtree Ridge'!H16</f>
        <v>0</v>
      </c>
      <c r="H128" s="183">
        <f>('6-13-24 vs Peachtree Ridge'!I16)*100</f>
        <v>0</v>
      </c>
      <c r="I128" s="183">
        <f>'6-13-24 vs Peachtree Ridge'!J16</f>
        <v>0</v>
      </c>
      <c r="J128" s="183">
        <f>'6-13-24 vs Peachtree Ridge'!K16</f>
        <v>0</v>
      </c>
      <c r="K128" s="183">
        <f>('6-13-24 vs Peachtree Ridge'!L16)*100</f>
        <v>0</v>
      </c>
      <c r="L128" s="183">
        <f>'6-13-24 vs Peachtree Ridge'!M16</f>
        <v>1</v>
      </c>
      <c r="M128" s="183">
        <f>'6-13-24 vs Peachtree Ridge'!N16</f>
        <v>2</v>
      </c>
      <c r="N128" s="183">
        <f>('6-13-24 vs Peachtree Ridge'!O16)*100</f>
        <v>50</v>
      </c>
      <c r="O128" s="183">
        <f>'6-13-24 vs Peachtree Ridge'!P16</f>
        <v>2</v>
      </c>
      <c r="P128" s="183">
        <f>'6-13-24 vs Peachtree Ridge'!Q16</f>
        <v>1</v>
      </c>
      <c r="Q128" s="183">
        <f>'6-13-24 vs Peachtree Ridge'!R16</f>
        <v>0</v>
      </c>
      <c r="R128" s="183">
        <f>'6-13-24 vs Peachtree Ridge'!S16</f>
        <v>1</v>
      </c>
      <c r="S128" s="183">
        <f>'6-13-24 vs Peachtree Ridge'!T16</f>
        <v>0</v>
      </c>
      <c r="T128" s="183">
        <f>'6-13-24 vs Peachtree Ridge'!U16</f>
        <v>0</v>
      </c>
      <c r="U128" s="183">
        <f>'6-13-24 vs Peachtree Ridge'!V16</f>
        <v>0</v>
      </c>
      <c r="V128" s="183">
        <f>'6-13-24 vs Peachtree Ridge'!W16</f>
        <v>0</v>
      </c>
      <c r="W128" s="183">
        <f>'6-13-24 vs Peachtree Ridge'!X16</f>
        <v>0</v>
      </c>
      <c r="X128" s="183">
        <f>'6-13-24 vs Peachtree Ridge'!Y16</f>
        <v>0</v>
      </c>
      <c r="Y128" s="183">
        <f>'6-13-24 vs Peachtree Ridge'!Z16</f>
        <v>1</v>
      </c>
      <c r="Z128" s="183">
        <f>'6-13-24 vs Peachtree Ridge'!AA16</f>
        <v>15.5</v>
      </c>
      <c r="AA128" s="198" t="s">
        <v>159</v>
      </c>
    </row>
    <row r="129" spans="1:27" x14ac:dyDescent="0.55000000000000004">
      <c r="A129" s="196">
        <f>'6-13-24 vs Peachtree Ridge'!B17</f>
        <v>55</v>
      </c>
      <c r="B129" s="196" t="str">
        <f>'6-13-24 vs Peachtree Ridge'!C17</f>
        <v>Baker</v>
      </c>
      <c r="C129" s="183">
        <f>'6-13-24 vs Peachtree Ridge'!D17</f>
        <v>0</v>
      </c>
      <c r="D129" s="183">
        <f>'6-13-24 vs Peachtree Ridge'!E17</f>
        <v>0</v>
      </c>
      <c r="E129" s="183">
        <f>('6-13-24 vs Peachtree Ridge'!F17)*100</f>
        <v>0</v>
      </c>
      <c r="F129" s="183">
        <f>'6-13-24 vs Peachtree Ridge'!G17</f>
        <v>0</v>
      </c>
      <c r="G129" s="183">
        <f>'6-13-24 vs Peachtree Ridge'!H17</f>
        <v>0</v>
      </c>
      <c r="H129" s="183">
        <f>('6-13-24 vs Peachtree Ridge'!I17)*100</f>
        <v>0</v>
      </c>
      <c r="I129" s="183">
        <f>'6-13-24 vs Peachtree Ridge'!J17</f>
        <v>0</v>
      </c>
      <c r="J129" s="183">
        <f>'6-13-24 vs Peachtree Ridge'!K17</f>
        <v>0</v>
      </c>
      <c r="K129" s="183">
        <f>('6-13-24 vs Peachtree Ridge'!L17)*100</f>
        <v>0</v>
      </c>
      <c r="L129" s="183">
        <f>'6-13-24 vs Peachtree Ridge'!M17</f>
        <v>0</v>
      </c>
      <c r="M129" s="183">
        <f>'6-13-24 vs Peachtree Ridge'!N17</f>
        <v>0</v>
      </c>
      <c r="N129" s="183">
        <f>('6-13-24 vs Peachtree Ridge'!O17)*100</f>
        <v>0</v>
      </c>
      <c r="O129" s="183">
        <f>'6-13-24 vs Peachtree Ridge'!P17</f>
        <v>0</v>
      </c>
      <c r="P129" s="183">
        <f>'6-13-24 vs Peachtree Ridge'!Q17</f>
        <v>1</v>
      </c>
      <c r="Q129" s="183">
        <f>'6-13-24 vs Peachtree Ridge'!R17</f>
        <v>0</v>
      </c>
      <c r="R129" s="183">
        <f>'6-13-24 vs Peachtree Ridge'!S17</f>
        <v>1</v>
      </c>
      <c r="S129" s="183">
        <f>'6-13-24 vs Peachtree Ridge'!T17</f>
        <v>0</v>
      </c>
      <c r="T129" s="183">
        <f>'6-13-24 vs Peachtree Ridge'!U17</f>
        <v>0</v>
      </c>
      <c r="U129" s="183">
        <f>'6-13-24 vs Peachtree Ridge'!V17</f>
        <v>0</v>
      </c>
      <c r="V129" s="183">
        <f>'6-13-24 vs Peachtree Ridge'!W17</f>
        <v>0</v>
      </c>
      <c r="W129" s="183">
        <f>'6-13-24 vs Peachtree Ridge'!X17</f>
        <v>0</v>
      </c>
      <c r="X129" s="183">
        <f>'6-13-24 vs Peachtree Ridge'!Y17</f>
        <v>0</v>
      </c>
      <c r="Y129" s="183">
        <f>'6-13-24 vs Peachtree Ridge'!Z17</f>
        <v>0</v>
      </c>
      <c r="Z129" s="183">
        <f>'6-13-24 vs Peachtree Ridge'!AA17</f>
        <v>16.25</v>
      </c>
      <c r="AA129" s="198" t="s">
        <v>159</v>
      </c>
    </row>
    <row r="130" spans="1:27" x14ac:dyDescent="0.55000000000000004">
      <c r="A130" s="196">
        <f>'6-13-24 vs Peachtree Ridge'!B18</f>
        <v>99</v>
      </c>
      <c r="B130" s="196" t="str">
        <f>'6-13-24 vs Peachtree Ridge'!C18</f>
        <v>Team</v>
      </c>
      <c r="C130" s="183">
        <f>'6-13-24 vs Peachtree Ridge'!D18</f>
        <v>10</v>
      </c>
      <c r="D130" s="183">
        <f>'6-13-24 vs Peachtree Ridge'!E18</f>
        <v>23</v>
      </c>
      <c r="E130" s="183">
        <f>('6-13-24 vs Peachtree Ridge'!F18)*100</f>
        <v>43.478260869565219</v>
      </c>
      <c r="F130" s="183">
        <f>'6-13-24 vs Peachtree Ridge'!G18</f>
        <v>7</v>
      </c>
      <c r="G130" s="183">
        <f>'6-13-24 vs Peachtree Ridge'!H18</f>
        <v>17</v>
      </c>
      <c r="H130" s="183">
        <f>('6-13-24 vs Peachtree Ridge'!I18)*100</f>
        <v>41.17647058823529</v>
      </c>
      <c r="I130" s="183">
        <f>'6-13-24 vs Peachtree Ridge'!J18</f>
        <v>17</v>
      </c>
      <c r="J130" s="183">
        <f>'6-13-24 vs Peachtree Ridge'!K18</f>
        <v>19</v>
      </c>
      <c r="K130" s="183">
        <f>('6-13-24 vs Peachtree Ridge'!L18)*100</f>
        <v>89.473684210526315</v>
      </c>
      <c r="L130" s="183">
        <f>'6-13-24 vs Peachtree Ridge'!M18</f>
        <v>17</v>
      </c>
      <c r="M130" s="183">
        <f>'6-13-24 vs Peachtree Ridge'!N18</f>
        <v>40</v>
      </c>
      <c r="N130" s="183">
        <f>('6-13-24 vs Peachtree Ridge'!O18)*100</f>
        <v>42.5</v>
      </c>
      <c r="O130" s="183">
        <f>'6-13-24 vs Peachtree Ridge'!P18</f>
        <v>58</v>
      </c>
      <c r="P130" s="183">
        <f>'6-13-24 vs Peachtree Ridge'!Q18</f>
        <v>12</v>
      </c>
      <c r="Q130" s="183">
        <f>'6-13-24 vs Peachtree Ridge'!R18</f>
        <v>15</v>
      </c>
      <c r="R130" s="183">
        <f>'6-13-24 vs Peachtree Ridge'!S18</f>
        <v>27</v>
      </c>
      <c r="S130" s="183">
        <f>'6-13-24 vs Peachtree Ridge'!T18</f>
        <v>11</v>
      </c>
      <c r="T130" s="183">
        <f>'6-13-24 vs Peachtree Ridge'!U18</f>
        <v>8</v>
      </c>
      <c r="U130" s="183">
        <f>'6-13-24 vs Peachtree Ridge'!V18</f>
        <v>2</v>
      </c>
      <c r="V130" s="183">
        <f>'6-13-24 vs Peachtree Ridge'!W18</f>
        <v>2</v>
      </c>
      <c r="W130" s="183">
        <f>'6-13-24 vs Peachtree Ridge'!X18</f>
        <v>0</v>
      </c>
      <c r="X130" s="183">
        <f>'6-13-24 vs Peachtree Ridge'!Y18</f>
        <v>3</v>
      </c>
      <c r="Y130" s="183">
        <f>'6-13-24 vs Peachtree Ridge'!Z18</f>
        <v>9</v>
      </c>
      <c r="Z130" s="183">
        <v>180</v>
      </c>
      <c r="AA130" s="198" t="s">
        <v>159</v>
      </c>
    </row>
    <row r="131" spans="1:27" x14ac:dyDescent="0.55000000000000004">
      <c r="A131" s="196">
        <f>'6-13-24 vs Webb City'!B3</f>
        <v>0</v>
      </c>
      <c r="B131" s="196" t="str">
        <f>'6-13-24 vs Webb City'!C3</f>
        <v>Lewis</v>
      </c>
      <c r="C131" s="183">
        <f>'6-13-24 vs Webb City'!D3</f>
        <v>0</v>
      </c>
      <c r="D131" s="183">
        <f>'6-13-24 vs Webb City'!E3</f>
        <v>1</v>
      </c>
      <c r="E131" s="183">
        <f>('6-13-24 vs Webb City'!F3)*100</f>
        <v>0</v>
      </c>
      <c r="F131" s="183">
        <f>'6-13-24 vs Webb City'!G3</f>
        <v>0</v>
      </c>
      <c r="G131" s="183">
        <f>'6-13-24 vs Webb City'!H3</f>
        <v>0</v>
      </c>
      <c r="H131" s="183">
        <f>('6-13-24 vs Webb City'!I3)*100</f>
        <v>0</v>
      </c>
      <c r="I131" s="183">
        <f>'6-13-24 vs Webb City'!J3</f>
        <v>0</v>
      </c>
      <c r="J131" s="183">
        <f>'6-13-24 vs Webb City'!K3</f>
        <v>0</v>
      </c>
      <c r="K131" s="183">
        <f>'6-13-24 vs Webb City'!L3*100</f>
        <v>0</v>
      </c>
      <c r="L131" s="183">
        <f>'6-13-24 vs Webb City'!M3</f>
        <v>0</v>
      </c>
      <c r="M131" s="183">
        <f>'6-13-24 vs Webb City'!N3</f>
        <v>1</v>
      </c>
      <c r="N131" s="183">
        <f>'6-13-24 vs Webb City'!O3*100</f>
        <v>0</v>
      </c>
      <c r="O131" s="183">
        <f>'6-13-24 vs Webb City'!P3</f>
        <v>0</v>
      </c>
      <c r="P131" s="183">
        <f>'6-13-24 vs Webb City'!Q3</f>
        <v>0</v>
      </c>
      <c r="Q131" s="183">
        <f>'6-13-24 vs Webb City'!R3</f>
        <v>1</v>
      </c>
      <c r="R131" s="183">
        <f>'6-13-24 vs Webb City'!S3</f>
        <v>1</v>
      </c>
      <c r="S131" s="183">
        <f>'6-13-24 vs Webb City'!T3</f>
        <v>0</v>
      </c>
      <c r="T131" s="183">
        <f>'6-13-24 vs Webb City'!U3</f>
        <v>1</v>
      </c>
      <c r="U131" s="183">
        <f>'6-13-24 vs Webb City'!V3</f>
        <v>0</v>
      </c>
      <c r="V131" s="183">
        <f>'6-13-24 vs Webb City'!W3</f>
        <v>0</v>
      </c>
      <c r="W131" s="183">
        <f>'6-13-24 vs Webb City'!X3</f>
        <v>0</v>
      </c>
      <c r="X131" s="183">
        <f>'6-13-24 vs Webb City'!Y3</f>
        <v>0</v>
      </c>
      <c r="Y131" s="183">
        <f>'6-13-24 vs Webb City'!Z3</f>
        <v>0</v>
      </c>
      <c r="Z131" s="183">
        <f>'6-13-24 vs Webb City'!AA3</f>
        <v>5.5</v>
      </c>
      <c r="AA131" s="198" t="s">
        <v>160</v>
      </c>
    </row>
    <row r="132" spans="1:27" x14ac:dyDescent="0.55000000000000004">
      <c r="A132" s="196">
        <f>'6-13-24 vs Webb City'!B4</f>
        <v>1</v>
      </c>
      <c r="B132" s="196" t="str">
        <f>'6-13-24 vs Webb City'!C4</f>
        <v>Walker</v>
      </c>
      <c r="C132" s="183">
        <f>'6-13-24 vs Webb City'!D4</f>
        <v>0</v>
      </c>
      <c r="D132" s="183">
        <f>'6-13-24 vs Webb City'!E4</f>
        <v>0</v>
      </c>
      <c r="E132" s="183">
        <f>('6-13-24 vs Webb City'!F4)*100</f>
        <v>0</v>
      </c>
      <c r="F132" s="183">
        <f>'6-13-24 vs Webb City'!G4</f>
        <v>0</v>
      </c>
      <c r="G132" s="183">
        <f>'6-13-24 vs Webb City'!H4</f>
        <v>0</v>
      </c>
      <c r="H132" s="183">
        <f>('6-13-24 vs Webb City'!I4)*100</f>
        <v>0</v>
      </c>
      <c r="I132" s="183">
        <f>'6-13-24 vs Webb City'!J4</f>
        <v>0</v>
      </c>
      <c r="J132" s="183">
        <f>'6-13-24 vs Webb City'!K4</f>
        <v>0</v>
      </c>
      <c r="K132" s="183">
        <f>'6-13-24 vs Webb City'!L4*100</f>
        <v>0</v>
      </c>
      <c r="L132" s="183">
        <f>'6-13-24 vs Webb City'!M4</f>
        <v>0</v>
      </c>
      <c r="M132" s="183">
        <f>'6-13-24 vs Webb City'!N4</f>
        <v>0</v>
      </c>
      <c r="N132" s="183">
        <f>'6-13-24 vs Webb City'!O4*100</f>
        <v>0</v>
      </c>
      <c r="O132" s="183">
        <f>'6-13-24 vs Webb City'!P4</f>
        <v>0</v>
      </c>
      <c r="P132" s="183">
        <f>'6-13-24 vs Webb City'!Q4</f>
        <v>0</v>
      </c>
      <c r="Q132" s="183">
        <f>'6-13-24 vs Webb City'!R4</f>
        <v>0</v>
      </c>
      <c r="R132" s="183">
        <f>'6-13-24 vs Webb City'!S4</f>
        <v>0</v>
      </c>
      <c r="S132" s="183">
        <f>'6-13-24 vs Webb City'!T4</f>
        <v>0</v>
      </c>
      <c r="T132" s="183">
        <f>'6-13-24 vs Webb City'!U4</f>
        <v>0</v>
      </c>
      <c r="U132" s="183">
        <f>'6-13-24 vs Webb City'!V4</f>
        <v>0</v>
      </c>
      <c r="V132" s="183">
        <f>'6-13-24 vs Webb City'!W4</f>
        <v>0</v>
      </c>
      <c r="W132" s="183">
        <f>'6-13-24 vs Webb City'!X4</f>
        <v>0</v>
      </c>
      <c r="X132" s="183">
        <f>'6-13-24 vs Webb City'!Y4</f>
        <v>0</v>
      </c>
      <c r="Y132" s="183">
        <f>'6-13-24 vs Webb City'!Z4</f>
        <v>0</v>
      </c>
      <c r="Z132" s="183">
        <f>'6-13-24 vs Webb City'!AA4</f>
        <v>0</v>
      </c>
      <c r="AA132" s="198" t="s">
        <v>160</v>
      </c>
    </row>
    <row r="133" spans="1:27" x14ac:dyDescent="0.55000000000000004">
      <c r="A133" s="196">
        <f>'6-13-24 vs Webb City'!B5</f>
        <v>2</v>
      </c>
      <c r="B133" s="196" t="str">
        <f>'6-13-24 vs Webb City'!C5</f>
        <v>Rivers</v>
      </c>
      <c r="C133" s="183">
        <f>'6-13-24 vs Webb City'!D5</f>
        <v>0</v>
      </c>
      <c r="D133" s="183">
        <f>'6-13-24 vs Webb City'!E5</f>
        <v>1</v>
      </c>
      <c r="E133" s="183">
        <f>('6-13-24 vs Webb City'!F5)*100</f>
        <v>0</v>
      </c>
      <c r="F133" s="183">
        <f>'6-13-24 vs Webb City'!G5</f>
        <v>0</v>
      </c>
      <c r="G133" s="183">
        <f>'6-13-24 vs Webb City'!H5</f>
        <v>4</v>
      </c>
      <c r="H133" s="183">
        <f>('6-13-24 vs Webb City'!I5)*100</f>
        <v>0</v>
      </c>
      <c r="I133" s="183">
        <f>'6-13-24 vs Webb City'!J5</f>
        <v>0</v>
      </c>
      <c r="J133" s="183">
        <f>'6-13-24 vs Webb City'!K5</f>
        <v>0</v>
      </c>
      <c r="K133" s="183">
        <f>'6-13-24 vs Webb City'!L5*100</f>
        <v>0</v>
      </c>
      <c r="L133" s="183">
        <f>'6-13-24 vs Webb City'!M5</f>
        <v>0</v>
      </c>
      <c r="M133" s="183">
        <f>'6-13-24 vs Webb City'!N5</f>
        <v>5</v>
      </c>
      <c r="N133" s="183">
        <f>'6-13-24 vs Webb City'!O5*100</f>
        <v>0</v>
      </c>
      <c r="O133" s="183">
        <f>'6-13-24 vs Webb City'!P5</f>
        <v>0</v>
      </c>
      <c r="P133" s="183">
        <f>'6-13-24 vs Webb City'!Q5</f>
        <v>3</v>
      </c>
      <c r="Q133" s="183">
        <f>'6-13-24 vs Webb City'!R5</f>
        <v>2</v>
      </c>
      <c r="R133" s="183">
        <f>'6-13-24 vs Webb City'!S5</f>
        <v>5</v>
      </c>
      <c r="S133" s="183">
        <f>'6-13-24 vs Webb City'!T5</f>
        <v>3</v>
      </c>
      <c r="T133" s="183">
        <f>'6-13-24 vs Webb City'!U5</f>
        <v>2</v>
      </c>
      <c r="U133" s="183">
        <f>'6-13-24 vs Webb City'!V5</f>
        <v>0</v>
      </c>
      <c r="V133" s="183">
        <f>'6-13-24 vs Webb City'!W5</f>
        <v>0</v>
      </c>
      <c r="W133" s="183">
        <f>'6-13-24 vs Webb City'!X5</f>
        <v>0</v>
      </c>
      <c r="X133" s="183">
        <f>'6-13-24 vs Webb City'!Y5</f>
        <v>0</v>
      </c>
      <c r="Y133" s="183">
        <f>'6-13-24 vs Webb City'!Z5</f>
        <v>2</v>
      </c>
      <c r="Z133" s="183">
        <f>'6-13-24 vs Webb City'!AA5</f>
        <v>21</v>
      </c>
      <c r="AA133" s="198" t="s">
        <v>160</v>
      </c>
    </row>
    <row r="134" spans="1:27" x14ac:dyDescent="0.55000000000000004">
      <c r="A134" s="196">
        <f>'6-13-24 vs Webb City'!B6</f>
        <v>3</v>
      </c>
      <c r="B134" s="196" t="str">
        <f>'6-13-24 vs Webb City'!C6</f>
        <v>Gossett</v>
      </c>
      <c r="C134" s="183">
        <f>'6-13-24 vs Webb City'!D6</f>
        <v>0</v>
      </c>
      <c r="D134" s="183">
        <f>'6-13-24 vs Webb City'!E6</f>
        <v>1</v>
      </c>
      <c r="E134" s="183">
        <f>('6-13-24 vs Webb City'!F6)*100</f>
        <v>0</v>
      </c>
      <c r="F134" s="183">
        <f>'6-13-24 vs Webb City'!G6</f>
        <v>2</v>
      </c>
      <c r="G134" s="183">
        <f>'6-13-24 vs Webb City'!H6</f>
        <v>3</v>
      </c>
      <c r="H134" s="183">
        <f>('6-13-24 vs Webb City'!I6)*100</f>
        <v>66.666666666666657</v>
      </c>
      <c r="I134" s="183">
        <f>'6-13-24 vs Webb City'!J6</f>
        <v>0</v>
      </c>
      <c r="J134" s="183">
        <f>'6-13-24 vs Webb City'!K6</f>
        <v>0</v>
      </c>
      <c r="K134" s="183">
        <f>'6-13-24 vs Webb City'!L6*100</f>
        <v>0</v>
      </c>
      <c r="L134" s="183">
        <f>'6-13-24 vs Webb City'!M6</f>
        <v>2</v>
      </c>
      <c r="M134" s="183">
        <f>'6-13-24 vs Webb City'!N6</f>
        <v>4</v>
      </c>
      <c r="N134" s="183">
        <f>'6-13-24 vs Webb City'!O6*100</f>
        <v>50</v>
      </c>
      <c r="O134" s="183">
        <f>'6-13-24 vs Webb City'!P6</f>
        <v>6</v>
      </c>
      <c r="P134" s="183">
        <f>'6-13-24 vs Webb City'!Q6</f>
        <v>0</v>
      </c>
      <c r="Q134" s="183">
        <f>'6-13-24 vs Webb City'!R6</f>
        <v>2</v>
      </c>
      <c r="R134" s="183">
        <f>'6-13-24 vs Webb City'!S6</f>
        <v>2</v>
      </c>
      <c r="S134" s="183">
        <f>'6-13-24 vs Webb City'!T6</f>
        <v>1</v>
      </c>
      <c r="T134" s="183">
        <f>'6-13-24 vs Webb City'!U6</f>
        <v>4</v>
      </c>
      <c r="U134" s="183">
        <f>'6-13-24 vs Webb City'!V6</f>
        <v>0</v>
      </c>
      <c r="V134" s="183">
        <f>'6-13-24 vs Webb City'!W6</f>
        <v>0</v>
      </c>
      <c r="W134" s="183">
        <f>'6-13-24 vs Webb City'!X6</f>
        <v>0</v>
      </c>
      <c r="X134" s="183">
        <f>'6-13-24 vs Webb City'!Y6</f>
        <v>2</v>
      </c>
      <c r="Y134" s="183">
        <f>'6-13-24 vs Webb City'!Z6</f>
        <v>2</v>
      </c>
      <c r="Z134" s="183">
        <f>'6-13-24 vs Webb City'!AA6</f>
        <v>26.15</v>
      </c>
      <c r="AA134" s="198" t="s">
        <v>160</v>
      </c>
    </row>
    <row r="135" spans="1:27" x14ac:dyDescent="0.55000000000000004">
      <c r="A135" s="196">
        <f>'6-13-24 vs Webb City'!B7</f>
        <v>4</v>
      </c>
      <c r="B135" s="196" t="str">
        <f>'6-13-24 vs Webb City'!C7</f>
        <v>Stapler</v>
      </c>
      <c r="C135" s="183">
        <f>'6-13-24 vs Webb City'!D7</f>
        <v>0</v>
      </c>
      <c r="D135" s="183">
        <f>'6-13-24 vs Webb City'!E7</f>
        <v>0</v>
      </c>
      <c r="E135" s="183">
        <f>('6-13-24 vs Webb City'!F7)*100</f>
        <v>0</v>
      </c>
      <c r="F135" s="183">
        <f>'6-13-24 vs Webb City'!G7</f>
        <v>0</v>
      </c>
      <c r="G135" s="183">
        <f>'6-13-24 vs Webb City'!H7</f>
        <v>0</v>
      </c>
      <c r="H135" s="183">
        <f>('6-13-24 vs Webb City'!I7)*100</f>
        <v>0</v>
      </c>
      <c r="I135" s="183">
        <f>'6-13-24 vs Webb City'!J7</f>
        <v>0</v>
      </c>
      <c r="J135" s="183">
        <f>'6-13-24 vs Webb City'!K7</f>
        <v>0</v>
      </c>
      <c r="K135" s="183">
        <f>'6-13-24 vs Webb City'!L7*100</f>
        <v>0</v>
      </c>
      <c r="L135" s="183">
        <f>'6-13-24 vs Webb City'!M7</f>
        <v>0</v>
      </c>
      <c r="M135" s="183">
        <f>'6-13-24 vs Webb City'!N7</f>
        <v>0</v>
      </c>
      <c r="N135" s="183">
        <f>'6-13-24 vs Webb City'!O7*100</f>
        <v>0</v>
      </c>
      <c r="O135" s="183">
        <f>'6-13-24 vs Webb City'!P7</f>
        <v>0</v>
      </c>
      <c r="P135" s="183">
        <f>'6-13-24 vs Webb City'!Q7</f>
        <v>0</v>
      </c>
      <c r="Q135" s="183">
        <f>'6-13-24 vs Webb City'!R7</f>
        <v>0</v>
      </c>
      <c r="R135" s="183">
        <f>'6-13-24 vs Webb City'!S7</f>
        <v>0</v>
      </c>
      <c r="S135" s="183">
        <f>'6-13-24 vs Webb City'!T7</f>
        <v>0</v>
      </c>
      <c r="T135" s="183">
        <f>'6-13-24 vs Webb City'!U7</f>
        <v>0</v>
      </c>
      <c r="U135" s="183">
        <f>'6-13-24 vs Webb City'!V7</f>
        <v>0</v>
      </c>
      <c r="V135" s="183">
        <f>'6-13-24 vs Webb City'!W7</f>
        <v>0</v>
      </c>
      <c r="W135" s="183">
        <f>'6-13-24 vs Webb City'!X7</f>
        <v>0</v>
      </c>
      <c r="X135" s="183">
        <f>'6-13-24 vs Webb City'!Y7</f>
        <v>0</v>
      </c>
      <c r="Y135" s="183">
        <f>'6-13-24 vs Webb City'!Z7</f>
        <v>0</v>
      </c>
      <c r="Z135" s="183">
        <f>'6-13-24 vs Webb City'!AA7</f>
        <v>0</v>
      </c>
      <c r="AA135" s="198" t="s">
        <v>160</v>
      </c>
    </row>
    <row r="136" spans="1:27" x14ac:dyDescent="0.55000000000000004">
      <c r="A136" s="196">
        <f>'6-13-24 vs Webb City'!B8</f>
        <v>5</v>
      </c>
      <c r="B136" s="196" t="str">
        <f>'6-13-24 vs Webb City'!C8</f>
        <v>JD</v>
      </c>
      <c r="C136" s="183">
        <f>'6-13-24 vs Webb City'!D8</f>
        <v>2</v>
      </c>
      <c r="D136" s="183">
        <f>'6-13-24 vs Webb City'!E8</f>
        <v>4</v>
      </c>
      <c r="E136" s="183">
        <f>('6-13-24 vs Webb City'!F8)*100</f>
        <v>50</v>
      </c>
      <c r="F136" s="183">
        <f>'6-13-24 vs Webb City'!G8</f>
        <v>0</v>
      </c>
      <c r="G136" s="183">
        <f>'6-13-24 vs Webb City'!H8</f>
        <v>0</v>
      </c>
      <c r="H136" s="183">
        <f>('6-13-24 vs Webb City'!I8)*100</f>
        <v>0</v>
      </c>
      <c r="I136" s="183">
        <f>'6-13-24 vs Webb City'!J8</f>
        <v>6</v>
      </c>
      <c r="J136" s="183">
        <f>'6-13-24 vs Webb City'!K8</f>
        <v>9</v>
      </c>
      <c r="K136" s="183">
        <f>'6-13-24 vs Webb City'!L8*100</f>
        <v>66.666666666666657</v>
      </c>
      <c r="L136" s="183">
        <f>'6-13-24 vs Webb City'!M8</f>
        <v>2</v>
      </c>
      <c r="M136" s="183">
        <f>'6-13-24 vs Webb City'!N8</f>
        <v>4</v>
      </c>
      <c r="N136" s="183">
        <f>'6-13-24 vs Webb City'!O8*100</f>
        <v>50</v>
      </c>
      <c r="O136" s="183">
        <f>'6-13-24 vs Webb City'!P8</f>
        <v>10</v>
      </c>
      <c r="P136" s="183">
        <f>'6-13-24 vs Webb City'!Q8</f>
        <v>3</v>
      </c>
      <c r="Q136" s="183">
        <f>'6-13-24 vs Webb City'!R8</f>
        <v>1</v>
      </c>
      <c r="R136" s="183">
        <f>'6-13-24 vs Webb City'!S8</f>
        <v>4</v>
      </c>
      <c r="S136" s="183">
        <f>'6-13-24 vs Webb City'!T8</f>
        <v>0</v>
      </c>
      <c r="T136" s="183">
        <f>'6-13-24 vs Webb City'!U8</f>
        <v>2</v>
      </c>
      <c r="U136" s="183">
        <f>'6-13-24 vs Webb City'!V8</f>
        <v>1</v>
      </c>
      <c r="V136" s="183">
        <f>'6-13-24 vs Webb City'!W8</f>
        <v>0</v>
      </c>
      <c r="W136" s="183">
        <f>'6-13-24 vs Webb City'!X8</f>
        <v>0</v>
      </c>
      <c r="X136" s="183">
        <f>'6-13-24 vs Webb City'!Y8</f>
        <v>1</v>
      </c>
      <c r="Y136" s="183">
        <f>'6-13-24 vs Webb City'!Z8</f>
        <v>0</v>
      </c>
      <c r="Z136" s="183">
        <f>'6-13-24 vs Webb City'!AA8</f>
        <v>23</v>
      </c>
      <c r="AA136" s="198" t="s">
        <v>160</v>
      </c>
    </row>
    <row r="137" spans="1:27" x14ac:dyDescent="0.55000000000000004">
      <c r="A137" s="196">
        <f>'6-13-24 vs Webb City'!B9</f>
        <v>10</v>
      </c>
      <c r="B137" s="196" t="str">
        <f>'6-13-24 vs Webb City'!C9</f>
        <v>Mason</v>
      </c>
      <c r="C137" s="183">
        <f>'6-13-24 vs Webb City'!D9</f>
        <v>0</v>
      </c>
      <c r="D137" s="183">
        <f>'6-13-24 vs Webb City'!E9</f>
        <v>0</v>
      </c>
      <c r="E137" s="183">
        <f>('6-13-24 vs Webb City'!F9)*100</f>
        <v>0</v>
      </c>
      <c r="F137" s="183">
        <f>'6-13-24 vs Webb City'!G9</f>
        <v>1</v>
      </c>
      <c r="G137" s="183">
        <f>'6-13-24 vs Webb City'!H9</f>
        <v>2</v>
      </c>
      <c r="H137" s="183">
        <f>('6-13-24 vs Webb City'!I9)*100</f>
        <v>50</v>
      </c>
      <c r="I137" s="183">
        <f>'6-13-24 vs Webb City'!J9</f>
        <v>0</v>
      </c>
      <c r="J137" s="183">
        <f>'6-13-24 vs Webb City'!K9</f>
        <v>0</v>
      </c>
      <c r="K137" s="183">
        <f>'6-13-24 vs Webb City'!L9*100</f>
        <v>0</v>
      </c>
      <c r="L137" s="183">
        <f>'6-13-24 vs Webb City'!M9</f>
        <v>1</v>
      </c>
      <c r="M137" s="183">
        <f>'6-13-24 vs Webb City'!N9</f>
        <v>2</v>
      </c>
      <c r="N137" s="183">
        <f>'6-13-24 vs Webb City'!O9*100</f>
        <v>50</v>
      </c>
      <c r="O137" s="183">
        <f>'6-13-24 vs Webb City'!P9</f>
        <v>3</v>
      </c>
      <c r="P137" s="183">
        <f>'6-13-24 vs Webb City'!Q9</f>
        <v>0</v>
      </c>
      <c r="Q137" s="183">
        <f>'6-13-24 vs Webb City'!R9</f>
        <v>0</v>
      </c>
      <c r="R137" s="183">
        <f>'6-13-24 vs Webb City'!S9</f>
        <v>0</v>
      </c>
      <c r="S137" s="183">
        <f>'6-13-24 vs Webb City'!T9</f>
        <v>0</v>
      </c>
      <c r="T137" s="183">
        <f>'6-13-24 vs Webb City'!U9</f>
        <v>2</v>
      </c>
      <c r="U137" s="183">
        <f>'6-13-24 vs Webb City'!V9</f>
        <v>0</v>
      </c>
      <c r="V137" s="183">
        <f>'6-13-24 vs Webb City'!W9</f>
        <v>0</v>
      </c>
      <c r="W137" s="183">
        <f>'6-13-24 vs Webb City'!X9</f>
        <v>0</v>
      </c>
      <c r="X137" s="183">
        <f>'6-13-24 vs Webb City'!Y9</f>
        <v>0</v>
      </c>
      <c r="Y137" s="183">
        <f>'6-13-24 vs Webb City'!Z9</f>
        <v>1</v>
      </c>
      <c r="Z137" s="183">
        <f>'6-13-24 vs Webb City'!AA9</f>
        <v>8</v>
      </c>
      <c r="AA137" s="198" t="s">
        <v>160</v>
      </c>
    </row>
    <row r="138" spans="1:27" x14ac:dyDescent="0.55000000000000004">
      <c r="A138" s="196">
        <f>'6-13-24 vs Webb City'!B10</f>
        <v>11</v>
      </c>
      <c r="B138" s="196" t="str">
        <f>'6-13-24 vs Webb City'!C10</f>
        <v>Pannell</v>
      </c>
      <c r="C138" s="183">
        <f>'6-13-24 vs Webb City'!D10</f>
        <v>1</v>
      </c>
      <c r="D138" s="183">
        <f>'6-13-24 vs Webb City'!E10</f>
        <v>1</v>
      </c>
      <c r="E138" s="183">
        <f>('6-13-24 vs Webb City'!F10)*100</f>
        <v>100</v>
      </c>
      <c r="F138" s="183">
        <f>'6-13-24 vs Webb City'!G10</f>
        <v>0</v>
      </c>
      <c r="G138" s="183">
        <f>'6-13-24 vs Webb City'!H10</f>
        <v>0</v>
      </c>
      <c r="H138" s="183">
        <f>('6-13-24 vs Webb City'!I10)*100</f>
        <v>0</v>
      </c>
      <c r="I138" s="183">
        <f>'6-13-24 vs Webb City'!J10</f>
        <v>0</v>
      </c>
      <c r="J138" s="183">
        <f>'6-13-24 vs Webb City'!K10</f>
        <v>0</v>
      </c>
      <c r="K138" s="183">
        <f>'6-13-24 vs Webb City'!L10*100</f>
        <v>0</v>
      </c>
      <c r="L138" s="183">
        <f>'6-13-24 vs Webb City'!M10</f>
        <v>1</v>
      </c>
      <c r="M138" s="183">
        <f>'6-13-24 vs Webb City'!N10</f>
        <v>1</v>
      </c>
      <c r="N138" s="183">
        <f>'6-13-24 vs Webb City'!O10*100</f>
        <v>100</v>
      </c>
      <c r="O138" s="183">
        <f>'6-13-24 vs Webb City'!P10</f>
        <v>2</v>
      </c>
      <c r="P138" s="183">
        <f>'6-13-24 vs Webb City'!Q10</f>
        <v>1</v>
      </c>
      <c r="Q138" s="183">
        <f>'6-13-24 vs Webb City'!R10</f>
        <v>3</v>
      </c>
      <c r="R138" s="183">
        <f>'6-13-24 vs Webb City'!S10</f>
        <v>4</v>
      </c>
      <c r="S138" s="183">
        <f>'6-13-24 vs Webb City'!T10</f>
        <v>0</v>
      </c>
      <c r="T138" s="183">
        <f>'6-13-24 vs Webb City'!U10</f>
        <v>1</v>
      </c>
      <c r="U138" s="183">
        <f>'6-13-24 vs Webb City'!V10</f>
        <v>0</v>
      </c>
      <c r="V138" s="183">
        <f>'6-13-24 vs Webb City'!W10</f>
        <v>0</v>
      </c>
      <c r="W138" s="183">
        <f>'6-13-24 vs Webb City'!X10</f>
        <v>0</v>
      </c>
      <c r="X138" s="183">
        <f>'6-13-24 vs Webb City'!Y10</f>
        <v>0</v>
      </c>
      <c r="Y138" s="183">
        <f>'6-13-24 vs Webb City'!Z10</f>
        <v>1</v>
      </c>
      <c r="Z138" s="183">
        <f>'6-13-24 vs Webb City'!AA10</f>
        <v>17</v>
      </c>
      <c r="AA138" s="198" t="s">
        <v>160</v>
      </c>
    </row>
    <row r="139" spans="1:27" x14ac:dyDescent="0.55000000000000004">
      <c r="A139" s="196">
        <f>'6-13-24 vs Webb City'!B11</f>
        <v>12</v>
      </c>
      <c r="B139" s="196" t="str">
        <f>'6-13-24 vs Webb City'!C11</f>
        <v>Chapman</v>
      </c>
      <c r="C139" s="183">
        <f>'6-13-24 vs Webb City'!D11</f>
        <v>0</v>
      </c>
      <c r="D139" s="183">
        <f>'6-13-24 vs Webb City'!E11</f>
        <v>0</v>
      </c>
      <c r="E139" s="183">
        <f>('6-13-24 vs Webb City'!F11)*100</f>
        <v>0</v>
      </c>
      <c r="F139" s="183">
        <f>'6-13-24 vs Webb City'!G11</f>
        <v>0</v>
      </c>
      <c r="G139" s="183">
        <f>'6-13-24 vs Webb City'!H11</f>
        <v>1</v>
      </c>
      <c r="H139" s="183">
        <f>('6-13-24 vs Webb City'!I11)*100</f>
        <v>0</v>
      </c>
      <c r="I139" s="183">
        <f>'6-13-24 vs Webb City'!J11</f>
        <v>0</v>
      </c>
      <c r="J139" s="183">
        <f>'6-13-24 vs Webb City'!K11</f>
        <v>0</v>
      </c>
      <c r="K139" s="183">
        <f>'6-13-24 vs Webb City'!L11*100</f>
        <v>0</v>
      </c>
      <c r="L139" s="183">
        <f>'6-13-24 vs Webb City'!M11</f>
        <v>0</v>
      </c>
      <c r="M139" s="183">
        <f>'6-13-24 vs Webb City'!N11</f>
        <v>1</v>
      </c>
      <c r="N139" s="183">
        <f>'6-13-24 vs Webb City'!O11*100</f>
        <v>0</v>
      </c>
      <c r="O139" s="183">
        <f>'6-13-24 vs Webb City'!P11</f>
        <v>0</v>
      </c>
      <c r="P139" s="183">
        <f>'6-13-24 vs Webb City'!Q11</f>
        <v>0</v>
      </c>
      <c r="Q139" s="183">
        <f>'6-13-24 vs Webb City'!R11</f>
        <v>0</v>
      </c>
      <c r="R139" s="183">
        <f>'6-13-24 vs Webb City'!S11</f>
        <v>0</v>
      </c>
      <c r="S139" s="183">
        <f>'6-13-24 vs Webb City'!T11</f>
        <v>0</v>
      </c>
      <c r="T139" s="183">
        <f>'6-13-24 vs Webb City'!U11</f>
        <v>0</v>
      </c>
      <c r="U139" s="183">
        <f>'6-13-24 vs Webb City'!V11</f>
        <v>0</v>
      </c>
      <c r="V139" s="183">
        <f>'6-13-24 vs Webb City'!W11</f>
        <v>0</v>
      </c>
      <c r="W139" s="183">
        <f>'6-13-24 vs Webb City'!X11</f>
        <v>0</v>
      </c>
      <c r="X139" s="183">
        <f>'6-13-24 vs Webb City'!Y11</f>
        <v>0</v>
      </c>
      <c r="Y139" s="183">
        <f>'6-13-24 vs Webb City'!Z11</f>
        <v>0</v>
      </c>
      <c r="Z139" s="183">
        <f>'6-13-24 vs Webb City'!AA11</f>
        <v>4.33</v>
      </c>
      <c r="AA139" s="198" t="s">
        <v>160</v>
      </c>
    </row>
    <row r="140" spans="1:27" x14ac:dyDescent="0.55000000000000004">
      <c r="A140" s="196">
        <f>'6-13-24 vs Webb City'!B12</f>
        <v>24</v>
      </c>
      <c r="B140" s="196" t="str">
        <f>'6-13-24 vs Webb City'!C12</f>
        <v>Carney</v>
      </c>
      <c r="C140" s="183">
        <f>'6-13-24 vs Webb City'!D12</f>
        <v>0</v>
      </c>
      <c r="D140" s="183">
        <f>'6-13-24 vs Webb City'!E12</f>
        <v>0</v>
      </c>
      <c r="E140" s="183">
        <f>('6-13-24 vs Webb City'!F12)*100</f>
        <v>0</v>
      </c>
      <c r="F140" s="183">
        <f>'6-13-24 vs Webb City'!G12</f>
        <v>0</v>
      </c>
      <c r="G140" s="183">
        <f>'6-13-24 vs Webb City'!H12</f>
        <v>0</v>
      </c>
      <c r="H140" s="183">
        <f>('6-13-24 vs Webb City'!I12)*100</f>
        <v>0</v>
      </c>
      <c r="I140" s="183">
        <f>'6-13-24 vs Webb City'!J12</f>
        <v>0</v>
      </c>
      <c r="J140" s="183">
        <f>'6-13-24 vs Webb City'!K12</f>
        <v>0</v>
      </c>
      <c r="K140" s="183">
        <f>'6-13-24 vs Webb City'!L12*100</f>
        <v>0</v>
      </c>
      <c r="L140" s="183">
        <f>'6-13-24 vs Webb City'!M12</f>
        <v>0</v>
      </c>
      <c r="M140" s="183">
        <f>'6-13-24 vs Webb City'!N12</f>
        <v>0</v>
      </c>
      <c r="N140" s="183">
        <f>'6-13-24 vs Webb City'!O12*100</f>
        <v>0</v>
      </c>
      <c r="O140" s="183">
        <f>'6-13-24 vs Webb City'!P12</f>
        <v>0</v>
      </c>
      <c r="P140" s="183">
        <f>'6-13-24 vs Webb City'!Q12</f>
        <v>0</v>
      </c>
      <c r="Q140" s="183">
        <f>'6-13-24 vs Webb City'!R12</f>
        <v>0</v>
      </c>
      <c r="R140" s="183">
        <f>'6-13-24 vs Webb City'!S12</f>
        <v>0</v>
      </c>
      <c r="S140" s="183">
        <f>'6-13-24 vs Webb City'!T12</f>
        <v>1</v>
      </c>
      <c r="T140" s="183">
        <f>'6-13-24 vs Webb City'!U12</f>
        <v>0</v>
      </c>
      <c r="U140" s="183">
        <f>'6-13-24 vs Webb City'!V12</f>
        <v>0</v>
      </c>
      <c r="V140" s="183">
        <f>'6-13-24 vs Webb City'!W12</f>
        <v>0</v>
      </c>
      <c r="W140" s="183">
        <f>'6-13-24 vs Webb City'!X12</f>
        <v>0</v>
      </c>
      <c r="X140" s="183">
        <f>'6-13-24 vs Webb City'!Y12</f>
        <v>2</v>
      </c>
      <c r="Y140" s="183">
        <f>'6-13-24 vs Webb City'!Z12</f>
        <v>1</v>
      </c>
      <c r="Z140" s="183">
        <f>'6-13-24 vs Webb City'!AA12</f>
        <v>18</v>
      </c>
      <c r="AA140" s="198" t="s">
        <v>160</v>
      </c>
    </row>
    <row r="141" spans="1:27" x14ac:dyDescent="0.55000000000000004">
      <c r="A141" s="196">
        <f>'6-13-24 vs Webb City'!B13</f>
        <v>30</v>
      </c>
      <c r="B141" s="196" t="str">
        <f>'6-13-24 vs Webb City'!C13</f>
        <v>Bowman</v>
      </c>
      <c r="C141" s="183">
        <f>'6-13-24 vs Webb City'!D13</f>
        <v>3</v>
      </c>
      <c r="D141" s="183">
        <f>'6-13-24 vs Webb City'!E13</f>
        <v>4</v>
      </c>
      <c r="E141" s="183">
        <f>('6-13-24 vs Webb City'!F13)*100</f>
        <v>75</v>
      </c>
      <c r="F141" s="183">
        <f>'6-13-24 vs Webb City'!G13</f>
        <v>0</v>
      </c>
      <c r="G141" s="183">
        <f>'6-13-24 vs Webb City'!H13</f>
        <v>1</v>
      </c>
      <c r="H141" s="183">
        <f>('6-13-24 vs Webb City'!I13)*100</f>
        <v>0</v>
      </c>
      <c r="I141" s="183">
        <f>'6-13-24 vs Webb City'!J13</f>
        <v>8</v>
      </c>
      <c r="J141" s="183">
        <f>'6-13-24 vs Webb City'!K13</f>
        <v>9</v>
      </c>
      <c r="K141" s="183">
        <f>'6-13-24 vs Webb City'!L13*100</f>
        <v>88.888888888888886</v>
      </c>
      <c r="L141" s="183">
        <f>'6-13-24 vs Webb City'!M13</f>
        <v>3</v>
      </c>
      <c r="M141" s="183">
        <f>'6-13-24 vs Webb City'!N13</f>
        <v>5</v>
      </c>
      <c r="N141" s="183">
        <f>'6-13-24 vs Webb City'!O13*100</f>
        <v>60</v>
      </c>
      <c r="O141" s="183">
        <f>'6-13-24 vs Webb City'!P13</f>
        <v>14</v>
      </c>
      <c r="P141" s="183">
        <f>'6-13-24 vs Webb City'!Q13</f>
        <v>1</v>
      </c>
      <c r="Q141" s="183">
        <f>'6-13-24 vs Webb City'!R13</f>
        <v>2</v>
      </c>
      <c r="R141" s="183">
        <f>'6-13-24 vs Webb City'!S13</f>
        <v>3</v>
      </c>
      <c r="S141" s="183">
        <f>'6-13-24 vs Webb City'!T13</f>
        <v>0</v>
      </c>
      <c r="T141" s="183">
        <f>'6-13-24 vs Webb City'!U13</f>
        <v>1</v>
      </c>
      <c r="U141" s="183">
        <f>'6-13-24 vs Webb City'!V13</f>
        <v>2</v>
      </c>
      <c r="V141" s="183">
        <f>'6-13-24 vs Webb City'!W13</f>
        <v>2</v>
      </c>
      <c r="W141" s="183">
        <f>'6-13-24 vs Webb City'!X13</f>
        <v>0</v>
      </c>
      <c r="X141" s="183">
        <f>'6-13-24 vs Webb City'!Y13</f>
        <v>0</v>
      </c>
      <c r="Y141" s="183">
        <f>'6-13-24 vs Webb City'!Z13</f>
        <v>2</v>
      </c>
      <c r="Z141" s="183">
        <f>'6-13-24 vs Webb City'!AA13</f>
        <v>21</v>
      </c>
      <c r="AA141" s="198" t="s">
        <v>160</v>
      </c>
    </row>
    <row r="142" spans="1:27" x14ac:dyDescent="0.55000000000000004">
      <c r="A142" s="196">
        <f>'6-13-24 vs Webb City'!B14</f>
        <v>32</v>
      </c>
      <c r="B142" s="196" t="str">
        <f>'6-13-24 vs Webb City'!C14</f>
        <v>Turner</v>
      </c>
      <c r="C142" s="183">
        <f>'6-13-24 vs Webb City'!D14</f>
        <v>0</v>
      </c>
      <c r="D142" s="183">
        <f>'6-13-24 vs Webb City'!E14</f>
        <v>0</v>
      </c>
      <c r="E142" s="183">
        <f>('6-13-24 vs Webb City'!F14)*100</f>
        <v>0</v>
      </c>
      <c r="F142" s="183">
        <f>'6-13-24 vs Webb City'!G14</f>
        <v>0</v>
      </c>
      <c r="G142" s="183">
        <f>'6-13-24 vs Webb City'!H14</f>
        <v>0</v>
      </c>
      <c r="H142" s="183">
        <f>('6-13-24 vs Webb City'!I14)*100</f>
        <v>0</v>
      </c>
      <c r="I142" s="183">
        <f>'6-13-24 vs Webb City'!J14</f>
        <v>0</v>
      </c>
      <c r="J142" s="183">
        <f>'6-13-24 vs Webb City'!K14</f>
        <v>0</v>
      </c>
      <c r="K142" s="183">
        <f>'6-13-24 vs Webb City'!L14*100</f>
        <v>0</v>
      </c>
      <c r="L142" s="183">
        <f>'6-13-24 vs Webb City'!M14</f>
        <v>0</v>
      </c>
      <c r="M142" s="183">
        <f>'6-13-24 vs Webb City'!N14</f>
        <v>0</v>
      </c>
      <c r="N142" s="183">
        <f>'6-13-24 vs Webb City'!O14*100</f>
        <v>0</v>
      </c>
      <c r="O142" s="183">
        <f>'6-13-24 vs Webb City'!P14</f>
        <v>0</v>
      </c>
      <c r="P142" s="183">
        <f>'6-13-24 vs Webb City'!Q14</f>
        <v>0</v>
      </c>
      <c r="Q142" s="183">
        <f>'6-13-24 vs Webb City'!R14</f>
        <v>0</v>
      </c>
      <c r="R142" s="183">
        <f>'6-13-24 vs Webb City'!S14</f>
        <v>0</v>
      </c>
      <c r="S142" s="183">
        <f>'6-13-24 vs Webb City'!T14</f>
        <v>0</v>
      </c>
      <c r="T142" s="183">
        <f>'6-13-24 vs Webb City'!U14</f>
        <v>0</v>
      </c>
      <c r="U142" s="183">
        <f>'6-13-24 vs Webb City'!V14</f>
        <v>0</v>
      </c>
      <c r="V142" s="183">
        <f>'6-13-24 vs Webb City'!W14</f>
        <v>0</v>
      </c>
      <c r="W142" s="183">
        <f>'6-13-24 vs Webb City'!X14</f>
        <v>0</v>
      </c>
      <c r="X142" s="183">
        <f>'6-13-24 vs Webb City'!Y14</f>
        <v>0</v>
      </c>
      <c r="Y142" s="183">
        <f>'6-13-24 vs Webb City'!Z14</f>
        <v>0</v>
      </c>
      <c r="Z142" s="183">
        <f>'6-13-24 vs Webb City'!AA14</f>
        <v>3</v>
      </c>
      <c r="AA142" s="198" t="s">
        <v>160</v>
      </c>
    </row>
    <row r="143" spans="1:27" x14ac:dyDescent="0.55000000000000004">
      <c r="A143" s="196">
        <f>'6-13-24 vs Webb City'!B15</f>
        <v>33</v>
      </c>
      <c r="B143" s="196" t="str">
        <f>'6-13-24 vs Webb City'!C15</f>
        <v>Bellomy</v>
      </c>
      <c r="C143" s="183">
        <f>'6-13-24 vs Webb City'!D15</f>
        <v>0</v>
      </c>
      <c r="D143" s="183">
        <f>'6-13-24 vs Webb City'!E15</f>
        <v>0</v>
      </c>
      <c r="E143" s="183">
        <f>('6-13-24 vs Webb City'!F15)*100</f>
        <v>0</v>
      </c>
      <c r="F143" s="183">
        <f>'6-13-24 vs Webb City'!G15</f>
        <v>0</v>
      </c>
      <c r="G143" s="183">
        <f>'6-13-24 vs Webb City'!H15</f>
        <v>0</v>
      </c>
      <c r="H143" s="183">
        <f>('6-13-24 vs Webb City'!I15)*100</f>
        <v>0</v>
      </c>
      <c r="I143" s="183">
        <f>'6-13-24 vs Webb City'!J15</f>
        <v>0</v>
      </c>
      <c r="J143" s="183">
        <f>'6-13-24 vs Webb City'!K15</f>
        <v>0</v>
      </c>
      <c r="K143" s="183">
        <f>'6-13-24 vs Webb City'!L15*100</f>
        <v>0</v>
      </c>
      <c r="L143" s="183">
        <f>'6-13-24 vs Webb City'!M15</f>
        <v>0</v>
      </c>
      <c r="M143" s="183">
        <f>'6-13-24 vs Webb City'!N15</f>
        <v>0</v>
      </c>
      <c r="N143" s="183">
        <f>'6-13-24 vs Webb City'!O15*100</f>
        <v>0</v>
      </c>
      <c r="O143" s="183">
        <f>'6-13-24 vs Webb City'!P15</f>
        <v>0</v>
      </c>
      <c r="P143" s="183">
        <f>'6-13-24 vs Webb City'!Q15</f>
        <v>0</v>
      </c>
      <c r="Q143" s="183">
        <f>'6-13-24 vs Webb City'!R15</f>
        <v>1</v>
      </c>
      <c r="R143" s="183">
        <f>'6-13-24 vs Webb City'!S15</f>
        <v>1</v>
      </c>
      <c r="S143" s="183">
        <f>'6-13-24 vs Webb City'!T15</f>
        <v>0</v>
      </c>
      <c r="T143" s="183">
        <f>'6-13-24 vs Webb City'!U15</f>
        <v>0</v>
      </c>
      <c r="U143" s="183">
        <f>'6-13-24 vs Webb City'!V15</f>
        <v>0</v>
      </c>
      <c r="V143" s="183">
        <f>'6-13-24 vs Webb City'!W15</f>
        <v>0</v>
      </c>
      <c r="W143" s="183">
        <f>'6-13-24 vs Webb City'!X15</f>
        <v>0</v>
      </c>
      <c r="X143" s="183">
        <f>'6-13-24 vs Webb City'!Y15</f>
        <v>0</v>
      </c>
      <c r="Y143" s="183">
        <f>'6-13-24 vs Webb City'!Z15</f>
        <v>0</v>
      </c>
      <c r="Z143" s="183">
        <f>'6-13-24 vs Webb City'!AA15</f>
        <v>0.75</v>
      </c>
      <c r="AA143" s="198" t="s">
        <v>160</v>
      </c>
    </row>
    <row r="144" spans="1:27" x14ac:dyDescent="0.55000000000000004">
      <c r="A144" s="196">
        <f>'6-13-24 vs Webb City'!B16</f>
        <v>34</v>
      </c>
      <c r="B144" s="196" t="str">
        <f>'6-13-24 vs Webb City'!C16</f>
        <v>Toms</v>
      </c>
      <c r="C144" s="183">
        <f>'6-13-24 vs Webb City'!D16</f>
        <v>2</v>
      </c>
      <c r="D144" s="183">
        <f>'6-13-24 vs Webb City'!E16</f>
        <v>4</v>
      </c>
      <c r="E144" s="183">
        <f>('6-13-24 vs Webb City'!F16)*100</f>
        <v>50</v>
      </c>
      <c r="F144" s="183">
        <f>'6-13-24 vs Webb City'!G16</f>
        <v>0</v>
      </c>
      <c r="G144" s="183">
        <f>'6-13-24 vs Webb City'!H16</f>
        <v>0</v>
      </c>
      <c r="H144" s="183">
        <f>('6-13-24 vs Webb City'!I16)*100</f>
        <v>0</v>
      </c>
      <c r="I144" s="183">
        <f>'6-13-24 vs Webb City'!J16</f>
        <v>4</v>
      </c>
      <c r="J144" s="183">
        <f>'6-13-24 vs Webb City'!K16</f>
        <v>6</v>
      </c>
      <c r="K144" s="183">
        <f>'6-13-24 vs Webb City'!L16*100</f>
        <v>66.666666666666657</v>
      </c>
      <c r="L144" s="183">
        <f>'6-13-24 vs Webb City'!M16</f>
        <v>2</v>
      </c>
      <c r="M144" s="183">
        <f>'6-13-24 vs Webb City'!N16</f>
        <v>4</v>
      </c>
      <c r="N144" s="183">
        <f>'6-13-24 vs Webb City'!O16*100</f>
        <v>50</v>
      </c>
      <c r="O144" s="183">
        <f>'6-13-24 vs Webb City'!P16</f>
        <v>8</v>
      </c>
      <c r="P144" s="183">
        <f>'6-13-24 vs Webb City'!Q16</f>
        <v>2</v>
      </c>
      <c r="Q144" s="183">
        <f>'6-13-24 vs Webb City'!R16</f>
        <v>0</v>
      </c>
      <c r="R144" s="183">
        <f>'6-13-24 vs Webb City'!S16</f>
        <v>2</v>
      </c>
      <c r="S144" s="183">
        <f>'6-13-24 vs Webb City'!T16</f>
        <v>0</v>
      </c>
      <c r="T144" s="183">
        <f>'6-13-24 vs Webb City'!U16</f>
        <v>1</v>
      </c>
      <c r="U144" s="183">
        <f>'6-13-24 vs Webb City'!V16</f>
        <v>0</v>
      </c>
      <c r="V144" s="183">
        <f>'6-13-24 vs Webb City'!W16</f>
        <v>0</v>
      </c>
      <c r="W144" s="183">
        <f>'6-13-24 vs Webb City'!X16</f>
        <v>0</v>
      </c>
      <c r="X144" s="183">
        <f>'6-13-24 vs Webb City'!Y16</f>
        <v>0</v>
      </c>
      <c r="Y144" s="183">
        <f>'6-13-24 vs Webb City'!Z16</f>
        <v>2</v>
      </c>
      <c r="Z144" s="183">
        <f>'6-13-24 vs Webb City'!AA16</f>
        <v>14.4</v>
      </c>
      <c r="AA144" s="198" t="s">
        <v>160</v>
      </c>
    </row>
    <row r="145" spans="1:27" x14ac:dyDescent="0.55000000000000004">
      <c r="A145" s="196">
        <f>'6-13-24 vs Webb City'!B17</f>
        <v>55</v>
      </c>
      <c r="B145" s="196" t="str">
        <f>'6-13-24 vs Webb City'!C17</f>
        <v>Baker</v>
      </c>
      <c r="C145" s="183">
        <f>'6-13-24 vs Webb City'!D17</f>
        <v>0</v>
      </c>
      <c r="D145" s="183">
        <f>'6-13-24 vs Webb City'!E17</f>
        <v>0</v>
      </c>
      <c r="E145" s="183">
        <f>('6-13-24 vs Webb City'!F17)*100</f>
        <v>0</v>
      </c>
      <c r="F145" s="183">
        <f>'6-13-24 vs Webb City'!G17</f>
        <v>0</v>
      </c>
      <c r="G145" s="183">
        <f>'6-13-24 vs Webb City'!H17</f>
        <v>0</v>
      </c>
      <c r="H145" s="183">
        <f>('6-13-24 vs Webb City'!I17)*100</f>
        <v>0</v>
      </c>
      <c r="I145" s="183">
        <f>'6-13-24 vs Webb City'!J17</f>
        <v>0</v>
      </c>
      <c r="J145" s="183">
        <f>'6-13-24 vs Webb City'!K17</f>
        <v>0</v>
      </c>
      <c r="K145" s="183">
        <f>'6-13-24 vs Webb City'!L17*100</f>
        <v>0</v>
      </c>
      <c r="L145" s="183">
        <f>'6-13-24 vs Webb City'!M17</f>
        <v>0</v>
      </c>
      <c r="M145" s="183">
        <f>'6-13-24 vs Webb City'!N17</f>
        <v>0</v>
      </c>
      <c r="N145" s="183">
        <f>'6-13-24 vs Webb City'!O17*100</f>
        <v>0</v>
      </c>
      <c r="O145" s="183">
        <f>'6-13-24 vs Webb City'!P17</f>
        <v>0</v>
      </c>
      <c r="P145" s="183">
        <f>'6-13-24 vs Webb City'!Q17</f>
        <v>1</v>
      </c>
      <c r="Q145" s="183">
        <f>'6-13-24 vs Webb City'!R17</f>
        <v>2</v>
      </c>
      <c r="R145" s="183">
        <f>'6-13-24 vs Webb City'!S17</f>
        <v>3</v>
      </c>
      <c r="S145" s="183">
        <f>'6-13-24 vs Webb City'!T17</f>
        <v>0</v>
      </c>
      <c r="T145" s="183">
        <f>'6-13-24 vs Webb City'!U17</f>
        <v>1</v>
      </c>
      <c r="U145" s="183">
        <f>'6-13-24 vs Webb City'!V17</f>
        <v>0</v>
      </c>
      <c r="V145" s="183">
        <f>'6-13-24 vs Webb City'!W17</f>
        <v>1</v>
      </c>
      <c r="W145" s="183">
        <f>'6-13-24 vs Webb City'!X17</f>
        <v>0</v>
      </c>
      <c r="X145" s="183">
        <f>'6-13-24 vs Webb City'!Y17</f>
        <v>0</v>
      </c>
      <c r="Y145" s="183">
        <f>'6-13-24 vs Webb City'!Z17</f>
        <v>1</v>
      </c>
      <c r="Z145" s="183">
        <f>'6-13-24 vs Webb City'!AA17</f>
        <v>17.8</v>
      </c>
      <c r="AA145" s="198" t="s">
        <v>160</v>
      </c>
    </row>
    <row r="146" spans="1:27" x14ac:dyDescent="0.55000000000000004">
      <c r="A146" s="196">
        <f>'6-13-24 vs Webb City'!B18</f>
        <v>99</v>
      </c>
      <c r="B146" s="196" t="str">
        <f>'6-13-24 vs Webb City'!C18</f>
        <v>Team</v>
      </c>
      <c r="C146" s="183">
        <f>'6-13-24 vs Webb City'!D18</f>
        <v>8</v>
      </c>
      <c r="D146" s="183">
        <f>'6-13-24 vs Webb City'!E18</f>
        <v>16</v>
      </c>
      <c r="E146" s="183">
        <f>('6-13-24 vs Webb City'!F18)*100</f>
        <v>50</v>
      </c>
      <c r="F146" s="183">
        <f>'6-13-24 vs Webb City'!G18</f>
        <v>3</v>
      </c>
      <c r="G146" s="183">
        <f>'6-13-24 vs Webb City'!H18</f>
        <v>11</v>
      </c>
      <c r="H146" s="183">
        <f>('6-13-24 vs Webb City'!I18)*100</f>
        <v>27.27272727272727</v>
      </c>
      <c r="I146" s="183">
        <f>'6-13-24 vs Webb City'!J18</f>
        <v>18</v>
      </c>
      <c r="J146" s="183">
        <f>'6-13-24 vs Webb City'!K18</f>
        <v>24</v>
      </c>
      <c r="K146" s="183">
        <f>'6-13-24 vs Webb City'!L18*100</f>
        <v>75</v>
      </c>
      <c r="L146" s="183">
        <f>'6-13-24 vs Webb City'!M18</f>
        <v>11</v>
      </c>
      <c r="M146" s="183">
        <f>'6-13-24 vs Webb City'!N18</f>
        <v>27</v>
      </c>
      <c r="N146" s="183">
        <f>'6-13-24 vs Webb City'!O18*100</f>
        <v>40.74074074074074</v>
      </c>
      <c r="O146" s="183">
        <f>'6-13-24 vs Webb City'!P18</f>
        <v>43</v>
      </c>
      <c r="P146" s="183">
        <f>'6-13-24 vs Webb City'!Q18</f>
        <v>11</v>
      </c>
      <c r="Q146" s="183">
        <f>'6-13-24 vs Webb City'!R18</f>
        <v>14</v>
      </c>
      <c r="R146" s="183">
        <f>'6-13-24 vs Webb City'!S18</f>
        <v>25</v>
      </c>
      <c r="S146" s="183">
        <f>'6-13-24 vs Webb City'!T18</f>
        <v>5</v>
      </c>
      <c r="T146" s="183">
        <f>'6-13-24 vs Webb City'!U18</f>
        <v>15</v>
      </c>
      <c r="U146" s="183">
        <f>'6-13-24 vs Webb City'!V18</f>
        <v>3</v>
      </c>
      <c r="V146" s="183">
        <f>'6-13-24 vs Webb City'!W18</f>
        <v>3</v>
      </c>
      <c r="W146" s="183">
        <f>'6-13-24 vs Webb City'!X18</f>
        <v>0</v>
      </c>
      <c r="X146" s="183">
        <f>'6-13-24 vs Webb City'!Y18</f>
        <v>5</v>
      </c>
      <c r="Y146" s="183">
        <f>'6-13-24 vs Webb City'!Z18</f>
        <v>12</v>
      </c>
      <c r="Z146" s="183">
        <f>'6-13-24 vs Webb City'!AA18</f>
        <v>180</v>
      </c>
      <c r="AA146" s="198" t="s">
        <v>160</v>
      </c>
    </row>
    <row r="147" spans="1:27" x14ac:dyDescent="0.55000000000000004">
      <c r="A147" s="196">
        <f>'6-13-24 vs Fairhope'!B3</f>
        <v>0</v>
      </c>
      <c r="B147" s="196" t="str">
        <f>'6-13-24 vs Fairhope'!C3</f>
        <v>Lewis</v>
      </c>
      <c r="C147" s="183">
        <f>'6-13-24 vs Fairhope'!D3</f>
        <v>0</v>
      </c>
      <c r="D147" s="183">
        <f>'6-13-24 vs Fairhope'!E3</f>
        <v>0</v>
      </c>
      <c r="E147" s="183">
        <f>'6-13-24 vs Fairhope'!F3*100</f>
        <v>0</v>
      </c>
      <c r="F147" s="183">
        <f>'6-13-24 vs Fairhope'!G3</f>
        <v>0</v>
      </c>
      <c r="G147" s="183">
        <f>'6-13-24 vs Fairhope'!H3</f>
        <v>0</v>
      </c>
      <c r="H147" s="183">
        <f>'6-13-24 vs Fairhope'!I3*100</f>
        <v>0</v>
      </c>
      <c r="I147" s="183">
        <f>'6-13-24 vs Fairhope'!J3</f>
        <v>0</v>
      </c>
      <c r="J147" s="183">
        <f>'6-13-24 vs Fairhope'!K3</f>
        <v>0</v>
      </c>
      <c r="K147" s="183">
        <f>'6-13-24 vs Fairhope'!L3*100</f>
        <v>0</v>
      </c>
      <c r="L147" s="183">
        <f>'6-13-24 vs Fairhope'!M3</f>
        <v>0</v>
      </c>
      <c r="M147" s="183">
        <f>'6-13-24 vs Fairhope'!N3</f>
        <v>0</v>
      </c>
      <c r="N147" s="183">
        <f>'6-13-24 vs Fairhope'!O3*100</f>
        <v>0</v>
      </c>
      <c r="O147" s="183">
        <f>'6-13-24 vs Fairhope'!P3</f>
        <v>0</v>
      </c>
      <c r="P147" s="183">
        <f>'6-13-24 vs Fairhope'!Q3</f>
        <v>0</v>
      </c>
      <c r="Q147" s="183">
        <f>'6-13-24 vs Fairhope'!R3</f>
        <v>0</v>
      </c>
      <c r="R147" s="183">
        <f>'6-13-24 vs Fairhope'!S3</f>
        <v>0</v>
      </c>
      <c r="S147" s="183">
        <f>'6-13-24 vs Fairhope'!T3</f>
        <v>0</v>
      </c>
      <c r="T147" s="183">
        <f>'6-13-24 vs Fairhope'!U3</f>
        <v>0</v>
      </c>
      <c r="U147" s="183">
        <f>'6-13-24 vs Fairhope'!V3</f>
        <v>0</v>
      </c>
      <c r="V147" s="183">
        <f>'6-13-24 vs Fairhope'!W3</f>
        <v>1</v>
      </c>
      <c r="W147" s="183">
        <f>'6-13-24 vs Fairhope'!X3</f>
        <v>0</v>
      </c>
      <c r="X147" s="183">
        <f>'6-13-24 vs Fairhope'!Y3</f>
        <v>0</v>
      </c>
      <c r="Y147" s="183">
        <f>'6-13-24 vs Fairhope'!Z3</f>
        <v>1</v>
      </c>
      <c r="Z147" s="183">
        <f>'6-13-24 vs Fairhope'!AA3</f>
        <v>8</v>
      </c>
      <c r="AA147" s="198" t="s">
        <v>163</v>
      </c>
    </row>
    <row r="148" spans="1:27" x14ac:dyDescent="0.55000000000000004">
      <c r="A148" s="196">
        <f>'6-13-24 vs Fairhope'!B4</f>
        <v>1</v>
      </c>
      <c r="B148" s="196" t="str">
        <f>'6-13-24 vs Fairhope'!C4</f>
        <v>Walker</v>
      </c>
      <c r="C148" s="183">
        <f>'6-13-24 vs Fairhope'!D4</f>
        <v>0</v>
      </c>
      <c r="D148" s="183">
        <f>'6-13-24 vs Fairhope'!E4</f>
        <v>0</v>
      </c>
      <c r="E148" s="183">
        <f>'6-13-24 vs Fairhope'!F4*100</f>
        <v>0</v>
      </c>
      <c r="F148" s="183">
        <f>'6-13-24 vs Fairhope'!G4</f>
        <v>0</v>
      </c>
      <c r="G148" s="183">
        <f>'6-13-24 vs Fairhope'!H4</f>
        <v>0</v>
      </c>
      <c r="H148" s="183">
        <f>'6-13-24 vs Fairhope'!I4*100</f>
        <v>0</v>
      </c>
      <c r="I148" s="183">
        <f>'6-13-24 vs Fairhope'!J4</f>
        <v>0</v>
      </c>
      <c r="J148" s="183">
        <f>'6-13-24 vs Fairhope'!K4</f>
        <v>0</v>
      </c>
      <c r="K148" s="183">
        <f>'6-13-24 vs Fairhope'!L4*100</f>
        <v>0</v>
      </c>
      <c r="L148" s="183">
        <f>'6-13-24 vs Fairhope'!M4</f>
        <v>0</v>
      </c>
      <c r="M148" s="183">
        <f>'6-13-24 vs Fairhope'!N4</f>
        <v>0</v>
      </c>
      <c r="N148" s="183">
        <f>'6-13-24 vs Fairhope'!O4*100</f>
        <v>0</v>
      </c>
      <c r="O148" s="183">
        <f>'6-13-24 vs Fairhope'!P4</f>
        <v>0</v>
      </c>
      <c r="P148" s="183">
        <f>'6-13-24 vs Fairhope'!Q4</f>
        <v>0</v>
      </c>
      <c r="Q148" s="183">
        <f>'6-13-24 vs Fairhope'!R4</f>
        <v>0</v>
      </c>
      <c r="R148" s="183">
        <f>'6-13-24 vs Fairhope'!S4</f>
        <v>0</v>
      </c>
      <c r="S148" s="183">
        <f>'6-13-24 vs Fairhope'!T4</f>
        <v>0</v>
      </c>
      <c r="T148" s="183">
        <f>'6-13-24 vs Fairhope'!U4</f>
        <v>0</v>
      </c>
      <c r="U148" s="183">
        <f>'6-13-24 vs Fairhope'!V4</f>
        <v>0</v>
      </c>
      <c r="V148" s="183">
        <f>'6-13-24 vs Fairhope'!W4</f>
        <v>0</v>
      </c>
      <c r="W148" s="183">
        <f>'6-13-24 vs Fairhope'!X4</f>
        <v>0</v>
      </c>
      <c r="X148" s="183">
        <f>'6-13-24 vs Fairhope'!Y4</f>
        <v>0</v>
      </c>
      <c r="Y148" s="183">
        <f>'6-13-24 vs Fairhope'!Z4</f>
        <v>0</v>
      </c>
      <c r="Z148" s="183">
        <f>'6-13-24 vs Fairhope'!AA4</f>
        <v>0</v>
      </c>
      <c r="AA148" s="198" t="s">
        <v>163</v>
      </c>
    </row>
    <row r="149" spans="1:27" x14ac:dyDescent="0.55000000000000004">
      <c r="A149" s="196">
        <f>'6-13-24 vs Fairhope'!B5</f>
        <v>2</v>
      </c>
      <c r="B149" s="196" t="str">
        <f>'6-13-24 vs Fairhope'!C5</f>
        <v>Rivers</v>
      </c>
      <c r="C149" s="183">
        <f>'6-13-24 vs Fairhope'!D5</f>
        <v>1</v>
      </c>
      <c r="D149" s="183">
        <f>'6-13-24 vs Fairhope'!E5</f>
        <v>4</v>
      </c>
      <c r="E149" s="183">
        <f>'6-13-24 vs Fairhope'!F5*100</f>
        <v>25</v>
      </c>
      <c r="F149" s="183">
        <f>'6-13-24 vs Fairhope'!G5</f>
        <v>0</v>
      </c>
      <c r="G149" s="183">
        <f>'6-13-24 vs Fairhope'!H5</f>
        <v>2</v>
      </c>
      <c r="H149" s="183">
        <f>'6-13-24 vs Fairhope'!I5*100</f>
        <v>0</v>
      </c>
      <c r="I149" s="183">
        <f>'6-13-24 vs Fairhope'!J5</f>
        <v>0</v>
      </c>
      <c r="J149" s="183">
        <f>'6-13-24 vs Fairhope'!K5</f>
        <v>1</v>
      </c>
      <c r="K149" s="183">
        <f>'6-13-24 vs Fairhope'!L5*100</f>
        <v>0</v>
      </c>
      <c r="L149" s="183">
        <f>'6-13-24 vs Fairhope'!M5</f>
        <v>1</v>
      </c>
      <c r="M149" s="183">
        <f>'6-13-24 vs Fairhope'!N5</f>
        <v>6</v>
      </c>
      <c r="N149" s="183">
        <f>'6-13-24 vs Fairhope'!O5*100</f>
        <v>16.666666666666664</v>
      </c>
      <c r="O149" s="183">
        <f>'6-13-24 vs Fairhope'!P5</f>
        <v>2</v>
      </c>
      <c r="P149" s="183">
        <f>'6-13-24 vs Fairhope'!Q5</f>
        <v>3</v>
      </c>
      <c r="Q149" s="183">
        <f>'6-13-24 vs Fairhope'!R5</f>
        <v>1</v>
      </c>
      <c r="R149" s="183">
        <f>'6-13-24 vs Fairhope'!S5</f>
        <v>4</v>
      </c>
      <c r="S149" s="183">
        <f>'6-13-24 vs Fairhope'!T5</f>
        <v>2</v>
      </c>
      <c r="T149" s="183">
        <f>'6-13-24 vs Fairhope'!U5</f>
        <v>0</v>
      </c>
      <c r="U149" s="183">
        <f>'6-13-24 vs Fairhope'!V5</f>
        <v>0</v>
      </c>
      <c r="V149" s="183">
        <f>'6-13-24 vs Fairhope'!W5</f>
        <v>0</v>
      </c>
      <c r="W149" s="183">
        <f>'6-13-24 vs Fairhope'!X5</f>
        <v>0</v>
      </c>
      <c r="X149" s="183">
        <f>'6-13-24 vs Fairhope'!Y5</f>
        <v>0</v>
      </c>
      <c r="Y149" s="183">
        <f>'6-13-24 vs Fairhope'!Z5</f>
        <v>0</v>
      </c>
      <c r="Z149" s="183">
        <f>'6-13-24 vs Fairhope'!AA5</f>
        <v>17.75</v>
      </c>
      <c r="AA149" s="198" t="s">
        <v>163</v>
      </c>
    </row>
    <row r="150" spans="1:27" x14ac:dyDescent="0.55000000000000004">
      <c r="A150" s="196">
        <f>'6-13-24 vs Fairhope'!B6</f>
        <v>3</v>
      </c>
      <c r="B150" s="196" t="str">
        <f>'6-13-24 vs Fairhope'!C6</f>
        <v>Gossett</v>
      </c>
      <c r="C150" s="183">
        <f>'6-13-24 vs Fairhope'!D6</f>
        <v>0</v>
      </c>
      <c r="D150" s="183">
        <f>'6-13-24 vs Fairhope'!E6</f>
        <v>0</v>
      </c>
      <c r="E150" s="183">
        <f>'6-13-24 vs Fairhope'!F6*100</f>
        <v>0</v>
      </c>
      <c r="F150" s="183">
        <f>'6-13-24 vs Fairhope'!G6</f>
        <v>2</v>
      </c>
      <c r="G150" s="183">
        <f>'6-13-24 vs Fairhope'!H6</f>
        <v>6</v>
      </c>
      <c r="H150" s="183">
        <f>'6-13-24 vs Fairhope'!I6*100</f>
        <v>33.333333333333329</v>
      </c>
      <c r="I150" s="183">
        <f>'6-13-24 vs Fairhope'!J6</f>
        <v>2</v>
      </c>
      <c r="J150" s="183">
        <f>'6-13-24 vs Fairhope'!K6</f>
        <v>2</v>
      </c>
      <c r="K150" s="183">
        <f>'6-13-24 vs Fairhope'!L6*100</f>
        <v>100</v>
      </c>
      <c r="L150" s="183">
        <f>'6-13-24 vs Fairhope'!M6</f>
        <v>2</v>
      </c>
      <c r="M150" s="183">
        <f>'6-13-24 vs Fairhope'!N6</f>
        <v>6</v>
      </c>
      <c r="N150" s="183">
        <f>'6-13-24 vs Fairhope'!O6*100</f>
        <v>33.333333333333329</v>
      </c>
      <c r="O150" s="183">
        <f>'6-13-24 vs Fairhope'!P6</f>
        <v>8</v>
      </c>
      <c r="P150" s="183">
        <f>'6-13-24 vs Fairhope'!Q6</f>
        <v>0</v>
      </c>
      <c r="Q150" s="183">
        <f>'6-13-24 vs Fairhope'!R6</f>
        <v>1</v>
      </c>
      <c r="R150" s="183">
        <f>'6-13-24 vs Fairhope'!S6</f>
        <v>1</v>
      </c>
      <c r="S150" s="183">
        <f>'6-13-24 vs Fairhope'!T6</f>
        <v>2</v>
      </c>
      <c r="T150" s="183">
        <f>'6-13-24 vs Fairhope'!U6</f>
        <v>0</v>
      </c>
      <c r="U150" s="183">
        <f>'6-13-24 vs Fairhope'!V6</f>
        <v>0</v>
      </c>
      <c r="V150" s="183">
        <f>'6-13-24 vs Fairhope'!W6</f>
        <v>0</v>
      </c>
      <c r="W150" s="183">
        <f>'6-13-24 vs Fairhope'!X6</f>
        <v>0</v>
      </c>
      <c r="X150" s="183">
        <f>'6-13-24 vs Fairhope'!Y6</f>
        <v>0</v>
      </c>
      <c r="Y150" s="183">
        <f>'6-13-24 vs Fairhope'!Z6</f>
        <v>0</v>
      </c>
      <c r="Z150" s="183">
        <f>'6-13-24 vs Fairhope'!AA6</f>
        <v>21.5</v>
      </c>
      <c r="AA150" s="198" t="s">
        <v>163</v>
      </c>
    </row>
    <row r="151" spans="1:27" x14ac:dyDescent="0.55000000000000004">
      <c r="A151" s="196">
        <f>'6-13-24 vs Fairhope'!B7</f>
        <v>4</v>
      </c>
      <c r="B151" s="196" t="str">
        <f>'6-13-24 vs Fairhope'!C7</f>
        <v>Stapler</v>
      </c>
      <c r="C151" s="183">
        <f>'6-13-24 vs Fairhope'!D7</f>
        <v>0</v>
      </c>
      <c r="D151" s="183">
        <f>'6-13-24 vs Fairhope'!E7</f>
        <v>0</v>
      </c>
      <c r="E151" s="183">
        <f>'6-13-24 vs Fairhope'!F7*100</f>
        <v>0</v>
      </c>
      <c r="F151" s="183">
        <f>'6-13-24 vs Fairhope'!G7</f>
        <v>0</v>
      </c>
      <c r="G151" s="183">
        <f>'6-13-24 vs Fairhope'!H7</f>
        <v>0</v>
      </c>
      <c r="H151" s="183">
        <f>'6-13-24 vs Fairhope'!I7*100</f>
        <v>0</v>
      </c>
      <c r="I151" s="183">
        <f>'6-13-24 vs Fairhope'!J7</f>
        <v>0</v>
      </c>
      <c r="J151" s="183">
        <f>'6-13-24 vs Fairhope'!K7</f>
        <v>0</v>
      </c>
      <c r="K151" s="183">
        <f>'6-13-24 vs Fairhope'!L7*100</f>
        <v>0</v>
      </c>
      <c r="L151" s="183">
        <f>'6-13-24 vs Fairhope'!M7</f>
        <v>0</v>
      </c>
      <c r="M151" s="183">
        <f>'6-13-24 vs Fairhope'!N7</f>
        <v>0</v>
      </c>
      <c r="N151" s="183">
        <f>'6-13-24 vs Fairhope'!O7*100</f>
        <v>0</v>
      </c>
      <c r="O151" s="183">
        <f>'6-13-24 vs Fairhope'!P7</f>
        <v>0</v>
      </c>
      <c r="P151" s="183">
        <f>'6-13-24 vs Fairhope'!Q7</f>
        <v>0</v>
      </c>
      <c r="Q151" s="183">
        <f>'6-13-24 vs Fairhope'!R7</f>
        <v>0</v>
      </c>
      <c r="R151" s="183">
        <f>'6-13-24 vs Fairhope'!S7</f>
        <v>0</v>
      </c>
      <c r="S151" s="183">
        <f>'6-13-24 vs Fairhope'!T7</f>
        <v>0</v>
      </c>
      <c r="T151" s="183">
        <f>'6-13-24 vs Fairhope'!U7</f>
        <v>0</v>
      </c>
      <c r="U151" s="183">
        <f>'6-13-24 vs Fairhope'!V7</f>
        <v>0</v>
      </c>
      <c r="V151" s="183">
        <f>'6-13-24 vs Fairhope'!W7</f>
        <v>0</v>
      </c>
      <c r="W151" s="183">
        <f>'6-13-24 vs Fairhope'!X7</f>
        <v>0</v>
      </c>
      <c r="X151" s="183">
        <f>'6-13-24 vs Fairhope'!Y7</f>
        <v>0</v>
      </c>
      <c r="Y151" s="183">
        <f>'6-13-24 vs Fairhope'!Z7</f>
        <v>0</v>
      </c>
      <c r="Z151" s="183">
        <f>'6-13-24 vs Fairhope'!AA7</f>
        <v>0</v>
      </c>
      <c r="AA151" s="198" t="s">
        <v>163</v>
      </c>
    </row>
    <row r="152" spans="1:27" x14ac:dyDescent="0.55000000000000004">
      <c r="A152" s="196">
        <f>'6-13-24 vs Fairhope'!B8</f>
        <v>5</v>
      </c>
      <c r="B152" s="196" t="str">
        <f>'6-13-24 vs Fairhope'!C8</f>
        <v>JD</v>
      </c>
      <c r="C152" s="183">
        <f>'6-13-24 vs Fairhope'!D8</f>
        <v>4</v>
      </c>
      <c r="D152" s="183">
        <f>'6-13-24 vs Fairhope'!E8</f>
        <v>8</v>
      </c>
      <c r="E152" s="183">
        <f>'6-13-24 vs Fairhope'!F8*100</f>
        <v>50</v>
      </c>
      <c r="F152" s="183">
        <f>'6-13-24 vs Fairhope'!G8</f>
        <v>0</v>
      </c>
      <c r="G152" s="183">
        <f>'6-13-24 vs Fairhope'!H8</f>
        <v>0</v>
      </c>
      <c r="H152" s="183">
        <f>'6-13-24 vs Fairhope'!I8*100</f>
        <v>0</v>
      </c>
      <c r="I152" s="183">
        <f>'6-13-24 vs Fairhope'!J8</f>
        <v>2</v>
      </c>
      <c r="J152" s="183">
        <f>'6-13-24 vs Fairhope'!K8</f>
        <v>3</v>
      </c>
      <c r="K152" s="183">
        <f>'6-13-24 vs Fairhope'!L8*100</f>
        <v>66.666666666666657</v>
      </c>
      <c r="L152" s="183">
        <f>'6-13-24 vs Fairhope'!M8</f>
        <v>4</v>
      </c>
      <c r="M152" s="183">
        <f>'6-13-24 vs Fairhope'!N8</f>
        <v>8</v>
      </c>
      <c r="N152" s="183">
        <f>'6-13-24 vs Fairhope'!O8*100</f>
        <v>50</v>
      </c>
      <c r="O152" s="183">
        <f>'6-13-24 vs Fairhope'!P8</f>
        <v>10</v>
      </c>
      <c r="P152" s="183">
        <f>'6-13-24 vs Fairhope'!Q8</f>
        <v>3</v>
      </c>
      <c r="Q152" s="183">
        <f>'6-13-24 vs Fairhope'!R8</f>
        <v>1</v>
      </c>
      <c r="R152" s="183">
        <f>'6-13-24 vs Fairhope'!S8</f>
        <v>4</v>
      </c>
      <c r="S152" s="183">
        <f>'6-13-24 vs Fairhope'!T8</f>
        <v>0</v>
      </c>
      <c r="T152" s="183">
        <f>'6-13-24 vs Fairhope'!U8</f>
        <v>0</v>
      </c>
      <c r="U152" s="183">
        <f>'6-13-24 vs Fairhope'!V8</f>
        <v>0</v>
      </c>
      <c r="V152" s="183">
        <f>'6-13-24 vs Fairhope'!W8</f>
        <v>3</v>
      </c>
      <c r="W152" s="183">
        <f>'6-13-24 vs Fairhope'!X8</f>
        <v>0</v>
      </c>
      <c r="X152" s="183">
        <f>'6-13-24 vs Fairhope'!Y8</f>
        <v>2</v>
      </c>
      <c r="Y152" s="183">
        <f>'6-13-24 vs Fairhope'!Z8</f>
        <v>0</v>
      </c>
      <c r="Z152" s="183">
        <f>'6-13-24 vs Fairhope'!AA8</f>
        <v>21.5</v>
      </c>
      <c r="AA152" s="198" t="s">
        <v>163</v>
      </c>
    </row>
    <row r="153" spans="1:27" x14ac:dyDescent="0.55000000000000004">
      <c r="A153" s="196">
        <f>'6-13-24 vs Fairhope'!B9</f>
        <v>10</v>
      </c>
      <c r="B153" s="196" t="str">
        <f>'6-13-24 vs Fairhope'!C9</f>
        <v>Mason</v>
      </c>
      <c r="C153" s="183">
        <f>'6-13-24 vs Fairhope'!D9</f>
        <v>0</v>
      </c>
      <c r="D153" s="183">
        <f>'6-13-24 vs Fairhope'!E9</f>
        <v>1</v>
      </c>
      <c r="E153" s="183">
        <f>'6-13-24 vs Fairhope'!F9*100</f>
        <v>0</v>
      </c>
      <c r="F153" s="183">
        <f>'6-13-24 vs Fairhope'!G9</f>
        <v>1</v>
      </c>
      <c r="G153" s="183">
        <f>'6-13-24 vs Fairhope'!H9</f>
        <v>3</v>
      </c>
      <c r="H153" s="183">
        <f>'6-13-24 vs Fairhope'!I9*100</f>
        <v>33.333333333333329</v>
      </c>
      <c r="I153" s="183">
        <f>'6-13-24 vs Fairhope'!J9</f>
        <v>0</v>
      </c>
      <c r="J153" s="183">
        <f>'6-13-24 vs Fairhope'!K9</f>
        <v>0</v>
      </c>
      <c r="K153" s="183">
        <f>'6-13-24 vs Fairhope'!L9*100</f>
        <v>0</v>
      </c>
      <c r="L153" s="183">
        <f>'6-13-24 vs Fairhope'!M9</f>
        <v>1</v>
      </c>
      <c r="M153" s="183">
        <f>'6-13-24 vs Fairhope'!N9</f>
        <v>4</v>
      </c>
      <c r="N153" s="183">
        <f>'6-13-24 vs Fairhope'!O9*100</f>
        <v>25</v>
      </c>
      <c r="O153" s="183">
        <f>'6-13-24 vs Fairhope'!P9</f>
        <v>3</v>
      </c>
      <c r="P153" s="183">
        <f>'6-13-24 vs Fairhope'!Q9</f>
        <v>0</v>
      </c>
      <c r="Q153" s="183">
        <f>'6-13-24 vs Fairhope'!R9</f>
        <v>3</v>
      </c>
      <c r="R153" s="183">
        <f>'6-13-24 vs Fairhope'!S9</f>
        <v>3</v>
      </c>
      <c r="S153" s="183">
        <f>'6-13-24 vs Fairhope'!T9</f>
        <v>0</v>
      </c>
      <c r="T153" s="183">
        <f>'6-13-24 vs Fairhope'!U9</f>
        <v>0</v>
      </c>
      <c r="U153" s="183">
        <f>'6-13-24 vs Fairhope'!V9</f>
        <v>0</v>
      </c>
      <c r="V153" s="183">
        <f>'6-13-24 vs Fairhope'!W9</f>
        <v>0</v>
      </c>
      <c r="W153" s="183">
        <f>'6-13-24 vs Fairhope'!X9</f>
        <v>0</v>
      </c>
      <c r="X153" s="183">
        <f>'6-13-24 vs Fairhope'!Y9</f>
        <v>0</v>
      </c>
      <c r="Y153" s="183">
        <f>'6-13-24 vs Fairhope'!Z9</f>
        <v>1</v>
      </c>
      <c r="Z153" s="183">
        <f>'6-13-24 vs Fairhope'!AA9</f>
        <v>12.5</v>
      </c>
      <c r="AA153" s="198" t="s">
        <v>163</v>
      </c>
    </row>
    <row r="154" spans="1:27" x14ac:dyDescent="0.55000000000000004">
      <c r="A154" s="196">
        <f>'6-13-24 vs Fairhope'!B10</f>
        <v>11</v>
      </c>
      <c r="B154" s="196" t="str">
        <f>'6-13-24 vs Fairhope'!C10</f>
        <v>Pannell</v>
      </c>
      <c r="C154" s="183">
        <f>'6-13-24 vs Fairhope'!D10</f>
        <v>0</v>
      </c>
      <c r="D154" s="183">
        <f>'6-13-24 vs Fairhope'!E10</f>
        <v>1</v>
      </c>
      <c r="E154" s="183">
        <f>'6-13-24 vs Fairhope'!F10*100</f>
        <v>0</v>
      </c>
      <c r="F154" s="183">
        <f>'6-13-24 vs Fairhope'!G10</f>
        <v>0</v>
      </c>
      <c r="G154" s="183">
        <f>'6-13-24 vs Fairhope'!H10</f>
        <v>0</v>
      </c>
      <c r="H154" s="183">
        <f>'6-13-24 vs Fairhope'!I10*100</f>
        <v>0</v>
      </c>
      <c r="I154" s="183">
        <f>'6-13-24 vs Fairhope'!J10</f>
        <v>1</v>
      </c>
      <c r="J154" s="183">
        <f>'6-13-24 vs Fairhope'!K10</f>
        <v>1</v>
      </c>
      <c r="K154" s="183">
        <f>'6-13-24 vs Fairhope'!L10*100</f>
        <v>100</v>
      </c>
      <c r="L154" s="183">
        <f>'6-13-24 vs Fairhope'!M10</f>
        <v>0</v>
      </c>
      <c r="M154" s="183">
        <f>'6-13-24 vs Fairhope'!N10</f>
        <v>1</v>
      </c>
      <c r="N154" s="183">
        <f>'6-13-24 vs Fairhope'!O10*100</f>
        <v>0</v>
      </c>
      <c r="O154" s="183">
        <f>'6-13-24 vs Fairhope'!P10</f>
        <v>1</v>
      </c>
      <c r="P154" s="183">
        <f>'6-13-24 vs Fairhope'!Q10</f>
        <v>1</v>
      </c>
      <c r="Q154" s="183">
        <f>'6-13-24 vs Fairhope'!R10</f>
        <v>3</v>
      </c>
      <c r="R154" s="183">
        <f>'6-13-24 vs Fairhope'!S10</f>
        <v>4</v>
      </c>
      <c r="S154" s="183">
        <f>'6-13-24 vs Fairhope'!T10</f>
        <v>0</v>
      </c>
      <c r="T154" s="183">
        <f>'6-13-24 vs Fairhope'!U10</f>
        <v>0</v>
      </c>
      <c r="U154" s="183">
        <f>'6-13-24 vs Fairhope'!V10</f>
        <v>0</v>
      </c>
      <c r="V154" s="183">
        <f>'6-13-24 vs Fairhope'!W10</f>
        <v>1</v>
      </c>
      <c r="W154" s="183">
        <f>'6-13-24 vs Fairhope'!X10</f>
        <v>0</v>
      </c>
      <c r="X154" s="183">
        <f>'6-13-24 vs Fairhope'!Y10</f>
        <v>2</v>
      </c>
      <c r="Y154" s="183">
        <f>'6-13-24 vs Fairhope'!Z10</f>
        <v>2</v>
      </c>
      <c r="Z154" s="183">
        <f>'6-13-24 vs Fairhope'!AA10</f>
        <v>17</v>
      </c>
      <c r="AA154" s="198" t="s">
        <v>163</v>
      </c>
    </row>
    <row r="155" spans="1:27" x14ac:dyDescent="0.55000000000000004">
      <c r="A155" s="196">
        <f>'6-13-24 vs Fairhope'!B11</f>
        <v>12</v>
      </c>
      <c r="B155" s="196" t="str">
        <f>'6-13-24 vs Fairhope'!C11</f>
        <v>Chapman</v>
      </c>
      <c r="C155" s="183">
        <f>'6-13-24 vs Fairhope'!D11</f>
        <v>0</v>
      </c>
      <c r="D155" s="183">
        <f>'6-13-24 vs Fairhope'!E11</f>
        <v>0</v>
      </c>
      <c r="E155" s="183">
        <f>'6-13-24 vs Fairhope'!F11*100</f>
        <v>0</v>
      </c>
      <c r="F155" s="183">
        <f>'6-13-24 vs Fairhope'!G11</f>
        <v>0</v>
      </c>
      <c r="G155" s="183">
        <f>'6-13-24 vs Fairhope'!H11</f>
        <v>2</v>
      </c>
      <c r="H155" s="183">
        <f>'6-13-24 vs Fairhope'!I11*100</f>
        <v>0</v>
      </c>
      <c r="I155" s="183">
        <f>'6-13-24 vs Fairhope'!J11</f>
        <v>0</v>
      </c>
      <c r="J155" s="183">
        <f>'6-13-24 vs Fairhope'!K11</f>
        <v>0</v>
      </c>
      <c r="K155" s="183">
        <f>'6-13-24 vs Fairhope'!L11*100</f>
        <v>0</v>
      </c>
      <c r="L155" s="183">
        <f>'6-13-24 vs Fairhope'!M11</f>
        <v>0</v>
      </c>
      <c r="M155" s="183">
        <f>'6-13-24 vs Fairhope'!N11</f>
        <v>2</v>
      </c>
      <c r="N155" s="183">
        <f>'6-13-24 vs Fairhope'!O11*100</f>
        <v>0</v>
      </c>
      <c r="O155" s="183">
        <f>'6-13-24 vs Fairhope'!P11</f>
        <v>0</v>
      </c>
      <c r="P155" s="183">
        <f>'6-13-24 vs Fairhope'!Q11</f>
        <v>0</v>
      </c>
      <c r="Q155" s="183">
        <f>'6-13-24 vs Fairhope'!R11</f>
        <v>0</v>
      </c>
      <c r="R155" s="183">
        <f>'6-13-24 vs Fairhope'!S11</f>
        <v>0</v>
      </c>
      <c r="S155" s="183">
        <f>'6-13-24 vs Fairhope'!T11</f>
        <v>1</v>
      </c>
      <c r="T155" s="183">
        <f>'6-13-24 vs Fairhope'!U11</f>
        <v>0</v>
      </c>
      <c r="U155" s="183">
        <f>'6-13-24 vs Fairhope'!V11</f>
        <v>0</v>
      </c>
      <c r="V155" s="183">
        <f>'6-13-24 vs Fairhope'!W11</f>
        <v>0</v>
      </c>
      <c r="W155" s="183">
        <f>'6-13-24 vs Fairhope'!X11</f>
        <v>0</v>
      </c>
      <c r="X155" s="183">
        <f>'6-13-24 vs Fairhope'!Y11</f>
        <v>1</v>
      </c>
      <c r="Y155" s="183">
        <f>'6-13-24 vs Fairhope'!Z11</f>
        <v>0</v>
      </c>
      <c r="Z155" s="183">
        <f>'6-13-24 vs Fairhope'!AA11</f>
        <v>6</v>
      </c>
      <c r="AA155" s="198" t="s">
        <v>163</v>
      </c>
    </row>
    <row r="156" spans="1:27" x14ac:dyDescent="0.55000000000000004">
      <c r="A156" s="196">
        <f>'6-13-24 vs Fairhope'!B12</f>
        <v>24</v>
      </c>
      <c r="B156" s="196" t="str">
        <f>'6-13-24 vs Fairhope'!C12</f>
        <v>Carney</v>
      </c>
      <c r="C156" s="183">
        <f>'6-13-24 vs Fairhope'!D12</f>
        <v>2</v>
      </c>
      <c r="D156" s="183">
        <f>'6-13-24 vs Fairhope'!E12</f>
        <v>4</v>
      </c>
      <c r="E156" s="183">
        <f>'6-13-24 vs Fairhope'!F12*100</f>
        <v>50</v>
      </c>
      <c r="F156" s="183">
        <f>'6-13-24 vs Fairhope'!G12</f>
        <v>0</v>
      </c>
      <c r="G156" s="183">
        <f>'6-13-24 vs Fairhope'!H12</f>
        <v>0</v>
      </c>
      <c r="H156" s="183">
        <f>'6-13-24 vs Fairhope'!I12*100</f>
        <v>0</v>
      </c>
      <c r="I156" s="183">
        <f>'6-13-24 vs Fairhope'!J12</f>
        <v>0</v>
      </c>
      <c r="J156" s="183">
        <f>'6-13-24 vs Fairhope'!K12</f>
        <v>0</v>
      </c>
      <c r="K156" s="183">
        <f>'6-13-24 vs Fairhope'!L12*100</f>
        <v>0</v>
      </c>
      <c r="L156" s="183">
        <f>'6-13-24 vs Fairhope'!M12</f>
        <v>2</v>
      </c>
      <c r="M156" s="183">
        <f>'6-13-24 vs Fairhope'!N12</f>
        <v>4</v>
      </c>
      <c r="N156" s="183">
        <f>'6-13-24 vs Fairhope'!O12*100</f>
        <v>50</v>
      </c>
      <c r="O156" s="183">
        <f>'6-13-24 vs Fairhope'!P12</f>
        <v>4</v>
      </c>
      <c r="P156" s="183">
        <f>'6-13-24 vs Fairhope'!Q12</f>
        <v>2</v>
      </c>
      <c r="Q156" s="183">
        <f>'6-13-24 vs Fairhope'!R12</f>
        <v>0</v>
      </c>
      <c r="R156" s="183">
        <f>'6-13-24 vs Fairhope'!S12</f>
        <v>2</v>
      </c>
      <c r="S156" s="183">
        <f>'6-13-24 vs Fairhope'!T12</f>
        <v>0</v>
      </c>
      <c r="T156" s="183">
        <f>'6-13-24 vs Fairhope'!U12</f>
        <v>1</v>
      </c>
      <c r="U156" s="183">
        <f>'6-13-24 vs Fairhope'!V12</f>
        <v>0</v>
      </c>
      <c r="V156" s="183">
        <f>'6-13-24 vs Fairhope'!W12</f>
        <v>2</v>
      </c>
      <c r="W156" s="183">
        <f>'6-13-24 vs Fairhope'!X12</f>
        <v>0</v>
      </c>
      <c r="X156" s="183">
        <f>'6-13-24 vs Fairhope'!Y12</f>
        <v>1</v>
      </c>
      <c r="Y156" s="183">
        <f>'6-13-24 vs Fairhope'!Z12</f>
        <v>0</v>
      </c>
      <c r="Z156" s="183">
        <f>'6-13-24 vs Fairhope'!AA12</f>
        <v>18.329999999999998</v>
      </c>
      <c r="AA156" s="198" t="s">
        <v>163</v>
      </c>
    </row>
    <row r="157" spans="1:27" x14ac:dyDescent="0.55000000000000004">
      <c r="A157" s="196">
        <f>'6-13-24 vs Fairhope'!B13</f>
        <v>30</v>
      </c>
      <c r="B157" s="196" t="str">
        <f>'6-13-24 vs Fairhope'!C13</f>
        <v>Bowman</v>
      </c>
      <c r="C157" s="183">
        <f>'6-13-24 vs Fairhope'!D13</f>
        <v>2</v>
      </c>
      <c r="D157" s="183">
        <f>'6-13-24 vs Fairhope'!E13</f>
        <v>5</v>
      </c>
      <c r="E157" s="183">
        <f>'6-13-24 vs Fairhope'!F13*100</f>
        <v>40</v>
      </c>
      <c r="F157" s="183">
        <f>'6-13-24 vs Fairhope'!G13</f>
        <v>0</v>
      </c>
      <c r="G157" s="183">
        <f>'6-13-24 vs Fairhope'!H13</f>
        <v>1</v>
      </c>
      <c r="H157" s="183">
        <f>'6-13-24 vs Fairhope'!I13*100</f>
        <v>0</v>
      </c>
      <c r="I157" s="183">
        <f>'6-13-24 vs Fairhope'!J13</f>
        <v>0</v>
      </c>
      <c r="J157" s="183">
        <f>'6-13-24 vs Fairhope'!K13</f>
        <v>0</v>
      </c>
      <c r="K157" s="183">
        <f>'6-13-24 vs Fairhope'!L13*100</f>
        <v>0</v>
      </c>
      <c r="L157" s="183">
        <f>'6-13-24 vs Fairhope'!M13</f>
        <v>2</v>
      </c>
      <c r="M157" s="183">
        <f>'6-13-24 vs Fairhope'!N13</f>
        <v>6</v>
      </c>
      <c r="N157" s="183">
        <f>'6-13-24 vs Fairhope'!O13*100</f>
        <v>33.333333333333329</v>
      </c>
      <c r="O157" s="183">
        <f>'6-13-24 vs Fairhope'!P13</f>
        <v>4</v>
      </c>
      <c r="P157" s="183">
        <f>'6-13-24 vs Fairhope'!Q13</f>
        <v>1</v>
      </c>
      <c r="Q157" s="183">
        <f>'6-13-24 vs Fairhope'!R13</f>
        <v>2</v>
      </c>
      <c r="R157" s="183">
        <f>'6-13-24 vs Fairhope'!S13</f>
        <v>3</v>
      </c>
      <c r="S157" s="183">
        <f>'6-13-24 vs Fairhope'!T13</f>
        <v>0</v>
      </c>
      <c r="T157" s="183">
        <f>'6-13-24 vs Fairhope'!U13</f>
        <v>2</v>
      </c>
      <c r="U157" s="183">
        <f>'6-13-24 vs Fairhope'!V13</f>
        <v>0</v>
      </c>
      <c r="V157" s="183">
        <f>'6-13-24 vs Fairhope'!W13</f>
        <v>0</v>
      </c>
      <c r="W157" s="183">
        <f>'6-13-24 vs Fairhope'!X13</f>
        <v>0</v>
      </c>
      <c r="X157" s="183">
        <f>'6-13-24 vs Fairhope'!Y13</f>
        <v>1</v>
      </c>
      <c r="Y157" s="183">
        <f>'6-13-24 vs Fairhope'!Z13</f>
        <v>1</v>
      </c>
      <c r="Z157" s="183">
        <f>'6-13-24 vs Fairhope'!AA13</f>
        <v>14.75</v>
      </c>
      <c r="AA157" s="198" t="s">
        <v>163</v>
      </c>
    </row>
    <row r="158" spans="1:27" x14ac:dyDescent="0.55000000000000004">
      <c r="A158" s="196">
        <f>'6-13-24 vs Fairhope'!B14</f>
        <v>32</v>
      </c>
      <c r="B158" s="196" t="str">
        <f>'6-13-24 vs Fairhope'!C14</f>
        <v>Turner</v>
      </c>
      <c r="C158" s="183">
        <f>'6-13-24 vs Fairhope'!D14</f>
        <v>0</v>
      </c>
      <c r="D158" s="183">
        <f>'6-13-24 vs Fairhope'!E14</f>
        <v>1</v>
      </c>
      <c r="E158" s="183">
        <f>'6-13-24 vs Fairhope'!F14*100</f>
        <v>0</v>
      </c>
      <c r="F158" s="183">
        <f>'6-13-24 vs Fairhope'!G14</f>
        <v>1</v>
      </c>
      <c r="G158" s="183">
        <f>'6-13-24 vs Fairhope'!H14</f>
        <v>1</v>
      </c>
      <c r="H158" s="183">
        <f>'6-13-24 vs Fairhope'!I14*100</f>
        <v>100</v>
      </c>
      <c r="I158" s="183">
        <f>'6-13-24 vs Fairhope'!J14</f>
        <v>0</v>
      </c>
      <c r="J158" s="183">
        <f>'6-13-24 vs Fairhope'!K14</f>
        <v>0</v>
      </c>
      <c r="K158" s="183">
        <f>'6-13-24 vs Fairhope'!L14*100</f>
        <v>0</v>
      </c>
      <c r="L158" s="183">
        <f>'6-13-24 vs Fairhope'!M14</f>
        <v>1</v>
      </c>
      <c r="M158" s="183">
        <f>'6-13-24 vs Fairhope'!N14</f>
        <v>2</v>
      </c>
      <c r="N158" s="183">
        <f>'6-13-24 vs Fairhope'!O14*100</f>
        <v>50</v>
      </c>
      <c r="O158" s="183">
        <f>'6-13-24 vs Fairhope'!P14</f>
        <v>3</v>
      </c>
      <c r="P158" s="183">
        <f>'6-13-24 vs Fairhope'!Q14</f>
        <v>0</v>
      </c>
      <c r="Q158" s="183">
        <f>'6-13-24 vs Fairhope'!R14</f>
        <v>0</v>
      </c>
      <c r="R158" s="183">
        <f>'6-13-24 vs Fairhope'!S14</f>
        <v>0</v>
      </c>
      <c r="S158" s="183">
        <f>'6-13-24 vs Fairhope'!T14</f>
        <v>0</v>
      </c>
      <c r="T158" s="183">
        <f>'6-13-24 vs Fairhope'!U14</f>
        <v>0</v>
      </c>
      <c r="U158" s="183">
        <f>'6-13-24 vs Fairhope'!V14</f>
        <v>0</v>
      </c>
      <c r="V158" s="183">
        <f>'6-13-24 vs Fairhope'!W14</f>
        <v>0</v>
      </c>
      <c r="W158" s="183">
        <f>'6-13-24 vs Fairhope'!X14</f>
        <v>0</v>
      </c>
      <c r="X158" s="183">
        <f>'6-13-24 vs Fairhope'!Y14</f>
        <v>0</v>
      </c>
      <c r="Y158" s="183">
        <f>'6-13-24 vs Fairhope'!Z14</f>
        <v>0</v>
      </c>
      <c r="Z158" s="183">
        <f>'6-13-24 vs Fairhope'!AA14</f>
        <v>5.66</v>
      </c>
      <c r="AA158" s="198" t="s">
        <v>163</v>
      </c>
    </row>
    <row r="159" spans="1:27" x14ac:dyDescent="0.55000000000000004">
      <c r="A159" s="196">
        <f>'6-13-24 vs Fairhope'!B15</f>
        <v>33</v>
      </c>
      <c r="B159" s="196" t="str">
        <f>'6-13-24 vs Fairhope'!C15</f>
        <v>Bellomy</v>
      </c>
      <c r="C159" s="183">
        <f>'6-13-24 vs Fairhope'!D15</f>
        <v>0</v>
      </c>
      <c r="D159" s="183">
        <f>'6-13-24 vs Fairhope'!E15</f>
        <v>0</v>
      </c>
      <c r="E159" s="183">
        <f>'6-13-24 vs Fairhope'!F15*100</f>
        <v>0</v>
      </c>
      <c r="F159" s="183">
        <f>'6-13-24 vs Fairhope'!G15</f>
        <v>0</v>
      </c>
      <c r="G159" s="183">
        <f>'6-13-24 vs Fairhope'!H15</f>
        <v>1</v>
      </c>
      <c r="H159" s="183">
        <f>'6-13-24 vs Fairhope'!I15*100</f>
        <v>0</v>
      </c>
      <c r="I159" s="183">
        <f>'6-13-24 vs Fairhope'!J15</f>
        <v>0</v>
      </c>
      <c r="J159" s="183">
        <f>'6-13-24 vs Fairhope'!K15</f>
        <v>0</v>
      </c>
      <c r="K159" s="183">
        <f>'6-13-24 vs Fairhope'!L15*100</f>
        <v>0</v>
      </c>
      <c r="L159" s="183">
        <f>'6-13-24 vs Fairhope'!M15</f>
        <v>0</v>
      </c>
      <c r="M159" s="183">
        <f>'6-13-24 vs Fairhope'!N15</f>
        <v>1</v>
      </c>
      <c r="N159" s="183">
        <f>'6-13-24 vs Fairhope'!O15*100</f>
        <v>0</v>
      </c>
      <c r="O159" s="183">
        <f>'6-13-24 vs Fairhope'!P15</f>
        <v>0</v>
      </c>
      <c r="P159" s="183">
        <f>'6-13-24 vs Fairhope'!Q15</f>
        <v>2</v>
      </c>
      <c r="Q159" s="183">
        <f>'6-13-24 vs Fairhope'!R15</f>
        <v>0</v>
      </c>
      <c r="R159" s="183">
        <f>'6-13-24 vs Fairhope'!S15</f>
        <v>2</v>
      </c>
      <c r="S159" s="183">
        <f>'6-13-24 vs Fairhope'!T15</f>
        <v>0</v>
      </c>
      <c r="T159" s="183">
        <f>'6-13-24 vs Fairhope'!U15</f>
        <v>0</v>
      </c>
      <c r="U159" s="183">
        <f>'6-13-24 vs Fairhope'!V15</f>
        <v>0</v>
      </c>
      <c r="V159" s="183">
        <f>'6-13-24 vs Fairhope'!W15</f>
        <v>0</v>
      </c>
      <c r="W159" s="183">
        <f>'6-13-24 vs Fairhope'!X15</f>
        <v>0</v>
      </c>
      <c r="X159" s="183">
        <f>'6-13-24 vs Fairhope'!Y15</f>
        <v>1</v>
      </c>
      <c r="Y159" s="183">
        <f>'6-13-24 vs Fairhope'!Z15</f>
        <v>0</v>
      </c>
      <c r="Z159" s="183">
        <f>'6-13-24 vs Fairhope'!AA15</f>
        <v>10.75</v>
      </c>
      <c r="AA159" s="198" t="s">
        <v>163</v>
      </c>
    </row>
    <row r="160" spans="1:27" x14ac:dyDescent="0.55000000000000004">
      <c r="A160" s="196">
        <f>'6-13-24 vs Fairhope'!B16</f>
        <v>34</v>
      </c>
      <c r="B160" s="196" t="str">
        <f>'6-13-24 vs Fairhope'!C16</f>
        <v>Toms</v>
      </c>
      <c r="C160" s="183">
        <f>'6-13-24 vs Fairhope'!D16</f>
        <v>3</v>
      </c>
      <c r="D160" s="183">
        <f>'6-13-24 vs Fairhope'!E16</f>
        <v>4</v>
      </c>
      <c r="E160" s="183">
        <f>'6-13-24 vs Fairhope'!F16*100</f>
        <v>75</v>
      </c>
      <c r="F160" s="183">
        <f>'6-13-24 vs Fairhope'!G16</f>
        <v>0</v>
      </c>
      <c r="G160" s="183">
        <f>'6-13-24 vs Fairhope'!H16</f>
        <v>0</v>
      </c>
      <c r="H160" s="183">
        <f>'6-13-24 vs Fairhope'!I16*100</f>
        <v>0</v>
      </c>
      <c r="I160" s="183">
        <f>'6-13-24 vs Fairhope'!J16</f>
        <v>0</v>
      </c>
      <c r="J160" s="183">
        <f>'6-13-24 vs Fairhope'!K16</f>
        <v>0</v>
      </c>
      <c r="K160" s="183">
        <f>'6-13-24 vs Fairhope'!L16*100</f>
        <v>0</v>
      </c>
      <c r="L160" s="183">
        <f>'6-13-24 vs Fairhope'!M16</f>
        <v>3</v>
      </c>
      <c r="M160" s="183">
        <f>'6-13-24 vs Fairhope'!N16</f>
        <v>4</v>
      </c>
      <c r="N160" s="183">
        <f>'6-13-24 vs Fairhope'!O16*100</f>
        <v>75</v>
      </c>
      <c r="O160" s="183">
        <f>'6-13-24 vs Fairhope'!P16</f>
        <v>6</v>
      </c>
      <c r="P160" s="183">
        <f>'6-13-24 vs Fairhope'!Q16</f>
        <v>1</v>
      </c>
      <c r="Q160" s="183">
        <f>'6-13-24 vs Fairhope'!R16</f>
        <v>1</v>
      </c>
      <c r="R160" s="183">
        <f>'6-13-24 vs Fairhope'!S16</f>
        <v>2</v>
      </c>
      <c r="S160" s="183">
        <f>'6-13-24 vs Fairhope'!T16</f>
        <v>1</v>
      </c>
      <c r="T160" s="183">
        <f>'6-13-24 vs Fairhope'!U16</f>
        <v>1</v>
      </c>
      <c r="U160" s="183">
        <f>'6-13-24 vs Fairhope'!V16</f>
        <v>0</v>
      </c>
      <c r="V160" s="183">
        <f>'6-13-24 vs Fairhope'!W16</f>
        <v>0</v>
      </c>
      <c r="W160" s="183">
        <f>'6-13-24 vs Fairhope'!X16</f>
        <v>0</v>
      </c>
      <c r="X160" s="183">
        <f>'6-13-24 vs Fairhope'!Y16</f>
        <v>0</v>
      </c>
      <c r="Y160" s="183">
        <f>'6-13-24 vs Fairhope'!Z16</f>
        <v>1</v>
      </c>
      <c r="Z160" s="183">
        <f>'6-13-24 vs Fairhope'!AA16</f>
        <v>16.5</v>
      </c>
      <c r="AA160" s="198" t="s">
        <v>163</v>
      </c>
    </row>
    <row r="161" spans="1:27" x14ac:dyDescent="0.55000000000000004">
      <c r="A161" s="196">
        <f>'6-13-24 vs Fairhope'!B17</f>
        <v>55</v>
      </c>
      <c r="B161" s="196" t="str">
        <f>'6-13-24 vs Fairhope'!C17</f>
        <v>Baker</v>
      </c>
      <c r="C161" s="183">
        <f>'6-13-24 vs Fairhope'!D17</f>
        <v>0</v>
      </c>
      <c r="D161" s="183">
        <f>'6-13-24 vs Fairhope'!E17</f>
        <v>2</v>
      </c>
      <c r="E161" s="183">
        <f>'6-13-24 vs Fairhope'!F17*100</f>
        <v>0</v>
      </c>
      <c r="F161" s="183">
        <f>'6-13-24 vs Fairhope'!G17</f>
        <v>0</v>
      </c>
      <c r="G161" s="183">
        <f>'6-13-24 vs Fairhope'!H17</f>
        <v>0</v>
      </c>
      <c r="H161" s="183">
        <f>'6-13-24 vs Fairhope'!I17*100</f>
        <v>0</v>
      </c>
      <c r="I161" s="183">
        <f>'6-13-24 vs Fairhope'!J17</f>
        <v>0</v>
      </c>
      <c r="J161" s="183">
        <f>'6-13-24 vs Fairhope'!K17</f>
        <v>0</v>
      </c>
      <c r="K161" s="183">
        <f>'6-13-24 vs Fairhope'!L17*100</f>
        <v>0</v>
      </c>
      <c r="L161" s="183">
        <f>'6-13-24 vs Fairhope'!M17</f>
        <v>0</v>
      </c>
      <c r="M161" s="183">
        <f>'6-13-24 vs Fairhope'!N17</f>
        <v>2</v>
      </c>
      <c r="N161" s="183">
        <f>'6-13-24 vs Fairhope'!O17*100</f>
        <v>0</v>
      </c>
      <c r="O161" s="183">
        <f>'6-13-24 vs Fairhope'!P17</f>
        <v>0</v>
      </c>
      <c r="P161" s="183">
        <f>'6-13-24 vs Fairhope'!Q17</f>
        <v>0</v>
      </c>
      <c r="Q161" s="183">
        <f>'6-13-24 vs Fairhope'!R17</f>
        <v>3</v>
      </c>
      <c r="R161" s="183">
        <f>'6-13-24 vs Fairhope'!S17</f>
        <v>3</v>
      </c>
      <c r="S161" s="183">
        <f>'6-13-24 vs Fairhope'!T17</f>
        <v>0</v>
      </c>
      <c r="T161" s="183">
        <f>'6-13-24 vs Fairhope'!U17</f>
        <v>0</v>
      </c>
      <c r="U161" s="183">
        <f>'6-13-24 vs Fairhope'!V17</f>
        <v>0</v>
      </c>
      <c r="V161" s="183">
        <f>'6-13-24 vs Fairhope'!W17</f>
        <v>0</v>
      </c>
      <c r="W161" s="183">
        <f>'6-13-24 vs Fairhope'!X17</f>
        <v>0</v>
      </c>
      <c r="X161" s="183">
        <f>'6-13-24 vs Fairhope'!Y17</f>
        <v>1</v>
      </c>
      <c r="Y161" s="183">
        <f>'6-13-24 vs Fairhope'!Z17</f>
        <v>0</v>
      </c>
      <c r="Z161" s="183">
        <f>'6-13-24 vs Fairhope'!AA17</f>
        <v>9.75</v>
      </c>
      <c r="AA161" s="198" t="s">
        <v>163</v>
      </c>
    </row>
    <row r="162" spans="1:27" x14ac:dyDescent="0.55000000000000004">
      <c r="A162" s="196">
        <f>'6-13-24 vs Fairhope'!B18</f>
        <v>99</v>
      </c>
      <c r="B162" s="196" t="str">
        <f>'6-13-24 vs Fairhope'!C18</f>
        <v>Team</v>
      </c>
      <c r="C162" s="183">
        <f>'6-13-24 vs Fairhope'!D18</f>
        <v>12</v>
      </c>
      <c r="D162" s="183">
        <f>'6-13-24 vs Fairhope'!E18</f>
        <v>30</v>
      </c>
      <c r="E162" s="183">
        <f>'6-13-24 vs Fairhope'!F18*100</f>
        <v>40</v>
      </c>
      <c r="F162" s="183">
        <f>'6-13-24 vs Fairhope'!G18</f>
        <v>4</v>
      </c>
      <c r="G162" s="183">
        <f>'6-13-24 vs Fairhope'!H18</f>
        <v>16</v>
      </c>
      <c r="H162" s="183">
        <f>'6-13-24 vs Fairhope'!I18*100</f>
        <v>25</v>
      </c>
      <c r="I162" s="183">
        <f>'6-13-24 vs Fairhope'!J18</f>
        <v>10</v>
      </c>
      <c r="J162" s="183">
        <f>'6-13-24 vs Fairhope'!K18</f>
        <v>12</v>
      </c>
      <c r="K162" s="183">
        <f>'6-13-24 vs Fairhope'!L18*100</f>
        <v>83.333333333333343</v>
      </c>
      <c r="L162" s="183">
        <f>'6-13-24 vs Fairhope'!M18</f>
        <v>16</v>
      </c>
      <c r="M162" s="183">
        <f>'6-13-24 vs Fairhope'!N18</f>
        <v>46</v>
      </c>
      <c r="N162" s="183">
        <f>'6-13-24 vs Fairhope'!O18*100</f>
        <v>34.782608695652172</v>
      </c>
      <c r="O162" s="183">
        <f>'6-13-24 vs Fairhope'!P18</f>
        <v>46</v>
      </c>
      <c r="P162" s="183">
        <f>'6-13-24 vs Fairhope'!Q18</f>
        <v>13</v>
      </c>
      <c r="Q162" s="183">
        <f>'6-13-24 vs Fairhope'!R18</f>
        <v>15</v>
      </c>
      <c r="R162" s="183">
        <f>'6-13-24 vs Fairhope'!S18</f>
        <v>28</v>
      </c>
      <c r="S162" s="183">
        <f>'6-13-24 vs Fairhope'!T18</f>
        <v>6</v>
      </c>
      <c r="T162" s="183">
        <f>'6-13-24 vs Fairhope'!U18</f>
        <v>4</v>
      </c>
      <c r="U162" s="183">
        <f>'6-13-24 vs Fairhope'!V18</f>
        <v>0</v>
      </c>
      <c r="V162" s="183">
        <f>'6-13-24 vs Fairhope'!W18</f>
        <v>7</v>
      </c>
      <c r="W162" s="183">
        <f>'6-13-24 vs Fairhope'!X18</f>
        <v>0</v>
      </c>
      <c r="X162" s="183">
        <f>'6-13-24 vs Fairhope'!Y18</f>
        <v>9</v>
      </c>
      <c r="Y162" s="183">
        <f>'6-13-24 vs Fairhope'!Z18</f>
        <v>6</v>
      </c>
      <c r="Z162" s="183">
        <f>'6-13-24 vs Fairhope'!AA18</f>
        <v>179.98999999999998</v>
      </c>
      <c r="AA162" s="198" t="s">
        <v>163</v>
      </c>
    </row>
    <row r="163" spans="1:27" x14ac:dyDescent="0.55000000000000004">
      <c r="A163" s="196">
        <f>'^6-11-24 vs Buckhorn'!B3</f>
        <v>0</v>
      </c>
      <c r="B163" s="196" t="str">
        <f>'^6-11-24 vs Buckhorn'!C3</f>
        <v>Lewis</v>
      </c>
      <c r="C163" s="183">
        <f>'^6-11-24 vs Buckhorn'!D3</f>
        <v>0</v>
      </c>
      <c r="D163" s="183">
        <f>'^6-11-24 vs Buckhorn'!E3</f>
        <v>0</v>
      </c>
      <c r="E163" s="183">
        <f>'^6-11-24 vs Buckhorn'!F3*100</f>
        <v>0</v>
      </c>
      <c r="F163" s="183">
        <f>'^6-11-24 vs Buckhorn'!G3</f>
        <v>0</v>
      </c>
      <c r="G163" s="183">
        <f>'^6-11-24 vs Buckhorn'!H3</f>
        <v>0</v>
      </c>
      <c r="H163" s="183">
        <f>'^6-11-24 vs Buckhorn'!I3*100</f>
        <v>0</v>
      </c>
      <c r="I163" s="183">
        <f>'^6-11-24 vs Buckhorn'!J3</f>
        <v>0</v>
      </c>
      <c r="J163" s="183">
        <f>'^6-11-24 vs Buckhorn'!K3</f>
        <v>0</v>
      </c>
      <c r="K163" s="183">
        <f>'^6-11-24 vs Buckhorn'!L3*100</f>
        <v>0</v>
      </c>
      <c r="L163" s="183">
        <f>'^6-11-24 vs Buckhorn'!M3</f>
        <v>0</v>
      </c>
      <c r="M163" s="183">
        <f>'^6-11-24 vs Buckhorn'!N3</f>
        <v>0</v>
      </c>
      <c r="N163" s="183">
        <f>'^6-11-24 vs Buckhorn'!O3*100</f>
        <v>0</v>
      </c>
      <c r="O163" s="183">
        <f>'^6-11-24 vs Buckhorn'!P3</f>
        <v>0</v>
      </c>
      <c r="P163" s="183">
        <f>'^6-11-24 vs Buckhorn'!Q3</f>
        <v>0</v>
      </c>
      <c r="Q163" s="183">
        <f>'^6-11-24 vs Buckhorn'!R3</f>
        <v>0</v>
      </c>
      <c r="R163" s="183">
        <f>'^6-11-24 vs Buckhorn'!S3</f>
        <v>0</v>
      </c>
      <c r="S163" s="183">
        <f>'^6-11-24 vs Buckhorn'!T3</f>
        <v>0</v>
      </c>
      <c r="T163" s="183">
        <f>'^6-11-24 vs Buckhorn'!U3</f>
        <v>0</v>
      </c>
      <c r="U163" s="183">
        <f>'^6-11-24 vs Buckhorn'!V3</f>
        <v>0</v>
      </c>
      <c r="V163" s="183">
        <f>'^6-11-24 vs Buckhorn'!W3</f>
        <v>0</v>
      </c>
      <c r="W163" s="183">
        <f>'^6-11-24 vs Buckhorn'!X3</f>
        <v>0</v>
      </c>
      <c r="X163" s="183">
        <f>'^6-11-24 vs Buckhorn'!Y3</f>
        <v>0</v>
      </c>
      <c r="Y163" s="183">
        <f>'^6-11-24 vs Buckhorn'!Z3</f>
        <v>0</v>
      </c>
      <c r="Z163" s="183">
        <f>'^6-11-24 vs Buckhorn'!AA3</f>
        <v>0</v>
      </c>
      <c r="AA163" s="198" t="s">
        <v>164</v>
      </c>
    </row>
    <row r="164" spans="1:27" x14ac:dyDescent="0.55000000000000004">
      <c r="A164" s="196">
        <f>'^6-11-24 vs Buckhorn'!B4</f>
        <v>1</v>
      </c>
      <c r="B164" s="196" t="str">
        <f>'^6-11-24 vs Buckhorn'!C4</f>
        <v>Walker</v>
      </c>
      <c r="C164" s="183">
        <f>'^6-11-24 vs Buckhorn'!D4</f>
        <v>0</v>
      </c>
      <c r="D164" s="183">
        <f>'^6-11-24 vs Buckhorn'!E4</f>
        <v>0</v>
      </c>
      <c r="E164" s="183">
        <f>'^6-11-24 vs Buckhorn'!F4*100</f>
        <v>0</v>
      </c>
      <c r="F164" s="183">
        <f>'^6-11-24 vs Buckhorn'!G4</f>
        <v>0</v>
      </c>
      <c r="G164" s="183">
        <f>'^6-11-24 vs Buckhorn'!H4</f>
        <v>0</v>
      </c>
      <c r="H164" s="183">
        <f>'^6-11-24 vs Buckhorn'!I4*100</f>
        <v>0</v>
      </c>
      <c r="I164" s="183">
        <f>'^6-11-24 vs Buckhorn'!J4</f>
        <v>0</v>
      </c>
      <c r="J164" s="183">
        <f>'^6-11-24 vs Buckhorn'!K4</f>
        <v>0</v>
      </c>
      <c r="K164" s="183">
        <f>'^6-11-24 vs Buckhorn'!L4*100</f>
        <v>0</v>
      </c>
      <c r="L164" s="183">
        <f>'^6-11-24 vs Buckhorn'!M4</f>
        <v>0</v>
      </c>
      <c r="M164" s="183">
        <f>'^6-11-24 vs Buckhorn'!N4</f>
        <v>0</v>
      </c>
      <c r="N164" s="183">
        <f>'^6-11-24 vs Buckhorn'!O4*100</f>
        <v>0</v>
      </c>
      <c r="O164" s="183">
        <f>'^6-11-24 vs Buckhorn'!P4</f>
        <v>0</v>
      </c>
      <c r="P164" s="183">
        <f>'^6-11-24 vs Buckhorn'!Q4</f>
        <v>0</v>
      </c>
      <c r="Q164" s="183">
        <f>'^6-11-24 vs Buckhorn'!R4</f>
        <v>0</v>
      </c>
      <c r="R164" s="183">
        <f>'^6-11-24 vs Buckhorn'!S4</f>
        <v>0</v>
      </c>
      <c r="S164" s="183">
        <f>'^6-11-24 vs Buckhorn'!T4</f>
        <v>0</v>
      </c>
      <c r="T164" s="183">
        <f>'^6-11-24 vs Buckhorn'!U4</f>
        <v>0</v>
      </c>
      <c r="U164" s="183">
        <f>'^6-11-24 vs Buckhorn'!V4</f>
        <v>0</v>
      </c>
      <c r="V164" s="183">
        <f>'^6-11-24 vs Buckhorn'!W4</f>
        <v>0</v>
      </c>
      <c r="W164" s="183">
        <f>'^6-11-24 vs Buckhorn'!X4</f>
        <v>0</v>
      </c>
      <c r="X164" s="183">
        <f>'^6-11-24 vs Buckhorn'!Y4</f>
        <v>0</v>
      </c>
      <c r="Y164" s="183">
        <f>'^6-11-24 vs Buckhorn'!Z4</f>
        <v>0</v>
      </c>
      <c r="Z164" s="183">
        <f>'^6-11-24 vs Buckhorn'!AA4</f>
        <v>0</v>
      </c>
      <c r="AA164" s="198" t="s">
        <v>164</v>
      </c>
    </row>
    <row r="165" spans="1:27" x14ac:dyDescent="0.55000000000000004">
      <c r="A165" s="196">
        <f>'^6-11-24 vs Buckhorn'!B5</f>
        <v>2</v>
      </c>
      <c r="B165" s="196" t="str">
        <f>'^6-11-24 vs Buckhorn'!C5</f>
        <v>Rivers</v>
      </c>
      <c r="C165" s="183">
        <f>'^6-11-24 vs Buckhorn'!D5</f>
        <v>2</v>
      </c>
      <c r="D165" s="183">
        <f>'^6-11-24 vs Buckhorn'!E5</f>
        <v>3</v>
      </c>
      <c r="E165" s="183">
        <f>'^6-11-24 vs Buckhorn'!F5*100</f>
        <v>66.666666666666657</v>
      </c>
      <c r="F165" s="183">
        <f>'^6-11-24 vs Buckhorn'!G5</f>
        <v>2</v>
      </c>
      <c r="G165" s="183">
        <f>'^6-11-24 vs Buckhorn'!H5</f>
        <v>4</v>
      </c>
      <c r="H165" s="183">
        <f>'^6-11-24 vs Buckhorn'!I5*100</f>
        <v>50</v>
      </c>
      <c r="I165" s="183">
        <f>'^6-11-24 vs Buckhorn'!J5</f>
        <v>0</v>
      </c>
      <c r="J165" s="183">
        <f>'^6-11-24 vs Buckhorn'!K5</f>
        <v>0</v>
      </c>
      <c r="K165" s="183">
        <f>'^6-11-24 vs Buckhorn'!L5*100</f>
        <v>0</v>
      </c>
      <c r="L165" s="183">
        <f>'^6-11-24 vs Buckhorn'!M5</f>
        <v>4</v>
      </c>
      <c r="M165" s="183">
        <f>'^6-11-24 vs Buckhorn'!N5</f>
        <v>7</v>
      </c>
      <c r="N165" s="183">
        <f>'^6-11-24 vs Buckhorn'!O5*100</f>
        <v>57.142857142857139</v>
      </c>
      <c r="O165" s="183">
        <f>'^6-11-24 vs Buckhorn'!P5</f>
        <v>10</v>
      </c>
      <c r="P165" s="183">
        <f>'^6-11-24 vs Buckhorn'!Q5</f>
        <v>2</v>
      </c>
      <c r="Q165" s="183">
        <f>'^6-11-24 vs Buckhorn'!R5</f>
        <v>4</v>
      </c>
      <c r="R165" s="183">
        <f>'^6-11-24 vs Buckhorn'!S5</f>
        <v>6</v>
      </c>
      <c r="S165" s="183">
        <f>'^6-11-24 vs Buckhorn'!T5</f>
        <v>1</v>
      </c>
      <c r="T165" s="183">
        <f>'^6-11-24 vs Buckhorn'!U5</f>
        <v>2</v>
      </c>
      <c r="U165" s="183">
        <f>'^6-11-24 vs Buckhorn'!V5</f>
        <v>0</v>
      </c>
      <c r="V165" s="183">
        <f>'^6-11-24 vs Buckhorn'!W5</f>
        <v>1</v>
      </c>
      <c r="W165" s="183">
        <f>'^6-11-24 vs Buckhorn'!X5</f>
        <v>0</v>
      </c>
      <c r="X165" s="183">
        <f>'^6-11-24 vs Buckhorn'!Y5</f>
        <v>1</v>
      </c>
      <c r="Y165" s="183">
        <f>'^6-11-24 vs Buckhorn'!Z5</f>
        <v>1</v>
      </c>
      <c r="Z165" s="183">
        <f>'^6-11-24 vs Buckhorn'!AA5</f>
        <v>24</v>
      </c>
      <c r="AA165" s="198" t="s">
        <v>164</v>
      </c>
    </row>
    <row r="166" spans="1:27" x14ac:dyDescent="0.55000000000000004">
      <c r="A166" s="196">
        <f>'^6-11-24 vs Buckhorn'!B6</f>
        <v>3</v>
      </c>
      <c r="B166" s="196" t="str">
        <f>'^6-11-24 vs Buckhorn'!C6</f>
        <v>Gossett</v>
      </c>
      <c r="C166" s="183">
        <f>'^6-11-24 vs Buckhorn'!D6</f>
        <v>0</v>
      </c>
      <c r="D166" s="183">
        <f>'^6-11-24 vs Buckhorn'!E6</f>
        <v>0</v>
      </c>
      <c r="E166" s="183">
        <f>'^6-11-24 vs Buckhorn'!F6*100</f>
        <v>0</v>
      </c>
      <c r="F166" s="183">
        <f>'^6-11-24 vs Buckhorn'!G6</f>
        <v>4</v>
      </c>
      <c r="G166" s="183">
        <f>'^6-11-24 vs Buckhorn'!H6</f>
        <v>8</v>
      </c>
      <c r="H166" s="183">
        <f>'^6-11-24 vs Buckhorn'!I6*100</f>
        <v>50</v>
      </c>
      <c r="I166" s="183">
        <f>'^6-11-24 vs Buckhorn'!J6</f>
        <v>0</v>
      </c>
      <c r="J166" s="183">
        <f>'^6-11-24 vs Buckhorn'!K6</f>
        <v>0</v>
      </c>
      <c r="K166" s="183">
        <f>'^6-11-24 vs Buckhorn'!L6*100</f>
        <v>0</v>
      </c>
      <c r="L166" s="183">
        <f>'^6-11-24 vs Buckhorn'!M6</f>
        <v>4</v>
      </c>
      <c r="M166" s="183">
        <f>'^6-11-24 vs Buckhorn'!N6</f>
        <v>8</v>
      </c>
      <c r="N166" s="183">
        <f>'^6-11-24 vs Buckhorn'!O6*100</f>
        <v>50</v>
      </c>
      <c r="O166" s="183">
        <f>'^6-11-24 vs Buckhorn'!P6</f>
        <v>12</v>
      </c>
      <c r="P166" s="183">
        <f>'^6-11-24 vs Buckhorn'!Q6</f>
        <v>2</v>
      </c>
      <c r="Q166" s="183">
        <f>'^6-11-24 vs Buckhorn'!R6</f>
        <v>1</v>
      </c>
      <c r="R166" s="183">
        <f>'^6-11-24 vs Buckhorn'!S6</f>
        <v>3</v>
      </c>
      <c r="S166" s="183">
        <f>'^6-11-24 vs Buckhorn'!T6</f>
        <v>1</v>
      </c>
      <c r="T166" s="183">
        <f>'^6-11-24 vs Buckhorn'!U6</f>
        <v>1</v>
      </c>
      <c r="U166" s="183">
        <f>'^6-11-24 vs Buckhorn'!V6</f>
        <v>2</v>
      </c>
      <c r="V166" s="183">
        <f>'^6-11-24 vs Buckhorn'!W6</f>
        <v>0</v>
      </c>
      <c r="W166" s="183">
        <f>'^6-11-24 vs Buckhorn'!X6</f>
        <v>0</v>
      </c>
      <c r="X166" s="183">
        <f>'^6-11-24 vs Buckhorn'!Y6</f>
        <v>1</v>
      </c>
      <c r="Y166" s="183">
        <f>'^6-11-24 vs Buckhorn'!Z6</f>
        <v>1</v>
      </c>
      <c r="Z166" s="183">
        <f>'^6-11-24 vs Buckhorn'!AA6</f>
        <v>24</v>
      </c>
      <c r="AA166" s="198" t="s">
        <v>164</v>
      </c>
    </row>
    <row r="167" spans="1:27" x14ac:dyDescent="0.55000000000000004">
      <c r="A167" s="196">
        <f>'^6-11-24 vs Buckhorn'!B7</f>
        <v>4</v>
      </c>
      <c r="B167" s="196" t="str">
        <f>'^6-11-24 vs Buckhorn'!C7</f>
        <v>Stapler</v>
      </c>
      <c r="C167" s="183">
        <f>'^6-11-24 vs Buckhorn'!D7</f>
        <v>0</v>
      </c>
      <c r="D167" s="183">
        <f>'^6-11-24 vs Buckhorn'!E7</f>
        <v>4</v>
      </c>
      <c r="E167" s="183">
        <f>'^6-11-24 vs Buckhorn'!F7*100</f>
        <v>0</v>
      </c>
      <c r="F167" s="183">
        <f>'^6-11-24 vs Buckhorn'!G7</f>
        <v>1</v>
      </c>
      <c r="G167" s="183">
        <f>'^6-11-24 vs Buckhorn'!H7</f>
        <v>4</v>
      </c>
      <c r="H167" s="183">
        <f>'^6-11-24 vs Buckhorn'!I7*100</f>
        <v>25</v>
      </c>
      <c r="I167" s="183">
        <f>'^6-11-24 vs Buckhorn'!J7</f>
        <v>0</v>
      </c>
      <c r="J167" s="183">
        <f>'^6-11-24 vs Buckhorn'!K7</f>
        <v>0</v>
      </c>
      <c r="K167" s="183">
        <f>'^6-11-24 vs Buckhorn'!L7*100</f>
        <v>0</v>
      </c>
      <c r="L167" s="183">
        <f>'^6-11-24 vs Buckhorn'!M7</f>
        <v>1</v>
      </c>
      <c r="M167" s="183">
        <f>'^6-11-24 vs Buckhorn'!N7</f>
        <v>8</v>
      </c>
      <c r="N167" s="183">
        <f>'^6-11-24 vs Buckhorn'!O7*100</f>
        <v>12.5</v>
      </c>
      <c r="O167" s="183">
        <f>'^6-11-24 vs Buckhorn'!P7</f>
        <v>3</v>
      </c>
      <c r="P167" s="183">
        <f>'^6-11-24 vs Buckhorn'!Q7</f>
        <v>1</v>
      </c>
      <c r="Q167" s="183">
        <f>'^6-11-24 vs Buckhorn'!R7</f>
        <v>3</v>
      </c>
      <c r="R167" s="183">
        <f>'^6-11-24 vs Buckhorn'!S7</f>
        <v>4</v>
      </c>
      <c r="S167" s="183">
        <f>'^6-11-24 vs Buckhorn'!T7</f>
        <v>5</v>
      </c>
      <c r="T167" s="183">
        <f>'^6-11-24 vs Buckhorn'!U7</f>
        <v>1</v>
      </c>
      <c r="U167" s="183">
        <f>'^6-11-24 vs Buckhorn'!V7</f>
        <v>0</v>
      </c>
      <c r="V167" s="183">
        <f>'^6-11-24 vs Buckhorn'!W7</f>
        <v>2</v>
      </c>
      <c r="W167" s="183">
        <f>'^6-11-24 vs Buckhorn'!X7</f>
        <v>0</v>
      </c>
      <c r="X167" s="183">
        <f>'^6-11-24 vs Buckhorn'!Y7</f>
        <v>1</v>
      </c>
      <c r="Y167" s="183">
        <f>'^6-11-24 vs Buckhorn'!Z7</f>
        <v>2</v>
      </c>
      <c r="Z167" s="183">
        <f>'^6-11-24 vs Buckhorn'!AA7</f>
        <v>29</v>
      </c>
      <c r="AA167" s="198" t="s">
        <v>164</v>
      </c>
    </row>
    <row r="168" spans="1:27" x14ac:dyDescent="0.55000000000000004">
      <c r="A168" s="196">
        <f>'^6-11-24 vs Buckhorn'!B8</f>
        <v>5</v>
      </c>
      <c r="B168" s="196" t="str">
        <f>'^6-11-24 vs Buckhorn'!C8</f>
        <v>JD</v>
      </c>
      <c r="C168" s="183">
        <f>'^6-11-24 vs Buckhorn'!D8</f>
        <v>6</v>
      </c>
      <c r="D168" s="183">
        <f>'^6-11-24 vs Buckhorn'!E8</f>
        <v>9</v>
      </c>
      <c r="E168" s="183">
        <f>'^6-11-24 vs Buckhorn'!F8*100</f>
        <v>66.666666666666657</v>
      </c>
      <c r="F168" s="183">
        <f>'^6-11-24 vs Buckhorn'!G8</f>
        <v>0</v>
      </c>
      <c r="G168" s="183">
        <f>'^6-11-24 vs Buckhorn'!H8</f>
        <v>1</v>
      </c>
      <c r="H168" s="183">
        <f>'^6-11-24 vs Buckhorn'!I8*100</f>
        <v>0</v>
      </c>
      <c r="I168" s="183">
        <f>'^6-11-24 vs Buckhorn'!J8</f>
        <v>1</v>
      </c>
      <c r="J168" s="183">
        <f>'^6-11-24 vs Buckhorn'!K8</f>
        <v>2</v>
      </c>
      <c r="K168" s="183">
        <f>'^6-11-24 vs Buckhorn'!L8*100</f>
        <v>50</v>
      </c>
      <c r="L168" s="183">
        <f>'^6-11-24 vs Buckhorn'!M8</f>
        <v>6</v>
      </c>
      <c r="M168" s="183">
        <f>'^6-11-24 vs Buckhorn'!N8</f>
        <v>10</v>
      </c>
      <c r="N168" s="183">
        <f>'^6-11-24 vs Buckhorn'!O8*100</f>
        <v>60</v>
      </c>
      <c r="O168" s="183">
        <f>'^6-11-24 vs Buckhorn'!P8</f>
        <v>13</v>
      </c>
      <c r="P168" s="183">
        <f>'^6-11-24 vs Buckhorn'!Q8</f>
        <v>1</v>
      </c>
      <c r="Q168" s="183">
        <f>'^6-11-24 vs Buckhorn'!R8</f>
        <v>3</v>
      </c>
      <c r="R168" s="183">
        <f>'^6-11-24 vs Buckhorn'!S8</f>
        <v>4</v>
      </c>
      <c r="S168" s="183">
        <f>'^6-11-24 vs Buckhorn'!T8</f>
        <v>4</v>
      </c>
      <c r="T168" s="183">
        <f>'^6-11-24 vs Buckhorn'!U8</f>
        <v>1</v>
      </c>
      <c r="U168" s="183">
        <f>'^6-11-24 vs Buckhorn'!V8</f>
        <v>0</v>
      </c>
      <c r="V168" s="183">
        <f>'^6-11-24 vs Buckhorn'!W8</f>
        <v>0</v>
      </c>
      <c r="W168" s="183">
        <f>'^6-11-24 vs Buckhorn'!X8</f>
        <v>0</v>
      </c>
      <c r="X168" s="183">
        <f>'^6-11-24 vs Buckhorn'!Y8</f>
        <v>2</v>
      </c>
      <c r="Y168" s="183">
        <f>'^6-11-24 vs Buckhorn'!Z8</f>
        <v>1</v>
      </c>
      <c r="Z168" s="183">
        <f>'^6-11-24 vs Buckhorn'!AA8</f>
        <v>23</v>
      </c>
      <c r="AA168" s="198" t="s">
        <v>164</v>
      </c>
    </row>
    <row r="169" spans="1:27" x14ac:dyDescent="0.55000000000000004">
      <c r="A169" s="196">
        <f>'^6-11-24 vs Buckhorn'!B9</f>
        <v>10</v>
      </c>
      <c r="B169" s="196" t="str">
        <f>'^6-11-24 vs Buckhorn'!C9</f>
        <v>Mason</v>
      </c>
      <c r="C169" s="183">
        <f>'^6-11-24 vs Buckhorn'!D9</f>
        <v>0</v>
      </c>
      <c r="D169" s="183">
        <f>'^6-11-24 vs Buckhorn'!E9</f>
        <v>0</v>
      </c>
      <c r="E169" s="183">
        <f>'^6-11-24 vs Buckhorn'!F9*100</f>
        <v>0</v>
      </c>
      <c r="F169" s="183">
        <f>'^6-11-24 vs Buckhorn'!G9</f>
        <v>0</v>
      </c>
      <c r="G169" s="183">
        <f>'^6-11-24 vs Buckhorn'!H9</f>
        <v>0</v>
      </c>
      <c r="H169" s="183">
        <f>'^6-11-24 vs Buckhorn'!I9*100</f>
        <v>0</v>
      </c>
      <c r="I169" s="183">
        <f>'^6-11-24 vs Buckhorn'!J9</f>
        <v>0</v>
      </c>
      <c r="J169" s="183">
        <f>'^6-11-24 vs Buckhorn'!K9</f>
        <v>0</v>
      </c>
      <c r="K169" s="183">
        <f>'^6-11-24 vs Buckhorn'!L9*100</f>
        <v>0</v>
      </c>
      <c r="L169" s="183">
        <f>'^6-11-24 vs Buckhorn'!M9</f>
        <v>0</v>
      </c>
      <c r="M169" s="183">
        <f>'^6-11-24 vs Buckhorn'!N9</f>
        <v>0</v>
      </c>
      <c r="N169" s="183">
        <f>'^6-11-24 vs Buckhorn'!O9*100</f>
        <v>0</v>
      </c>
      <c r="O169" s="183">
        <f>'^6-11-24 vs Buckhorn'!P9</f>
        <v>0</v>
      </c>
      <c r="P169" s="183">
        <f>'^6-11-24 vs Buckhorn'!Q9</f>
        <v>0</v>
      </c>
      <c r="Q169" s="183">
        <f>'^6-11-24 vs Buckhorn'!R9</f>
        <v>0</v>
      </c>
      <c r="R169" s="183">
        <f>'^6-11-24 vs Buckhorn'!S9</f>
        <v>0</v>
      </c>
      <c r="S169" s="183">
        <f>'^6-11-24 vs Buckhorn'!T9</f>
        <v>0</v>
      </c>
      <c r="T169" s="183">
        <f>'^6-11-24 vs Buckhorn'!U9</f>
        <v>0</v>
      </c>
      <c r="U169" s="183">
        <f>'^6-11-24 vs Buckhorn'!V9</f>
        <v>0</v>
      </c>
      <c r="V169" s="183">
        <f>'^6-11-24 vs Buckhorn'!W9</f>
        <v>0</v>
      </c>
      <c r="W169" s="183">
        <f>'^6-11-24 vs Buckhorn'!X9</f>
        <v>0</v>
      </c>
      <c r="X169" s="183">
        <f>'^6-11-24 vs Buckhorn'!Y9</f>
        <v>0</v>
      </c>
      <c r="Y169" s="183">
        <f>'^6-11-24 vs Buckhorn'!Z9</f>
        <v>0</v>
      </c>
      <c r="Z169" s="183">
        <f>'^6-11-24 vs Buckhorn'!AA9</f>
        <v>0</v>
      </c>
      <c r="AA169" s="198" t="s">
        <v>164</v>
      </c>
    </row>
    <row r="170" spans="1:27" x14ac:dyDescent="0.55000000000000004">
      <c r="A170" s="196">
        <f>'^6-11-24 vs Buckhorn'!B10</f>
        <v>11</v>
      </c>
      <c r="B170" s="196" t="str">
        <f>'^6-11-24 vs Buckhorn'!C10</f>
        <v>Pannell</v>
      </c>
      <c r="C170" s="183">
        <f>'^6-11-24 vs Buckhorn'!D10</f>
        <v>0</v>
      </c>
      <c r="D170" s="183">
        <f>'^6-11-24 vs Buckhorn'!E10</f>
        <v>0</v>
      </c>
      <c r="E170" s="183">
        <f>'^6-11-24 vs Buckhorn'!F10*100</f>
        <v>0</v>
      </c>
      <c r="F170" s="183">
        <f>'^6-11-24 vs Buckhorn'!G10</f>
        <v>0</v>
      </c>
      <c r="G170" s="183">
        <f>'^6-11-24 vs Buckhorn'!H10</f>
        <v>0</v>
      </c>
      <c r="H170" s="183">
        <f>'^6-11-24 vs Buckhorn'!I10*100</f>
        <v>0</v>
      </c>
      <c r="I170" s="183">
        <f>'^6-11-24 vs Buckhorn'!J10</f>
        <v>0</v>
      </c>
      <c r="J170" s="183">
        <f>'^6-11-24 vs Buckhorn'!K10</f>
        <v>0</v>
      </c>
      <c r="K170" s="183">
        <f>'^6-11-24 vs Buckhorn'!L10*100</f>
        <v>0</v>
      </c>
      <c r="L170" s="183">
        <f>'^6-11-24 vs Buckhorn'!M10</f>
        <v>0</v>
      </c>
      <c r="M170" s="183">
        <f>'^6-11-24 vs Buckhorn'!N10</f>
        <v>0</v>
      </c>
      <c r="N170" s="183">
        <f>'^6-11-24 vs Buckhorn'!O10*100</f>
        <v>0</v>
      </c>
      <c r="O170" s="183">
        <f>'^6-11-24 vs Buckhorn'!P10</f>
        <v>0</v>
      </c>
      <c r="P170" s="183">
        <f>'^6-11-24 vs Buckhorn'!Q10</f>
        <v>0</v>
      </c>
      <c r="Q170" s="183">
        <f>'^6-11-24 vs Buckhorn'!R10</f>
        <v>0</v>
      </c>
      <c r="R170" s="183">
        <f>'^6-11-24 vs Buckhorn'!S10</f>
        <v>0</v>
      </c>
      <c r="S170" s="183">
        <f>'^6-11-24 vs Buckhorn'!T10</f>
        <v>0</v>
      </c>
      <c r="T170" s="183">
        <f>'^6-11-24 vs Buckhorn'!U10</f>
        <v>0</v>
      </c>
      <c r="U170" s="183">
        <f>'^6-11-24 vs Buckhorn'!V10</f>
        <v>0</v>
      </c>
      <c r="V170" s="183">
        <f>'^6-11-24 vs Buckhorn'!W10</f>
        <v>0</v>
      </c>
      <c r="W170" s="183">
        <f>'^6-11-24 vs Buckhorn'!X10</f>
        <v>0</v>
      </c>
      <c r="X170" s="183">
        <f>'^6-11-24 vs Buckhorn'!Y10</f>
        <v>0</v>
      </c>
      <c r="Y170" s="183">
        <f>'^6-11-24 vs Buckhorn'!Z10</f>
        <v>0</v>
      </c>
      <c r="Z170" s="183">
        <f>'^6-11-24 vs Buckhorn'!AA10</f>
        <v>0</v>
      </c>
      <c r="AA170" s="198" t="s">
        <v>164</v>
      </c>
    </row>
    <row r="171" spans="1:27" x14ac:dyDescent="0.55000000000000004">
      <c r="A171" s="196">
        <f>'^6-11-24 vs Buckhorn'!B11</f>
        <v>12</v>
      </c>
      <c r="B171" s="196" t="str">
        <f>'^6-11-24 vs Buckhorn'!C11</f>
        <v>Chapman</v>
      </c>
      <c r="C171" s="183">
        <f>'^6-11-24 vs Buckhorn'!D11</f>
        <v>0</v>
      </c>
      <c r="D171" s="183">
        <f>'^6-11-24 vs Buckhorn'!E11</f>
        <v>0</v>
      </c>
      <c r="E171" s="183">
        <f>'^6-11-24 vs Buckhorn'!F11*100</f>
        <v>0</v>
      </c>
      <c r="F171" s="183">
        <f>'^6-11-24 vs Buckhorn'!G11</f>
        <v>0</v>
      </c>
      <c r="G171" s="183">
        <f>'^6-11-24 vs Buckhorn'!H11</f>
        <v>0</v>
      </c>
      <c r="H171" s="183">
        <f>'^6-11-24 vs Buckhorn'!I11*100</f>
        <v>0</v>
      </c>
      <c r="I171" s="183">
        <f>'^6-11-24 vs Buckhorn'!J11</f>
        <v>0</v>
      </c>
      <c r="J171" s="183">
        <f>'^6-11-24 vs Buckhorn'!K11</f>
        <v>0</v>
      </c>
      <c r="K171" s="183">
        <f>'^6-11-24 vs Buckhorn'!L11*100</f>
        <v>0</v>
      </c>
      <c r="L171" s="183">
        <f>'^6-11-24 vs Buckhorn'!M11</f>
        <v>0</v>
      </c>
      <c r="M171" s="183">
        <f>'^6-11-24 vs Buckhorn'!N11</f>
        <v>0</v>
      </c>
      <c r="N171" s="183">
        <f>'^6-11-24 vs Buckhorn'!O11*100</f>
        <v>0</v>
      </c>
      <c r="O171" s="183">
        <f>'^6-11-24 vs Buckhorn'!P11</f>
        <v>0</v>
      </c>
      <c r="P171" s="183">
        <f>'^6-11-24 vs Buckhorn'!Q11</f>
        <v>0</v>
      </c>
      <c r="Q171" s="183">
        <f>'^6-11-24 vs Buckhorn'!R11</f>
        <v>0</v>
      </c>
      <c r="R171" s="183">
        <f>'^6-11-24 vs Buckhorn'!S11</f>
        <v>0</v>
      </c>
      <c r="S171" s="183">
        <f>'^6-11-24 vs Buckhorn'!T11</f>
        <v>0</v>
      </c>
      <c r="T171" s="183">
        <f>'^6-11-24 vs Buckhorn'!U11</f>
        <v>0</v>
      </c>
      <c r="U171" s="183">
        <f>'^6-11-24 vs Buckhorn'!V11</f>
        <v>0</v>
      </c>
      <c r="V171" s="183">
        <f>'^6-11-24 vs Buckhorn'!W11</f>
        <v>0</v>
      </c>
      <c r="W171" s="183">
        <f>'^6-11-24 vs Buckhorn'!X11</f>
        <v>0</v>
      </c>
      <c r="X171" s="183">
        <f>'^6-11-24 vs Buckhorn'!Y11</f>
        <v>0</v>
      </c>
      <c r="Y171" s="183">
        <f>'^6-11-24 vs Buckhorn'!Z11</f>
        <v>0</v>
      </c>
      <c r="Z171" s="183">
        <f>'^6-11-24 vs Buckhorn'!AA11</f>
        <v>0</v>
      </c>
      <c r="AA171" s="198" t="s">
        <v>164</v>
      </c>
    </row>
    <row r="172" spans="1:27" x14ac:dyDescent="0.55000000000000004">
      <c r="A172" s="196">
        <f>'^6-11-24 vs Buckhorn'!B12</f>
        <v>24</v>
      </c>
      <c r="B172" s="196" t="str">
        <f>'^6-11-24 vs Buckhorn'!C12</f>
        <v>Carney</v>
      </c>
      <c r="C172" s="183">
        <f>'^6-11-24 vs Buckhorn'!D12</f>
        <v>0</v>
      </c>
      <c r="D172" s="183">
        <f>'^6-11-24 vs Buckhorn'!E12</f>
        <v>0</v>
      </c>
      <c r="E172" s="183">
        <f>'^6-11-24 vs Buckhorn'!F12*100</f>
        <v>0</v>
      </c>
      <c r="F172" s="183">
        <f>'^6-11-24 vs Buckhorn'!G12</f>
        <v>0</v>
      </c>
      <c r="G172" s="183">
        <f>'^6-11-24 vs Buckhorn'!H12</f>
        <v>0</v>
      </c>
      <c r="H172" s="183">
        <f>'^6-11-24 vs Buckhorn'!I12*100</f>
        <v>0</v>
      </c>
      <c r="I172" s="183">
        <f>'^6-11-24 vs Buckhorn'!J12</f>
        <v>0</v>
      </c>
      <c r="J172" s="183">
        <f>'^6-11-24 vs Buckhorn'!K12</f>
        <v>0</v>
      </c>
      <c r="K172" s="183">
        <f>'^6-11-24 vs Buckhorn'!L12*100</f>
        <v>0</v>
      </c>
      <c r="L172" s="183">
        <f>'^6-11-24 vs Buckhorn'!M12</f>
        <v>0</v>
      </c>
      <c r="M172" s="183">
        <f>'^6-11-24 vs Buckhorn'!N12</f>
        <v>0</v>
      </c>
      <c r="N172" s="183">
        <f>'^6-11-24 vs Buckhorn'!O12*100</f>
        <v>0</v>
      </c>
      <c r="O172" s="183">
        <f>'^6-11-24 vs Buckhorn'!P12</f>
        <v>0</v>
      </c>
      <c r="P172" s="183">
        <f>'^6-11-24 vs Buckhorn'!Q12</f>
        <v>0</v>
      </c>
      <c r="Q172" s="183">
        <f>'^6-11-24 vs Buckhorn'!R12</f>
        <v>0</v>
      </c>
      <c r="R172" s="183">
        <f>'^6-11-24 vs Buckhorn'!S12</f>
        <v>0</v>
      </c>
      <c r="S172" s="183">
        <f>'^6-11-24 vs Buckhorn'!T12</f>
        <v>0</v>
      </c>
      <c r="T172" s="183">
        <f>'^6-11-24 vs Buckhorn'!U12</f>
        <v>0</v>
      </c>
      <c r="U172" s="183">
        <f>'^6-11-24 vs Buckhorn'!V12</f>
        <v>0</v>
      </c>
      <c r="V172" s="183">
        <f>'^6-11-24 vs Buckhorn'!W12</f>
        <v>0</v>
      </c>
      <c r="W172" s="183">
        <f>'^6-11-24 vs Buckhorn'!X12</f>
        <v>0</v>
      </c>
      <c r="X172" s="183">
        <f>'^6-11-24 vs Buckhorn'!Y12</f>
        <v>0</v>
      </c>
      <c r="Y172" s="183">
        <f>'^6-11-24 vs Buckhorn'!Z12</f>
        <v>0</v>
      </c>
      <c r="Z172" s="183">
        <f>'^6-11-24 vs Buckhorn'!AA12</f>
        <v>0</v>
      </c>
      <c r="AA172" s="198" t="s">
        <v>164</v>
      </c>
    </row>
    <row r="173" spans="1:27" x14ac:dyDescent="0.55000000000000004">
      <c r="A173" s="196">
        <f>'^6-11-24 vs Buckhorn'!B13</f>
        <v>30</v>
      </c>
      <c r="B173" s="196" t="str">
        <f>'^6-11-24 vs Buckhorn'!C13</f>
        <v>Bowman</v>
      </c>
      <c r="C173" s="183">
        <f>'^6-11-24 vs Buckhorn'!D13</f>
        <v>7</v>
      </c>
      <c r="D173" s="183">
        <f>'^6-11-24 vs Buckhorn'!E13</f>
        <v>10</v>
      </c>
      <c r="E173" s="183">
        <f>'^6-11-24 vs Buckhorn'!F13*100</f>
        <v>70</v>
      </c>
      <c r="F173" s="183">
        <f>'^6-11-24 vs Buckhorn'!G13</f>
        <v>1</v>
      </c>
      <c r="G173" s="183">
        <f>'^6-11-24 vs Buckhorn'!H13</f>
        <v>3</v>
      </c>
      <c r="H173" s="183">
        <f>'^6-11-24 vs Buckhorn'!I13*100</f>
        <v>33.333333333333329</v>
      </c>
      <c r="I173" s="183">
        <f>'^6-11-24 vs Buckhorn'!J13</f>
        <v>1</v>
      </c>
      <c r="J173" s="183">
        <f>'^6-11-24 vs Buckhorn'!K13</f>
        <v>2</v>
      </c>
      <c r="K173" s="183">
        <f>'^6-11-24 vs Buckhorn'!L13*100</f>
        <v>50</v>
      </c>
      <c r="L173" s="183">
        <f>'^6-11-24 vs Buckhorn'!M13</f>
        <v>8</v>
      </c>
      <c r="M173" s="183">
        <f>'^6-11-24 vs Buckhorn'!N13</f>
        <v>13</v>
      </c>
      <c r="N173" s="183">
        <f>'^6-11-24 vs Buckhorn'!O13*100</f>
        <v>61.53846153846154</v>
      </c>
      <c r="O173" s="183">
        <f>'^6-11-24 vs Buckhorn'!P13</f>
        <v>18</v>
      </c>
      <c r="P173" s="183">
        <f>'^6-11-24 vs Buckhorn'!Q13</f>
        <v>0</v>
      </c>
      <c r="Q173" s="183">
        <f>'^6-11-24 vs Buckhorn'!R13</f>
        <v>8</v>
      </c>
      <c r="R173" s="183">
        <f>'^6-11-24 vs Buckhorn'!S13</f>
        <v>8</v>
      </c>
      <c r="S173" s="183">
        <f>'^6-11-24 vs Buckhorn'!T13</f>
        <v>1</v>
      </c>
      <c r="T173" s="183">
        <f>'^6-11-24 vs Buckhorn'!U13</f>
        <v>0</v>
      </c>
      <c r="U173" s="183">
        <f>'^6-11-24 vs Buckhorn'!V13</f>
        <v>3</v>
      </c>
      <c r="V173" s="183">
        <f>'^6-11-24 vs Buckhorn'!W13</f>
        <v>1</v>
      </c>
      <c r="W173" s="183">
        <f>'^6-11-24 vs Buckhorn'!X13</f>
        <v>0</v>
      </c>
      <c r="X173" s="183">
        <f>'^6-11-24 vs Buckhorn'!Y13</f>
        <v>1</v>
      </c>
      <c r="Y173" s="183">
        <f>'^6-11-24 vs Buckhorn'!Z13</f>
        <v>0</v>
      </c>
      <c r="Z173" s="183">
        <f>'^6-11-24 vs Buckhorn'!AA13</f>
        <v>26</v>
      </c>
      <c r="AA173" s="198" t="s">
        <v>164</v>
      </c>
    </row>
    <row r="174" spans="1:27" x14ac:dyDescent="0.55000000000000004">
      <c r="A174" s="196">
        <f>'^6-11-24 vs Buckhorn'!B14</f>
        <v>32</v>
      </c>
      <c r="B174" s="196" t="str">
        <f>'^6-11-24 vs Buckhorn'!C14</f>
        <v>Turner</v>
      </c>
      <c r="C174" s="183">
        <f>'^6-11-24 vs Buckhorn'!D14</f>
        <v>0</v>
      </c>
      <c r="D174" s="183">
        <f>'^6-11-24 vs Buckhorn'!E14</f>
        <v>0</v>
      </c>
      <c r="E174" s="183">
        <f>'^6-11-24 vs Buckhorn'!F14*100</f>
        <v>0</v>
      </c>
      <c r="F174" s="183">
        <f>'^6-11-24 vs Buckhorn'!G14</f>
        <v>0</v>
      </c>
      <c r="G174" s="183">
        <f>'^6-11-24 vs Buckhorn'!H14</f>
        <v>0</v>
      </c>
      <c r="H174" s="183">
        <f>'^6-11-24 vs Buckhorn'!I14*100</f>
        <v>0</v>
      </c>
      <c r="I174" s="183">
        <f>'^6-11-24 vs Buckhorn'!J14</f>
        <v>0</v>
      </c>
      <c r="J174" s="183">
        <f>'^6-11-24 vs Buckhorn'!K14</f>
        <v>0</v>
      </c>
      <c r="K174" s="183">
        <f>'^6-11-24 vs Buckhorn'!L14*100</f>
        <v>0</v>
      </c>
      <c r="L174" s="183">
        <f>'^6-11-24 vs Buckhorn'!M14</f>
        <v>0</v>
      </c>
      <c r="M174" s="183">
        <f>'^6-11-24 vs Buckhorn'!N14</f>
        <v>0</v>
      </c>
      <c r="N174" s="183">
        <f>'^6-11-24 vs Buckhorn'!O14*100</f>
        <v>0</v>
      </c>
      <c r="O174" s="183">
        <f>'^6-11-24 vs Buckhorn'!P14</f>
        <v>0</v>
      </c>
      <c r="P174" s="183">
        <f>'^6-11-24 vs Buckhorn'!Q14</f>
        <v>0</v>
      </c>
      <c r="Q174" s="183">
        <f>'^6-11-24 vs Buckhorn'!R14</f>
        <v>0</v>
      </c>
      <c r="R174" s="183">
        <f>'^6-11-24 vs Buckhorn'!S14</f>
        <v>0</v>
      </c>
      <c r="S174" s="183">
        <f>'^6-11-24 vs Buckhorn'!T14</f>
        <v>0</v>
      </c>
      <c r="T174" s="183">
        <f>'^6-11-24 vs Buckhorn'!U14</f>
        <v>0</v>
      </c>
      <c r="U174" s="183">
        <f>'^6-11-24 vs Buckhorn'!V14</f>
        <v>0</v>
      </c>
      <c r="V174" s="183">
        <f>'^6-11-24 vs Buckhorn'!W14</f>
        <v>0</v>
      </c>
      <c r="W174" s="183">
        <f>'^6-11-24 vs Buckhorn'!X14</f>
        <v>0</v>
      </c>
      <c r="X174" s="183">
        <f>'^6-11-24 vs Buckhorn'!Y14</f>
        <v>0</v>
      </c>
      <c r="Y174" s="183">
        <f>'^6-11-24 vs Buckhorn'!Z14</f>
        <v>0</v>
      </c>
      <c r="Z174" s="183">
        <f>'^6-11-24 vs Buckhorn'!AA14</f>
        <v>0</v>
      </c>
      <c r="AA174" s="198" t="s">
        <v>164</v>
      </c>
    </row>
    <row r="175" spans="1:27" x14ac:dyDescent="0.55000000000000004">
      <c r="A175" s="196">
        <f>'^6-11-24 vs Buckhorn'!B15</f>
        <v>33</v>
      </c>
      <c r="B175" s="196" t="str">
        <f>'^6-11-24 vs Buckhorn'!C15</f>
        <v>Bellomy</v>
      </c>
      <c r="C175" s="183">
        <f>'^6-11-24 vs Buckhorn'!D15</f>
        <v>1</v>
      </c>
      <c r="D175" s="183">
        <f>'^6-11-24 vs Buckhorn'!E15</f>
        <v>1</v>
      </c>
      <c r="E175" s="183">
        <f>'^6-11-24 vs Buckhorn'!F15*100</f>
        <v>100</v>
      </c>
      <c r="F175" s="183">
        <f>'^6-11-24 vs Buckhorn'!G15</f>
        <v>1</v>
      </c>
      <c r="G175" s="183">
        <f>'^6-11-24 vs Buckhorn'!H15</f>
        <v>1</v>
      </c>
      <c r="H175" s="183">
        <f>'^6-11-24 vs Buckhorn'!I15*100</f>
        <v>100</v>
      </c>
      <c r="I175" s="183">
        <f>'^6-11-24 vs Buckhorn'!J15</f>
        <v>0</v>
      </c>
      <c r="J175" s="183">
        <f>'^6-11-24 vs Buckhorn'!K15</f>
        <v>0</v>
      </c>
      <c r="K175" s="183">
        <f>'^6-11-24 vs Buckhorn'!L15*100</f>
        <v>0</v>
      </c>
      <c r="L175" s="183">
        <f>'^6-11-24 vs Buckhorn'!M15</f>
        <v>2</v>
      </c>
      <c r="M175" s="183">
        <f>'^6-11-24 vs Buckhorn'!N15</f>
        <v>2</v>
      </c>
      <c r="N175" s="183">
        <f>'^6-11-24 vs Buckhorn'!O15*100</f>
        <v>100</v>
      </c>
      <c r="O175" s="183">
        <f>'^6-11-24 vs Buckhorn'!P15</f>
        <v>5</v>
      </c>
      <c r="P175" s="183">
        <f>'^6-11-24 vs Buckhorn'!Q15</f>
        <v>1</v>
      </c>
      <c r="Q175" s="183">
        <f>'^6-11-24 vs Buckhorn'!R15</f>
        <v>3</v>
      </c>
      <c r="R175" s="183">
        <f>'^6-11-24 vs Buckhorn'!S15</f>
        <v>4</v>
      </c>
      <c r="S175" s="183">
        <f>'^6-11-24 vs Buckhorn'!T15</f>
        <v>2</v>
      </c>
      <c r="T175" s="183">
        <f>'^6-11-24 vs Buckhorn'!U15</f>
        <v>2</v>
      </c>
      <c r="U175" s="183">
        <f>'^6-11-24 vs Buckhorn'!V15</f>
        <v>0</v>
      </c>
      <c r="V175" s="183">
        <f>'^6-11-24 vs Buckhorn'!W15</f>
        <v>1</v>
      </c>
      <c r="W175" s="183">
        <f>'^6-11-24 vs Buckhorn'!X15</f>
        <v>0</v>
      </c>
      <c r="X175" s="183">
        <f>'^6-11-24 vs Buckhorn'!Y15</f>
        <v>0</v>
      </c>
      <c r="Y175" s="183">
        <f>'^6-11-24 vs Buckhorn'!Z15</f>
        <v>0</v>
      </c>
      <c r="Z175" s="183">
        <f>'^6-11-24 vs Buckhorn'!AA15</f>
        <v>13</v>
      </c>
      <c r="AA175" s="198" t="s">
        <v>164</v>
      </c>
    </row>
    <row r="176" spans="1:27" x14ac:dyDescent="0.55000000000000004">
      <c r="A176" s="196">
        <f>'^6-11-24 vs Buckhorn'!B16</f>
        <v>34</v>
      </c>
      <c r="B176" s="196" t="str">
        <f>'^6-11-24 vs Buckhorn'!C16</f>
        <v>Toms</v>
      </c>
      <c r="C176" s="183">
        <f>'^6-11-24 vs Buckhorn'!D16</f>
        <v>0</v>
      </c>
      <c r="D176" s="183">
        <f>'^6-11-24 vs Buckhorn'!E16</f>
        <v>0</v>
      </c>
      <c r="E176" s="183">
        <f>'^6-11-24 vs Buckhorn'!F16*100</f>
        <v>0</v>
      </c>
      <c r="F176" s="183">
        <f>'^6-11-24 vs Buckhorn'!G16</f>
        <v>0</v>
      </c>
      <c r="G176" s="183">
        <f>'^6-11-24 vs Buckhorn'!H16</f>
        <v>0</v>
      </c>
      <c r="H176" s="183">
        <f>'^6-11-24 vs Buckhorn'!I16*100</f>
        <v>0</v>
      </c>
      <c r="I176" s="183">
        <f>'^6-11-24 vs Buckhorn'!J16</f>
        <v>0</v>
      </c>
      <c r="J176" s="183">
        <f>'^6-11-24 vs Buckhorn'!K16</f>
        <v>0</v>
      </c>
      <c r="K176" s="183">
        <f>'^6-11-24 vs Buckhorn'!L16*100</f>
        <v>0</v>
      </c>
      <c r="L176" s="183">
        <f>'^6-11-24 vs Buckhorn'!M16</f>
        <v>0</v>
      </c>
      <c r="M176" s="183">
        <f>'^6-11-24 vs Buckhorn'!N16</f>
        <v>0</v>
      </c>
      <c r="N176" s="183">
        <f>'^6-11-24 vs Buckhorn'!O16*100</f>
        <v>0</v>
      </c>
      <c r="O176" s="183">
        <f>'^6-11-24 vs Buckhorn'!P16</f>
        <v>0</v>
      </c>
      <c r="P176" s="183">
        <f>'^6-11-24 vs Buckhorn'!Q16</f>
        <v>0</v>
      </c>
      <c r="Q176" s="183">
        <f>'^6-11-24 vs Buckhorn'!R16</f>
        <v>0</v>
      </c>
      <c r="R176" s="183">
        <f>'^6-11-24 vs Buckhorn'!S16</f>
        <v>0</v>
      </c>
      <c r="S176" s="183">
        <f>'^6-11-24 vs Buckhorn'!T16</f>
        <v>0</v>
      </c>
      <c r="T176" s="183">
        <f>'^6-11-24 vs Buckhorn'!U16</f>
        <v>0</v>
      </c>
      <c r="U176" s="183">
        <f>'^6-11-24 vs Buckhorn'!V16</f>
        <v>0</v>
      </c>
      <c r="V176" s="183">
        <f>'^6-11-24 vs Buckhorn'!W16</f>
        <v>0</v>
      </c>
      <c r="W176" s="183">
        <f>'^6-11-24 vs Buckhorn'!X16</f>
        <v>0</v>
      </c>
      <c r="X176" s="183">
        <f>'^6-11-24 vs Buckhorn'!Y16</f>
        <v>0</v>
      </c>
      <c r="Y176" s="183">
        <f>'^6-11-24 vs Buckhorn'!Z16</f>
        <v>0</v>
      </c>
      <c r="Z176" s="183">
        <f>'^6-11-24 vs Buckhorn'!AA16</f>
        <v>0</v>
      </c>
      <c r="AA176" s="198" t="s">
        <v>164</v>
      </c>
    </row>
    <row r="177" spans="1:27" x14ac:dyDescent="0.55000000000000004">
      <c r="A177" s="196">
        <f>'^6-11-24 vs Buckhorn'!B17</f>
        <v>55</v>
      </c>
      <c r="B177" s="196" t="str">
        <f>'^6-11-24 vs Buckhorn'!C17</f>
        <v>Baker</v>
      </c>
      <c r="C177" s="183">
        <f>'^6-11-24 vs Buckhorn'!D17</f>
        <v>1</v>
      </c>
      <c r="D177" s="183">
        <f>'^6-11-24 vs Buckhorn'!E17</f>
        <v>5</v>
      </c>
      <c r="E177" s="183">
        <f>'^6-11-24 vs Buckhorn'!F17*100</f>
        <v>20</v>
      </c>
      <c r="F177" s="183">
        <f>'^6-11-24 vs Buckhorn'!G17</f>
        <v>0</v>
      </c>
      <c r="G177" s="183">
        <f>'^6-11-24 vs Buckhorn'!H17</f>
        <v>0</v>
      </c>
      <c r="H177" s="183">
        <f>'^6-11-24 vs Buckhorn'!I17*100</f>
        <v>0</v>
      </c>
      <c r="I177" s="183">
        <f>'^6-11-24 vs Buckhorn'!J17</f>
        <v>0</v>
      </c>
      <c r="J177" s="183">
        <f>'^6-11-24 vs Buckhorn'!K17</f>
        <v>0</v>
      </c>
      <c r="K177" s="183">
        <f>'^6-11-24 vs Buckhorn'!L17*100</f>
        <v>0</v>
      </c>
      <c r="L177" s="183">
        <f>'^6-11-24 vs Buckhorn'!M17</f>
        <v>1</v>
      </c>
      <c r="M177" s="183">
        <f>'^6-11-24 vs Buckhorn'!N17</f>
        <v>5</v>
      </c>
      <c r="N177" s="183">
        <f>'^6-11-24 vs Buckhorn'!O17*100</f>
        <v>20</v>
      </c>
      <c r="O177" s="183">
        <f>'^6-11-24 vs Buckhorn'!P17</f>
        <v>2</v>
      </c>
      <c r="P177" s="183">
        <f>'^6-11-24 vs Buckhorn'!Q17</f>
        <v>1</v>
      </c>
      <c r="Q177" s="183">
        <f>'^6-11-24 vs Buckhorn'!R17</f>
        <v>4</v>
      </c>
      <c r="R177" s="183">
        <f>'^6-11-24 vs Buckhorn'!S17</f>
        <v>5</v>
      </c>
      <c r="S177" s="183">
        <f>'^6-11-24 vs Buckhorn'!T17</f>
        <v>1</v>
      </c>
      <c r="T177" s="183">
        <f>'^6-11-24 vs Buckhorn'!U17</f>
        <v>2</v>
      </c>
      <c r="U177" s="183">
        <f>'^6-11-24 vs Buckhorn'!V17</f>
        <v>0</v>
      </c>
      <c r="V177" s="183">
        <f>'^6-11-24 vs Buckhorn'!W17</f>
        <v>0</v>
      </c>
      <c r="W177" s="183">
        <f>'^6-11-24 vs Buckhorn'!X17</f>
        <v>0</v>
      </c>
      <c r="X177" s="183">
        <f>'^6-11-24 vs Buckhorn'!Y17</f>
        <v>1</v>
      </c>
      <c r="Y177" s="183">
        <f>'^6-11-24 vs Buckhorn'!Z17</f>
        <v>0</v>
      </c>
      <c r="Z177" s="183">
        <f>'^6-11-24 vs Buckhorn'!AA17</f>
        <v>21</v>
      </c>
      <c r="AA177" s="198" t="s">
        <v>164</v>
      </c>
    </row>
    <row r="178" spans="1:27" x14ac:dyDescent="0.55000000000000004">
      <c r="A178" s="196">
        <f>'^6-11-24 vs Buckhorn'!B18</f>
        <v>99</v>
      </c>
      <c r="B178" s="196" t="str">
        <f>'^6-11-24 vs Buckhorn'!C18</f>
        <v>Team</v>
      </c>
      <c r="C178" s="183">
        <f>'^6-11-24 vs Buckhorn'!D18</f>
        <v>17</v>
      </c>
      <c r="D178" s="183">
        <f>'^6-11-24 vs Buckhorn'!E18</f>
        <v>32</v>
      </c>
      <c r="E178" s="183">
        <f>'^6-11-24 vs Buckhorn'!F18*100</f>
        <v>53.125</v>
      </c>
      <c r="F178" s="183">
        <f>'^6-11-24 vs Buckhorn'!G18</f>
        <v>9</v>
      </c>
      <c r="G178" s="183">
        <f>'^6-11-24 vs Buckhorn'!H18</f>
        <v>21</v>
      </c>
      <c r="H178" s="183">
        <f>'^6-11-24 vs Buckhorn'!I18*100</f>
        <v>42.857142857142854</v>
      </c>
      <c r="I178" s="183">
        <f>'^6-11-24 vs Buckhorn'!J18</f>
        <v>2</v>
      </c>
      <c r="J178" s="183">
        <f>'^6-11-24 vs Buckhorn'!K18</f>
        <v>4</v>
      </c>
      <c r="K178" s="183">
        <f>'^6-11-24 vs Buckhorn'!L18*100</f>
        <v>50</v>
      </c>
      <c r="L178" s="183">
        <f>'^6-11-24 vs Buckhorn'!M18</f>
        <v>26</v>
      </c>
      <c r="M178" s="183">
        <f>'^6-11-24 vs Buckhorn'!N18</f>
        <v>53</v>
      </c>
      <c r="N178" s="183">
        <f>'^6-11-24 vs Buckhorn'!O18*100</f>
        <v>49.056603773584904</v>
      </c>
      <c r="O178" s="183">
        <f>'^6-11-24 vs Buckhorn'!P18</f>
        <v>63</v>
      </c>
      <c r="P178" s="183">
        <f>'^6-11-24 vs Buckhorn'!Q18</f>
        <v>8</v>
      </c>
      <c r="Q178" s="183">
        <f>'^6-11-24 vs Buckhorn'!R18</f>
        <v>26</v>
      </c>
      <c r="R178" s="183">
        <f>'^6-11-24 vs Buckhorn'!S18</f>
        <v>34</v>
      </c>
      <c r="S178" s="183">
        <f>'^6-11-24 vs Buckhorn'!T18</f>
        <v>15</v>
      </c>
      <c r="T178" s="183">
        <f>'^6-11-24 vs Buckhorn'!U18</f>
        <v>9</v>
      </c>
      <c r="U178" s="183">
        <f>'^6-11-24 vs Buckhorn'!V18</f>
        <v>5</v>
      </c>
      <c r="V178" s="183">
        <f>'^6-11-24 vs Buckhorn'!W18</f>
        <v>5</v>
      </c>
      <c r="W178" s="183">
        <f>'^6-11-24 vs Buckhorn'!X18</f>
        <v>0</v>
      </c>
      <c r="X178" s="183">
        <f>'^6-11-24 vs Buckhorn'!Y18</f>
        <v>7</v>
      </c>
      <c r="Y178" s="183">
        <f>'^6-11-24 vs Buckhorn'!Z18</f>
        <v>5</v>
      </c>
      <c r="Z178" s="183">
        <f>'^6-11-24 vs Buckhorn'!AA18</f>
        <v>160</v>
      </c>
      <c r="AA178" s="198" t="s">
        <v>164</v>
      </c>
    </row>
    <row r="179" spans="1:27" x14ac:dyDescent="0.55000000000000004">
      <c r="A179" s="196">
        <f>'^6-11-24 vs Gadsden City'!B3</f>
        <v>0</v>
      </c>
      <c r="B179" s="196" t="str">
        <f>'^6-11-24 vs Gadsden City'!C3</f>
        <v>Lewis</v>
      </c>
      <c r="C179" s="183">
        <f>'^6-11-24 vs Gadsden City'!D3</f>
        <v>0</v>
      </c>
      <c r="D179" s="183">
        <f>'^6-11-24 vs Gadsden City'!E3</f>
        <v>0</v>
      </c>
      <c r="E179" s="183">
        <f>'^6-11-24 vs Gadsden City'!F3*100</f>
        <v>0</v>
      </c>
      <c r="F179" s="183">
        <f>'^6-11-24 vs Gadsden City'!G3</f>
        <v>0</v>
      </c>
      <c r="G179" s="183">
        <f>'^6-11-24 vs Gadsden City'!H3</f>
        <v>0</v>
      </c>
      <c r="H179" s="183">
        <f>'^6-11-24 vs Gadsden City'!I3*100</f>
        <v>0</v>
      </c>
      <c r="I179" s="183">
        <f>'^6-11-24 vs Gadsden City'!J3</f>
        <v>0</v>
      </c>
      <c r="J179" s="183">
        <f>'^6-11-24 vs Gadsden City'!K3</f>
        <v>0</v>
      </c>
      <c r="K179" s="183">
        <f>'^6-11-24 vs Gadsden City'!L3*100</f>
        <v>0</v>
      </c>
      <c r="L179" s="183">
        <f>'^6-11-24 vs Gadsden City'!M3</f>
        <v>0</v>
      </c>
      <c r="M179" s="183">
        <f>'^6-11-24 vs Gadsden City'!N3</f>
        <v>0</v>
      </c>
      <c r="N179" s="183">
        <f>'^6-11-24 vs Gadsden City'!O3*100</f>
        <v>0</v>
      </c>
      <c r="O179" s="183">
        <f>'^6-11-24 vs Gadsden City'!P3</f>
        <v>0</v>
      </c>
      <c r="P179" s="183">
        <f>'^6-11-24 vs Gadsden City'!Q3</f>
        <v>0</v>
      </c>
      <c r="Q179" s="183">
        <f>'^6-11-24 vs Gadsden City'!R3</f>
        <v>2</v>
      </c>
      <c r="R179" s="183">
        <f>'^6-11-24 vs Gadsden City'!S3</f>
        <v>2</v>
      </c>
      <c r="S179" s="183">
        <f>'^6-11-24 vs Gadsden City'!T3</f>
        <v>3</v>
      </c>
      <c r="T179" s="183">
        <f>'^6-11-24 vs Gadsden City'!U3</f>
        <v>0</v>
      </c>
      <c r="U179" s="183">
        <f>'^6-11-24 vs Gadsden City'!V3</f>
        <v>0</v>
      </c>
      <c r="V179" s="183">
        <f>'^6-11-24 vs Gadsden City'!W3</f>
        <v>1</v>
      </c>
      <c r="W179" s="183">
        <f>'^6-11-24 vs Gadsden City'!X3</f>
        <v>0</v>
      </c>
      <c r="X179" s="183">
        <f>'^6-11-24 vs Gadsden City'!Y3</f>
        <v>1</v>
      </c>
      <c r="Y179" s="183">
        <f>'^6-11-24 vs Gadsden City'!Z3</f>
        <v>1</v>
      </c>
      <c r="Z179" s="183">
        <f>'^6-11-24 vs Gadsden City'!AA3</f>
        <v>12</v>
      </c>
      <c r="AA179" s="198" t="s">
        <v>165</v>
      </c>
    </row>
    <row r="180" spans="1:27" x14ac:dyDescent="0.55000000000000004">
      <c r="A180" s="196">
        <f>'^6-11-24 vs Gadsden City'!B4</f>
        <v>1</v>
      </c>
      <c r="B180" s="196" t="str">
        <f>'^6-11-24 vs Gadsden City'!C4</f>
        <v>Walker</v>
      </c>
      <c r="C180" s="183">
        <f>'^6-11-24 vs Gadsden City'!D4</f>
        <v>0</v>
      </c>
      <c r="D180" s="183">
        <f>'^6-11-24 vs Gadsden City'!E4</f>
        <v>0</v>
      </c>
      <c r="E180" s="183">
        <f>'^6-11-24 vs Gadsden City'!F4*100</f>
        <v>0</v>
      </c>
      <c r="F180" s="183">
        <f>'^6-11-24 vs Gadsden City'!G4</f>
        <v>0</v>
      </c>
      <c r="G180" s="183">
        <f>'^6-11-24 vs Gadsden City'!H4</f>
        <v>0</v>
      </c>
      <c r="H180" s="183">
        <f>'^6-11-24 vs Gadsden City'!I4*100</f>
        <v>0</v>
      </c>
      <c r="I180" s="183">
        <f>'^6-11-24 vs Gadsden City'!J4</f>
        <v>0</v>
      </c>
      <c r="J180" s="183">
        <f>'^6-11-24 vs Gadsden City'!K4</f>
        <v>0</v>
      </c>
      <c r="K180" s="183">
        <f>'^6-11-24 vs Gadsden City'!L4*100</f>
        <v>0</v>
      </c>
      <c r="L180" s="183">
        <f>'^6-11-24 vs Gadsden City'!M4</f>
        <v>0</v>
      </c>
      <c r="M180" s="183">
        <f>'^6-11-24 vs Gadsden City'!N4</f>
        <v>0</v>
      </c>
      <c r="N180" s="183">
        <f>'^6-11-24 vs Gadsden City'!O4*100</f>
        <v>0</v>
      </c>
      <c r="O180" s="183">
        <f>'^6-11-24 vs Gadsden City'!P4</f>
        <v>0</v>
      </c>
      <c r="P180" s="183">
        <f>'^6-11-24 vs Gadsden City'!Q4</f>
        <v>0</v>
      </c>
      <c r="Q180" s="183">
        <f>'^6-11-24 vs Gadsden City'!R4</f>
        <v>0</v>
      </c>
      <c r="R180" s="183">
        <f>'^6-11-24 vs Gadsden City'!S4</f>
        <v>0</v>
      </c>
      <c r="S180" s="183">
        <f>'^6-11-24 vs Gadsden City'!T4</f>
        <v>0</v>
      </c>
      <c r="T180" s="183">
        <f>'^6-11-24 vs Gadsden City'!U4</f>
        <v>0</v>
      </c>
      <c r="U180" s="183">
        <f>'^6-11-24 vs Gadsden City'!V4</f>
        <v>0</v>
      </c>
      <c r="V180" s="183">
        <f>'^6-11-24 vs Gadsden City'!W4</f>
        <v>0</v>
      </c>
      <c r="W180" s="183">
        <f>'^6-11-24 vs Gadsden City'!X4</f>
        <v>0</v>
      </c>
      <c r="X180" s="183">
        <f>'^6-11-24 vs Gadsden City'!Y4</f>
        <v>0</v>
      </c>
      <c r="Y180" s="183">
        <f>'^6-11-24 vs Gadsden City'!Z4</f>
        <v>0</v>
      </c>
      <c r="Z180" s="183">
        <f>'^6-11-24 vs Gadsden City'!AA4</f>
        <v>0</v>
      </c>
      <c r="AA180" s="198" t="s">
        <v>165</v>
      </c>
    </row>
    <row r="181" spans="1:27" x14ac:dyDescent="0.55000000000000004">
      <c r="A181" s="196">
        <f>'^6-11-24 vs Gadsden City'!B5</f>
        <v>2</v>
      </c>
      <c r="B181" s="196" t="str">
        <f>'^6-11-24 vs Gadsden City'!C5</f>
        <v>Rivers</v>
      </c>
      <c r="C181" s="183">
        <f>'^6-11-24 vs Gadsden City'!D5</f>
        <v>1</v>
      </c>
      <c r="D181" s="183">
        <f>'^6-11-24 vs Gadsden City'!E5</f>
        <v>1</v>
      </c>
      <c r="E181" s="183">
        <f>'^6-11-24 vs Gadsden City'!F5*100</f>
        <v>100</v>
      </c>
      <c r="F181" s="183">
        <f>'^6-11-24 vs Gadsden City'!G5</f>
        <v>0</v>
      </c>
      <c r="G181" s="183">
        <f>'^6-11-24 vs Gadsden City'!H5</f>
        <v>0</v>
      </c>
      <c r="H181" s="183">
        <f>'^6-11-24 vs Gadsden City'!I5*100</f>
        <v>0</v>
      </c>
      <c r="I181" s="183">
        <f>'^6-11-24 vs Gadsden City'!J5</f>
        <v>0</v>
      </c>
      <c r="J181" s="183">
        <f>'^6-11-24 vs Gadsden City'!K5</f>
        <v>0</v>
      </c>
      <c r="K181" s="183">
        <f>'^6-11-24 vs Gadsden City'!L5*100</f>
        <v>0</v>
      </c>
      <c r="L181" s="183">
        <f>'^6-11-24 vs Gadsden City'!M5</f>
        <v>1</v>
      </c>
      <c r="M181" s="183">
        <f>'^6-11-24 vs Gadsden City'!N5</f>
        <v>1</v>
      </c>
      <c r="N181" s="183">
        <f>'^6-11-24 vs Gadsden City'!O5*100</f>
        <v>100</v>
      </c>
      <c r="O181" s="183">
        <f>'^6-11-24 vs Gadsden City'!P5</f>
        <v>2</v>
      </c>
      <c r="P181" s="183">
        <f>'^6-11-24 vs Gadsden City'!Q5</f>
        <v>0</v>
      </c>
      <c r="Q181" s="183">
        <f>'^6-11-24 vs Gadsden City'!R5</f>
        <v>0</v>
      </c>
      <c r="R181" s="183">
        <f>'^6-11-24 vs Gadsden City'!S5</f>
        <v>0</v>
      </c>
      <c r="S181" s="183">
        <f>'^6-11-24 vs Gadsden City'!T5</f>
        <v>0</v>
      </c>
      <c r="T181" s="183">
        <f>'^6-11-24 vs Gadsden City'!U5</f>
        <v>1</v>
      </c>
      <c r="U181" s="183">
        <f>'^6-11-24 vs Gadsden City'!V5</f>
        <v>0</v>
      </c>
      <c r="V181" s="183">
        <f>'^6-11-24 vs Gadsden City'!W5</f>
        <v>0</v>
      </c>
      <c r="W181" s="183">
        <f>'^6-11-24 vs Gadsden City'!X5</f>
        <v>0</v>
      </c>
      <c r="X181" s="183">
        <f>'^6-11-24 vs Gadsden City'!Y5</f>
        <v>0</v>
      </c>
      <c r="Y181" s="183">
        <f>'^6-11-24 vs Gadsden City'!Z5</f>
        <v>1</v>
      </c>
      <c r="Z181" s="183">
        <f>'^6-11-24 vs Gadsden City'!AA5</f>
        <v>3</v>
      </c>
      <c r="AA181" s="198" t="s">
        <v>165</v>
      </c>
    </row>
    <row r="182" spans="1:27" x14ac:dyDescent="0.55000000000000004">
      <c r="A182" s="196">
        <f>'^6-11-24 vs Gadsden City'!B6</f>
        <v>3</v>
      </c>
      <c r="B182" s="196" t="str">
        <f>'^6-11-24 vs Gadsden City'!C6</f>
        <v>Gossett</v>
      </c>
      <c r="C182" s="183">
        <f>'^6-11-24 vs Gadsden City'!D6</f>
        <v>0</v>
      </c>
      <c r="D182" s="183">
        <f>'^6-11-24 vs Gadsden City'!E6</f>
        <v>0</v>
      </c>
      <c r="E182" s="183">
        <f>'^6-11-24 vs Gadsden City'!F6*100</f>
        <v>0</v>
      </c>
      <c r="F182" s="183">
        <f>'^6-11-24 vs Gadsden City'!G6</f>
        <v>1</v>
      </c>
      <c r="G182" s="183">
        <f>'^6-11-24 vs Gadsden City'!H6</f>
        <v>3</v>
      </c>
      <c r="H182" s="183">
        <f>'^6-11-24 vs Gadsden City'!I6*100</f>
        <v>33.333333333333329</v>
      </c>
      <c r="I182" s="183">
        <f>'^6-11-24 vs Gadsden City'!J6</f>
        <v>0</v>
      </c>
      <c r="J182" s="183">
        <f>'^6-11-24 vs Gadsden City'!K6</f>
        <v>1</v>
      </c>
      <c r="K182" s="183">
        <f>'^6-11-24 vs Gadsden City'!L6*100</f>
        <v>0</v>
      </c>
      <c r="L182" s="183">
        <f>'^6-11-24 vs Gadsden City'!M6</f>
        <v>1</v>
      </c>
      <c r="M182" s="183">
        <f>'^6-11-24 vs Gadsden City'!N6</f>
        <v>3</v>
      </c>
      <c r="N182" s="183">
        <f>'^6-11-24 vs Gadsden City'!O6*100</f>
        <v>33.333333333333329</v>
      </c>
      <c r="O182" s="183">
        <f>'^6-11-24 vs Gadsden City'!P6</f>
        <v>3</v>
      </c>
      <c r="P182" s="183">
        <f>'^6-11-24 vs Gadsden City'!Q6</f>
        <v>0</v>
      </c>
      <c r="Q182" s="183">
        <f>'^6-11-24 vs Gadsden City'!R6</f>
        <v>1</v>
      </c>
      <c r="R182" s="183">
        <f>'^6-11-24 vs Gadsden City'!S6</f>
        <v>1</v>
      </c>
      <c r="S182" s="183">
        <f>'^6-11-24 vs Gadsden City'!T6</f>
        <v>1</v>
      </c>
      <c r="T182" s="183">
        <f>'^6-11-24 vs Gadsden City'!U6</f>
        <v>3</v>
      </c>
      <c r="U182" s="183">
        <f>'^6-11-24 vs Gadsden City'!V6</f>
        <v>0</v>
      </c>
      <c r="V182" s="183">
        <f>'^6-11-24 vs Gadsden City'!W6</f>
        <v>0</v>
      </c>
      <c r="W182" s="183">
        <f>'^6-11-24 vs Gadsden City'!X6</f>
        <v>0</v>
      </c>
      <c r="X182" s="183">
        <f>'^6-11-24 vs Gadsden City'!Y6</f>
        <v>1</v>
      </c>
      <c r="Y182" s="183">
        <f>'^6-11-24 vs Gadsden City'!Z6</f>
        <v>0</v>
      </c>
      <c r="Z182" s="183">
        <f>'^6-11-24 vs Gadsden City'!AA6</f>
        <v>7</v>
      </c>
      <c r="AA182" s="198" t="s">
        <v>165</v>
      </c>
    </row>
    <row r="183" spans="1:27" x14ac:dyDescent="0.55000000000000004">
      <c r="A183" s="196">
        <f>'^6-11-24 vs Gadsden City'!B7</f>
        <v>4</v>
      </c>
      <c r="B183" s="196" t="str">
        <f>'^6-11-24 vs Gadsden City'!C7</f>
        <v>Stapler</v>
      </c>
      <c r="C183" s="183">
        <f>'^6-11-24 vs Gadsden City'!D7</f>
        <v>0</v>
      </c>
      <c r="D183" s="183">
        <f>'^6-11-24 vs Gadsden City'!E7</f>
        <v>0</v>
      </c>
      <c r="E183" s="183">
        <f>'^6-11-24 vs Gadsden City'!F7*100</f>
        <v>0</v>
      </c>
      <c r="F183" s="183">
        <f>'^6-11-24 vs Gadsden City'!G7</f>
        <v>1</v>
      </c>
      <c r="G183" s="183">
        <f>'^6-11-24 vs Gadsden City'!H7</f>
        <v>1</v>
      </c>
      <c r="H183" s="183">
        <f>'^6-11-24 vs Gadsden City'!I7*100</f>
        <v>100</v>
      </c>
      <c r="I183" s="183">
        <f>'^6-11-24 vs Gadsden City'!J7</f>
        <v>0</v>
      </c>
      <c r="J183" s="183">
        <f>'^6-11-24 vs Gadsden City'!K7</f>
        <v>0</v>
      </c>
      <c r="K183" s="183">
        <f>'^6-11-24 vs Gadsden City'!L7*100</f>
        <v>0</v>
      </c>
      <c r="L183" s="183">
        <f>'^6-11-24 vs Gadsden City'!M7</f>
        <v>1</v>
      </c>
      <c r="M183" s="183">
        <f>'^6-11-24 vs Gadsden City'!N7</f>
        <v>1</v>
      </c>
      <c r="N183" s="183">
        <f>'^6-11-24 vs Gadsden City'!O7*100</f>
        <v>100</v>
      </c>
      <c r="O183" s="183">
        <f>'^6-11-24 vs Gadsden City'!P7</f>
        <v>3</v>
      </c>
      <c r="P183" s="183">
        <f>'^6-11-24 vs Gadsden City'!Q7</f>
        <v>0</v>
      </c>
      <c r="Q183" s="183">
        <f>'^6-11-24 vs Gadsden City'!R7</f>
        <v>0</v>
      </c>
      <c r="R183" s="183">
        <f>'^6-11-24 vs Gadsden City'!S7</f>
        <v>0</v>
      </c>
      <c r="S183" s="183">
        <f>'^6-11-24 vs Gadsden City'!T7</f>
        <v>2</v>
      </c>
      <c r="T183" s="183">
        <f>'^6-11-24 vs Gadsden City'!U7</f>
        <v>1</v>
      </c>
      <c r="U183" s="183">
        <f>'^6-11-24 vs Gadsden City'!V7</f>
        <v>0</v>
      </c>
      <c r="V183" s="183">
        <f>'^6-11-24 vs Gadsden City'!W7</f>
        <v>2</v>
      </c>
      <c r="W183" s="183">
        <f>'^6-11-24 vs Gadsden City'!X7</f>
        <v>1</v>
      </c>
      <c r="X183" s="183">
        <f>'^6-11-24 vs Gadsden City'!Y7</f>
        <v>0</v>
      </c>
      <c r="Y183" s="183">
        <f>'^6-11-24 vs Gadsden City'!Z7</f>
        <v>0</v>
      </c>
      <c r="Z183" s="183">
        <f>'^6-11-24 vs Gadsden City'!AA7</f>
        <v>5</v>
      </c>
      <c r="AA183" s="198" t="s">
        <v>165</v>
      </c>
    </row>
    <row r="184" spans="1:27" x14ac:dyDescent="0.55000000000000004">
      <c r="A184" s="196">
        <f>'^6-11-24 vs Gadsden City'!B8</f>
        <v>5</v>
      </c>
      <c r="B184" s="196" t="str">
        <f>'^6-11-24 vs Gadsden City'!C8</f>
        <v>JD</v>
      </c>
      <c r="C184" s="183">
        <f>'^6-11-24 vs Gadsden City'!D8</f>
        <v>0</v>
      </c>
      <c r="D184" s="183">
        <f>'^6-11-24 vs Gadsden City'!E8</f>
        <v>1</v>
      </c>
      <c r="E184" s="183">
        <f>'^6-11-24 vs Gadsden City'!F8*100</f>
        <v>0</v>
      </c>
      <c r="F184" s="183">
        <f>'^6-11-24 vs Gadsden City'!G8</f>
        <v>0</v>
      </c>
      <c r="G184" s="183">
        <f>'^6-11-24 vs Gadsden City'!H8</f>
        <v>0</v>
      </c>
      <c r="H184" s="183">
        <f>'^6-11-24 vs Gadsden City'!I8*100</f>
        <v>0</v>
      </c>
      <c r="I184" s="183">
        <f>'^6-11-24 vs Gadsden City'!J8</f>
        <v>2</v>
      </c>
      <c r="J184" s="183">
        <f>'^6-11-24 vs Gadsden City'!K8</f>
        <v>2</v>
      </c>
      <c r="K184" s="183">
        <f>'^6-11-24 vs Gadsden City'!L8*100</f>
        <v>100</v>
      </c>
      <c r="L184" s="183">
        <f>'^6-11-24 vs Gadsden City'!M8</f>
        <v>0</v>
      </c>
      <c r="M184" s="183">
        <f>'^6-11-24 vs Gadsden City'!N8</f>
        <v>1</v>
      </c>
      <c r="N184" s="183">
        <f>'^6-11-24 vs Gadsden City'!O8*100</f>
        <v>0</v>
      </c>
      <c r="O184" s="183">
        <f>'^6-11-24 vs Gadsden City'!P8</f>
        <v>2</v>
      </c>
      <c r="P184" s="183">
        <f>'^6-11-24 vs Gadsden City'!Q8</f>
        <v>0</v>
      </c>
      <c r="Q184" s="183">
        <f>'^6-11-24 vs Gadsden City'!R8</f>
        <v>4</v>
      </c>
      <c r="R184" s="183">
        <f>'^6-11-24 vs Gadsden City'!S8</f>
        <v>4</v>
      </c>
      <c r="S184" s="183">
        <f>'^6-11-24 vs Gadsden City'!T8</f>
        <v>1</v>
      </c>
      <c r="T184" s="183">
        <f>'^6-11-24 vs Gadsden City'!U8</f>
        <v>2</v>
      </c>
      <c r="U184" s="183">
        <f>'^6-11-24 vs Gadsden City'!V8</f>
        <v>0</v>
      </c>
      <c r="V184" s="183">
        <f>'^6-11-24 vs Gadsden City'!W8</f>
        <v>2</v>
      </c>
      <c r="W184" s="183">
        <f>'^6-11-24 vs Gadsden City'!X8</f>
        <v>0</v>
      </c>
      <c r="X184" s="183">
        <f>'^6-11-24 vs Gadsden City'!Y8</f>
        <v>0</v>
      </c>
      <c r="Y184" s="183">
        <f>'^6-11-24 vs Gadsden City'!Z8</f>
        <v>1</v>
      </c>
      <c r="Z184" s="183">
        <f>'^6-11-24 vs Gadsden City'!AA8</f>
        <v>6</v>
      </c>
      <c r="AA184" s="198" t="s">
        <v>165</v>
      </c>
    </row>
    <row r="185" spans="1:27" x14ac:dyDescent="0.55000000000000004">
      <c r="A185" s="196">
        <f>'^6-11-24 vs Gadsden City'!B9</f>
        <v>10</v>
      </c>
      <c r="B185" s="196" t="str">
        <f>'^6-11-24 vs Gadsden City'!C9</f>
        <v>Mason</v>
      </c>
      <c r="C185" s="183">
        <f>'^6-11-24 vs Gadsden City'!D9</f>
        <v>1</v>
      </c>
      <c r="D185" s="183">
        <f>'^6-11-24 vs Gadsden City'!E9</f>
        <v>2</v>
      </c>
      <c r="E185" s="183">
        <f>'^6-11-24 vs Gadsden City'!F9*100</f>
        <v>50</v>
      </c>
      <c r="F185" s="183">
        <f>'^6-11-24 vs Gadsden City'!G9</f>
        <v>2</v>
      </c>
      <c r="G185" s="183">
        <f>'^6-11-24 vs Gadsden City'!H9</f>
        <v>4</v>
      </c>
      <c r="H185" s="183">
        <f>'^6-11-24 vs Gadsden City'!I9*100</f>
        <v>50</v>
      </c>
      <c r="I185" s="183">
        <f>'^6-11-24 vs Gadsden City'!J9</f>
        <v>0</v>
      </c>
      <c r="J185" s="183">
        <f>'^6-11-24 vs Gadsden City'!K9</f>
        <v>0</v>
      </c>
      <c r="K185" s="183">
        <f>'^6-11-24 vs Gadsden City'!L9*100</f>
        <v>0</v>
      </c>
      <c r="L185" s="183">
        <f>'^6-11-24 vs Gadsden City'!M9</f>
        <v>3</v>
      </c>
      <c r="M185" s="183">
        <f>'^6-11-24 vs Gadsden City'!N9</f>
        <v>6</v>
      </c>
      <c r="N185" s="183">
        <f>'^6-11-24 vs Gadsden City'!O9*100</f>
        <v>50</v>
      </c>
      <c r="O185" s="183">
        <f>'^6-11-24 vs Gadsden City'!P9</f>
        <v>8</v>
      </c>
      <c r="P185" s="183">
        <f>'^6-11-24 vs Gadsden City'!Q9</f>
        <v>1</v>
      </c>
      <c r="Q185" s="183">
        <f>'^6-11-24 vs Gadsden City'!R9</f>
        <v>1</v>
      </c>
      <c r="R185" s="183">
        <f>'^6-11-24 vs Gadsden City'!S9</f>
        <v>2</v>
      </c>
      <c r="S185" s="183">
        <f>'^6-11-24 vs Gadsden City'!T9</f>
        <v>1</v>
      </c>
      <c r="T185" s="183">
        <f>'^6-11-24 vs Gadsden City'!U9</f>
        <v>2</v>
      </c>
      <c r="U185" s="183">
        <f>'^6-11-24 vs Gadsden City'!V9</f>
        <v>1</v>
      </c>
      <c r="V185" s="183">
        <f>'^6-11-24 vs Gadsden City'!W9</f>
        <v>1</v>
      </c>
      <c r="W185" s="183">
        <f>'^6-11-24 vs Gadsden City'!X9</f>
        <v>0</v>
      </c>
      <c r="X185" s="183">
        <f>'^6-11-24 vs Gadsden City'!Y9</f>
        <v>1</v>
      </c>
      <c r="Y185" s="183">
        <f>'^6-11-24 vs Gadsden City'!Z9</f>
        <v>0</v>
      </c>
      <c r="Z185" s="183">
        <f>'^6-11-24 vs Gadsden City'!AA9</f>
        <v>12</v>
      </c>
      <c r="AA185" s="198" t="s">
        <v>165</v>
      </c>
    </row>
    <row r="186" spans="1:27" x14ac:dyDescent="0.55000000000000004">
      <c r="A186" s="196">
        <f>'^6-11-24 vs Gadsden City'!B10</f>
        <v>11</v>
      </c>
      <c r="B186" s="196" t="str">
        <f>'^6-11-24 vs Gadsden City'!C10</f>
        <v>Pannell</v>
      </c>
      <c r="C186" s="183">
        <f>'^6-11-24 vs Gadsden City'!D10</f>
        <v>4</v>
      </c>
      <c r="D186" s="183">
        <f>'^6-11-24 vs Gadsden City'!E10</f>
        <v>4</v>
      </c>
      <c r="E186" s="183">
        <f>'^6-11-24 vs Gadsden City'!F10*100</f>
        <v>100</v>
      </c>
      <c r="F186" s="183">
        <f>'^6-11-24 vs Gadsden City'!G10</f>
        <v>0</v>
      </c>
      <c r="G186" s="183">
        <f>'^6-11-24 vs Gadsden City'!H10</f>
        <v>0</v>
      </c>
      <c r="H186" s="183">
        <f>'^6-11-24 vs Gadsden City'!I10*100</f>
        <v>0</v>
      </c>
      <c r="I186" s="183">
        <f>'^6-11-24 vs Gadsden City'!J10</f>
        <v>2</v>
      </c>
      <c r="J186" s="183">
        <f>'^6-11-24 vs Gadsden City'!K10</f>
        <v>2</v>
      </c>
      <c r="K186" s="183">
        <f>'^6-11-24 vs Gadsden City'!L10*100</f>
        <v>100</v>
      </c>
      <c r="L186" s="183">
        <f>'^6-11-24 vs Gadsden City'!M10</f>
        <v>4</v>
      </c>
      <c r="M186" s="183">
        <f>'^6-11-24 vs Gadsden City'!N10</f>
        <v>4</v>
      </c>
      <c r="N186" s="183">
        <f>'^6-11-24 vs Gadsden City'!O10*100</f>
        <v>100</v>
      </c>
      <c r="O186" s="183">
        <f>'^6-11-24 vs Gadsden City'!P10</f>
        <v>10</v>
      </c>
      <c r="P186" s="183">
        <f>'^6-11-24 vs Gadsden City'!Q10</f>
        <v>0</v>
      </c>
      <c r="Q186" s="183">
        <f>'^6-11-24 vs Gadsden City'!R10</f>
        <v>5</v>
      </c>
      <c r="R186" s="183">
        <f>'^6-11-24 vs Gadsden City'!S10</f>
        <v>5</v>
      </c>
      <c r="S186" s="183">
        <f>'^6-11-24 vs Gadsden City'!T10</f>
        <v>0</v>
      </c>
      <c r="T186" s="183">
        <f>'^6-11-24 vs Gadsden City'!U10</f>
        <v>2</v>
      </c>
      <c r="U186" s="183">
        <f>'^6-11-24 vs Gadsden City'!V10</f>
        <v>0</v>
      </c>
      <c r="V186" s="183">
        <f>'^6-11-24 vs Gadsden City'!W10</f>
        <v>0</v>
      </c>
      <c r="W186" s="183">
        <f>'^6-11-24 vs Gadsden City'!X10</f>
        <v>0</v>
      </c>
      <c r="X186" s="183">
        <f>'^6-11-24 vs Gadsden City'!Y10</f>
        <v>0</v>
      </c>
      <c r="Y186" s="183">
        <f>'^6-11-24 vs Gadsden City'!Z10</f>
        <v>0</v>
      </c>
      <c r="Z186" s="183">
        <f>'^6-11-24 vs Gadsden City'!AA10</f>
        <v>11</v>
      </c>
      <c r="AA186" s="198" t="s">
        <v>165</v>
      </c>
    </row>
    <row r="187" spans="1:27" x14ac:dyDescent="0.55000000000000004">
      <c r="A187" s="196">
        <f>'^6-11-24 vs Gadsden City'!B11</f>
        <v>12</v>
      </c>
      <c r="B187" s="196" t="str">
        <f>'^6-11-24 vs Gadsden City'!C11</f>
        <v>Chapman</v>
      </c>
      <c r="C187" s="183">
        <f>'^6-11-24 vs Gadsden City'!D11</f>
        <v>1</v>
      </c>
      <c r="D187" s="183">
        <f>'^6-11-24 vs Gadsden City'!E11</f>
        <v>1</v>
      </c>
      <c r="E187" s="183">
        <f>'^6-11-24 vs Gadsden City'!F11*100</f>
        <v>100</v>
      </c>
      <c r="F187" s="183">
        <f>'^6-11-24 vs Gadsden City'!G11</f>
        <v>2</v>
      </c>
      <c r="G187" s="183">
        <f>'^6-11-24 vs Gadsden City'!H11</f>
        <v>4</v>
      </c>
      <c r="H187" s="183">
        <f>'^6-11-24 vs Gadsden City'!I11*100</f>
        <v>50</v>
      </c>
      <c r="I187" s="183">
        <f>'^6-11-24 vs Gadsden City'!J11</f>
        <v>0</v>
      </c>
      <c r="J187" s="183">
        <f>'^6-11-24 vs Gadsden City'!K11</f>
        <v>0</v>
      </c>
      <c r="K187" s="183">
        <f>'^6-11-24 vs Gadsden City'!L11*100</f>
        <v>0</v>
      </c>
      <c r="L187" s="183">
        <f>'^6-11-24 vs Gadsden City'!M11</f>
        <v>3</v>
      </c>
      <c r="M187" s="183">
        <f>'^6-11-24 vs Gadsden City'!N11</f>
        <v>5</v>
      </c>
      <c r="N187" s="183">
        <f>'^6-11-24 vs Gadsden City'!O11*100</f>
        <v>60</v>
      </c>
      <c r="O187" s="183">
        <f>'^6-11-24 vs Gadsden City'!P11</f>
        <v>8</v>
      </c>
      <c r="P187" s="183">
        <f>'^6-11-24 vs Gadsden City'!Q11</f>
        <v>0</v>
      </c>
      <c r="Q187" s="183">
        <f>'^6-11-24 vs Gadsden City'!R11</f>
        <v>1</v>
      </c>
      <c r="R187" s="183">
        <f>'^6-11-24 vs Gadsden City'!S11</f>
        <v>1</v>
      </c>
      <c r="S187" s="183">
        <f>'^6-11-24 vs Gadsden City'!T11</f>
        <v>0</v>
      </c>
      <c r="T187" s="183">
        <f>'^6-11-24 vs Gadsden City'!U11</f>
        <v>1</v>
      </c>
      <c r="U187" s="183">
        <f>'^6-11-24 vs Gadsden City'!V11</f>
        <v>0</v>
      </c>
      <c r="V187" s="183">
        <f>'^6-11-24 vs Gadsden City'!W11</f>
        <v>1</v>
      </c>
      <c r="W187" s="183">
        <f>'^6-11-24 vs Gadsden City'!X11</f>
        <v>0</v>
      </c>
      <c r="X187" s="183">
        <f>'^6-11-24 vs Gadsden City'!Y11</f>
        <v>0</v>
      </c>
      <c r="Y187" s="183">
        <f>'^6-11-24 vs Gadsden City'!Z11</f>
        <v>1</v>
      </c>
      <c r="Z187" s="183">
        <f>'^6-11-24 vs Gadsden City'!AA11</f>
        <v>6</v>
      </c>
      <c r="AA187" s="198" t="s">
        <v>165</v>
      </c>
    </row>
    <row r="188" spans="1:27" x14ac:dyDescent="0.55000000000000004">
      <c r="A188" s="196">
        <f>'^6-11-24 vs Gadsden City'!B12</f>
        <v>24</v>
      </c>
      <c r="B188" s="196" t="str">
        <f>'^6-11-24 vs Gadsden City'!C12</f>
        <v>Carney</v>
      </c>
      <c r="C188" s="183">
        <f>'^6-11-24 vs Gadsden City'!D12</f>
        <v>0</v>
      </c>
      <c r="D188" s="183">
        <f>'^6-11-24 vs Gadsden City'!E12</f>
        <v>1</v>
      </c>
      <c r="E188" s="183">
        <f>'^6-11-24 vs Gadsden City'!F12*100</f>
        <v>0</v>
      </c>
      <c r="F188" s="183">
        <f>'^6-11-24 vs Gadsden City'!G12</f>
        <v>0</v>
      </c>
      <c r="G188" s="183">
        <f>'^6-11-24 vs Gadsden City'!H12</f>
        <v>1</v>
      </c>
      <c r="H188" s="183">
        <f>'^6-11-24 vs Gadsden City'!I12*100</f>
        <v>0</v>
      </c>
      <c r="I188" s="183">
        <f>'^6-11-24 vs Gadsden City'!J12</f>
        <v>2</v>
      </c>
      <c r="J188" s="183">
        <f>'^6-11-24 vs Gadsden City'!K12</f>
        <v>2</v>
      </c>
      <c r="K188" s="183">
        <f>'^6-11-24 vs Gadsden City'!L12*100</f>
        <v>100</v>
      </c>
      <c r="L188" s="183">
        <f>'^6-11-24 vs Gadsden City'!M12</f>
        <v>0</v>
      </c>
      <c r="M188" s="183">
        <f>'^6-11-24 vs Gadsden City'!N12</f>
        <v>2</v>
      </c>
      <c r="N188" s="183">
        <f>'^6-11-24 vs Gadsden City'!O12*100</f>
        <v>0</v>
      </c>
      <c r="O188" s="183">
        <f>'^6-11-24 vs Gadsden City'!P12</f>
        <v>2</v>
      </c>
      <c r="P188" s="183">
        <f>'^6-11-24 vs Gadsden City'!Q12</f>
        <v>2</v>
      </c>
      <c r="Q188" s="183">
        <f>'^6-11-24 vs Gadsden City'!R12</f>
        <v>1</v>
      </c>
      <c r="R188" s="183">
        <f>'^6-11-24 vs Gadsden City'!S12</f>
        <v>3</v>
      </c>
      <c r="S188" s="183">
        <f>'^6-11-24 vs Gadsden City'!T12</f>
        <v>3</v>
      </c>
      <c r="T188" s="183">
        <f>'^6-11-24 vs Gadsden City'!U12</f>
        <v>0</v>
      </c>
      <c r="U188" s="183">
        <f>'^6-11-24 vs Gadsden City'!V12</f>
        <v>0</v>
      </c>
      <c r="V188" s="183">
        <f>'^6-11-24 vs Gadsden City'!W12</f>
        <v>1</v>
      </c>
      <c r="W188" s="183">
        <f>'^6-11-24 vs Gadsden City'!X12</f>
        <v>0</v>
      </c>
      <c r="X188" s="183">
        <f>'^6-11-24 vs Gadsden City'!Y12</f>
        <v>0</v>
      </c>
      <c r="Y188" s="183">
        <f>'^6-11-24 vs Gadsden City'!Z12</f>
        <v>0</v>
      </c>
      <c r="Z188" s="183">
        <f>'^6-11-24 vs Gadsden City'!AA12</f>
        <v>12</v>
      </c>
      <c r="AA188" s="198" t="s">
        <v>165</v>
      </c>
    </row>
    <row r="189" spans="1:27" x14ac:dyDescent="0.55000000000000004">
      <c r="A189" s="196">
        <f>'^6-11-24 vs Gadsden City'!B13</f>
        <v>30</v>
      </c>
      <c r="B189" s="196" t="str">
        <f>'^6-11-24 vs Gadsden City'!C13</f>
        <v>Bowman</v>
      </c>
      <c r="C189" s="183">
        <f>'^6-11-24 vs Gadsden City'!D13</f>
        <v>0</v>
      </c>
      <c r="D189" s="183">
        <f>'^6-11-24 vs Gadsden City'!E13</f>
        <v>0</v>
      </c>
      <c r="E189" s="183">
        <f>'^6-11-24 vs Gadsden City'!F13*100</f>
        <v>0</v>
      </c>
      <c r="F189" s="183">
        <f>'^6-11-24 vs Gadsden City'!G13</f>
        <v>1</v>
      </c>
      <c r="G189" s="183">
        <f>'^6-11-24 vs Gadsden City'!H13</f>
        <v>1</v>
      </c>
      <c r="H189" s="183">
        <f>'^6-11-24 vs Gadsden City'!I13*100</f>
        <v>100</v>
      </c>
      <c r="I189" s="183">
        <f>'^6-11-24 vs Gadsden City'!J13</f>
        <v>3</v>
      </c>
      <c r="J189" s="183">
        <f>'^6-11-24 vs Gadsden City'!K13</f>
        <v>4</v>
      </c>
      <c r="K189" s="183">
        <f>'^6-11-24 vs Gadsden City'!L13*100</f>
        <v>75</v>
      </c>
      <c r="L189" s="183">
        <f>'^6-11-24 vs Gadsden City'!M13</f>
        <v>1</v>
      </c>
      <c r="M189" s="183">
        <f>'^6-11-24 vs Gadsden City'!N13</f>
        <v>1</v>
      </c>
      <c r="N189" s="183">
        <f>'^6-11-24 vs Gadsden City'!O13*100</f>
        <v>100</v>
      </c>
      <c r="O189" s="183">
        <f>'^6-11-24 vs Gadsden City'!P13</f>
        <v>6</v>
      </c>
      <c r="P189" s="183">
        <f>'^6-11-24 vs Gadsden City'!Q13</f>
        <v>2</v>
      </c>
      <c r="Q189" s="183">
        <f>'^6-11-24 vs Gadsden City'!R13</f>
        <v>3</v>
      </c>
      <c r="R189" s="183">
        <f>'^6-11-24 vs Gadsden City'!S13</f>
        <v>5</v>
      </c>
      <c r="S189" s="183">
        <f>'^6-11-24 vs Gadsden City'!T13</f>
        <v>1</v>
      </c>
      <c r="T189" s="183">
        <f>'^6-11-24 vs Gadsden City'!U13</f>
        <v>1</v>
      </c>
      <c r="U189" s="183">
        <f>'^6-11-24 vs Gadsden City'!V13</f>
        <v>1</v>
      </c>
      <c r="V189" s="183">
        <f>'^6-11-24 vs Gadsden City'!W13</f>
        <v>0</v>
      </c>
      <c r="W189" s="183">
        <f>'^6-11-24 vs Gadsden City'!X13</f>
        <v>0</v>
      </c>
      <c r="X189" s="183">
        <f>'^6-11-24 vs Gadsden City'!Y13</f>
        <v>0</v>
      </c>
      <c r="Y189" s="183">
        <f>'^6-11-24 vs Gadsden City'!Z13</f>
        <v>0</v>
      </c>
      <c r="Z189" s="183">
        <f>'^6-11-24 vs Gadsden City'!AA13</f>
        <v>6</v>
      </c>
      <c r="AA189" s="198" t="s">
        <v>165</v>
      </c>
    </row>
    <row r="190" spans="1:27" x14ac:dyDescent="0.55000000000000004">
      <c r="A190" s="196">
        <f>'^6-11-24 vs Gadsden City'!B14</f>
        <v>32</v>
      </c>
      <c r="B190" s="196" t="str">
        <f>'^6-11-24 vs Gadsden City'!C14</f>
        <v>Turner</v>
      </c>
      <c r="C190" s="183">
        <f>'^6-11-24 vs Gadsden City'!D14</f>
        <v>0</v>
      </c>
      <c r="D190" s="183">
        <f>'^6-11-24 vs Gadsden City'!E14</f>
        <v>0</v>
      </c>
      <c r="E190" s="183">
        <f>'^6-11-24 vs Gadsden City'!F14*100</f>
        <v>0</v>
      </c>
      <c r="F190" s="183">
        <f>'^6-11-24 vs Gadsden City'!G14</f>
        <v>0</v>
      </c>
      <c r="G190" s="183">
        <f>'^6-11-24 vs Gadsden City'!H14</f>
        <v>1</v>
      </c>
      <c r="H190" s="183">
        <f>'^6-11-24 vs Gadsden City'!I14*100</f>
        <v>0</v>
      </c>
      <c r="I190" s="183">
        <f>'^6-11-24 vs Gadsden City'!J14</f>
        <v>0</v>
      </c>
      <c r="J190" s="183">
        <f>'^6-11-24 vs Gadsden City'!K14</f>
        <v>0</v>
      </c>
      <c r="K190" s="183">
        <f>'^6-11-24 vs Gadsden City'!L14*100</f>
        <v>0</v>
      </c>
      <c r="L190" s="183">
        <f>'^6-11-24 vs Gadsden City'!M14</f>
        <v>0</v>
      </c>
      <c r="M190" s="183">
        <f>'^6-11-24 vs Gadsden City'!N14</f>
        <v>1</v>
      </c>
      <c r="N190" s="183">
        <f>'^6-11-24 vs Gadsden City'!O14*100</f>
        <v>0</v>
      </c>
      <c r="O190" s="183">
        <f>'^6-11-24 vs Gadsden City'!P14</f>
        <v>0</v>
      </c>
      <c r="P190" s="183">
        <f>'^6-11-24 vs Gadsden City'!Q14</f>
        <v>0</v>
      </c>
      <c r="Q190" s="183">
        <f>'^6-11-24 vs Gadsden City'!R14</f>
        <v>2</v>
      </c>
      <c r="R190" s="183">
        <f>'^6-11-24 vs Gadsden City'!S14</f>
        <v>2</v>
      </c>
      <c r="S190" s="183">
        <f>'^6-11-24 vs Gadsden City'!T14</f>
        <v>0</v>
      </c>
      <c r="T190" s="183">
        <f>'^6-11-24 vs Gadsden City'!U14</f>
        <v>2</v>
      </c>
      <c r="U190" s="183">
        <f>'^6-11-24 vs Gadsden City'!V14</f>
        <v>0</v>
      </c>
      <c r="V190" s="183">
        <f>'^6-11-24 vs Gadsden City'!W14</f>
        <v>0</v>
      </c>
      <c r="W190" s="183">
        <f>'^6-11-24 vs Gadsden City'!X14</f>
        <v>0</v>
      </c>
      <c r="X190" s="183">
        <f>'^6-11-24 vs Gadsden City'!Y14</f>
        <v>0</v>
      </c>
      <c r="Y190" s="183">
        <f>'^6-11-24 vs Gadsden City'!Z14</f>
        <v>0</v>
      </c>
      <c r="Z190" s="183">
        <f>'^6-11-24 vs Gadsden City'!AA14</f>
        <v>7</v>
      </c>
      <c r="AA190" s="198" t="s">
        <v>165</v>
      </c>
    </row>
    <row r="191" spans="1:27" x14ac:dyDescent="0.55000000000000004">
      <c r="A191" s="196">
        <f>'^6-11-24 vs Gadsden City'!B15</f>
        <v>33</v>
      </c>
      <c r="B191" s="196" t="str">
        <f>'^6-11-24 vs Gadsden City'!C15</f>
        <v>Bellomy</v>
      </c>
      <c r="C191" s="183">
        <f>'^6-11-24 vs Gadsden City'!D15</f>
        <v>1</v>
      </c>
      <c r="D191" s="183">
        <f>'^6-11-24 vs Gadsden City'!E15</f>
        <v>1</v>
      </c>
      <c r="E191" s="183">
        <f>'^6-11-24 vs Gadsden City'!F15*100</f>
        <v>100</v>
      </c>
      <c r="F191" s="183">
        <f>'^6-11-24 vs Gadsden City'!G15</f>
        <v>0</v>
      </c>
      <c r="G191" s="183">
        <f>'^6-11-24 vs Gadsden City'!H15</f>
        <v>1</v>
      </c>
      <c r="H191" s="183">
        <f>'^6-11-24 vs Gadsden City'!I15*100</f>
        <v>0</v>
      </c>
      <c r="I191" s="183">
        <f>'^6-11-24 vs Gadsden City'!J15</f>
        <v>0</v>
      </c>
      <c r="J191" s="183">
        <f>'^6-11-24 vs Gadsden City'!K15</f>
        <v>0</v>
      </c>
      <c r="K191" s="183">
        <f>'^6-11-24 vs Gadsden City'!L15*100</f>
        <v>0</v>
      </c>
      <c r="L191" s="183">
        <f>'^6-11-24 vs Gadsden City'!M15</f>
        <v>1</v>
      </c>
      <c r="M191" s="183">
        <f>'^6-11-24 vs Gadsden City'!N15</f>
        <v>2</v>
      </c>
      <c r="N191" s="183">
        <f>'^6-11-24 vs Gadsden City'!O15*100</f>
        <v>50</v>
      </c>
      <c r="O191" s="183">
        <f>'^6-11-24 vs Gadsden City'!P15</f>
        <v>2</v>
      </c>
      <c r="P191" s="183">
        <f>'^6-11-24 vs Gadsden City'!Q15</f>
        <v>0</v>
      </c>
      <c r="Q191" s="183">
        <f>'^6-11-24 vs Gadsden City'!R15</f>
        <v>2</v>
      </c>
      <c r="R191" s="183">
        <f>'^6-11-24 vs Gadsden City'!S15</f>
        <v>2</v>
      </c>
      <c r="S191" s="183">
        <f>'^6-11-24 vs Gadsden City'!T15</f>
        <v>0</v>
      </c>
      <c r="T191" s="183">
        <f>'^6-11-24 vs Gadsden City'!U15</f>
        <v>0</v>
      </c>
      <c r="U191" s="183">
        <f>'^6-11-24 vs Gadsden City'!V15</f>
        <v>0</v>
      </c>
      <c r="V191" s="183">
        <f>'^6-11-24 vs Gadsden City'!W15</f>
        <v>0</v>
      </c>
      <c r="W191" s="183">
        <f>'^6-11-24 vs Gadsden City'!X15</f>
        <v>0</v>
      </c>
      <c r="X191" s="183">
        <f>'^6-11-24 vs Gadsden City'!Y15</f>
        <v>0</v>
      </c>
      <c r="Y191" s="183">
        <f>'^6-11-24 vs Gadsden City'!Z15</f>
        <v>1</v>
      </c>
      <c r="Z191" s="183">
        <f>'^6-11-24 vs Gadsden City'!AA15</f>
        <v>7</v>
      </c>
      <c r="AA191" s="198" t="s">
        <v>165</v>
      </c>
    </row>
    <row r="192" spans="1:27" x14ac:dyDescent="0.55000000000000004">
      <c r="A192" s="196">
        <f>'^6-11-24 vs Gadsden City'!B16</f>
        <v>34</v>
      </c>
      <c r="B192" s="196" t="str">
        <f>'^6-11-24 vs Gadsden City'!C16</f>
        <v>Toms</v>
      </c>
      <c r="C192" s="183">
        <f>'^6-11-24 vs Gadsden City'!D16</f>
        <v>4</v>
      </c>
      <c r="D192" s="183">
        <f>'^6-11-24 vs Gadsden City'!E16</f>
        <v>7</v>
      </c>
      <c r="E192" s="183">
        <f>'^6-11-24 vs Gadsden City'!F16*100</f>
        <v>57.142857142857139</v>
      </c>
      <c r="F192" s="183">
        <f>'^6-11-24 vs Gadsden City'!G16</f>
        <v>0</v>
      </c>
      <c r="G192" s="183">
        <f>'^6-11-24 vs Gadsden City'!H16</f>
        <v>0</v>
      </c>
      <c r="H192" s="183">
        <f>'^6-11-24 vs Gadsden City'!I16*100</f>
        <v>0</v>
      </c>
      <c r="I192" s="183">
        <f>'^6-11-24 vs Gadsden City'!J16</f>
        <v>1</v>
      </c>
      <c r="J192" s="183">
        <f>'^6-11-24 vs Gadsden City'!K16</f>
        <v>1</v>
      </c>
      <c r="K192" s="183">
        <f>'^6-11-24 vs Gadsden City'!L16*100</f>
        <v>100</v>
      </c>
      <c r="L192" s="183">
        <f>'^6-11-24 vs Gadsden City'!M16</f>
        <v>4</v>
      </c>
      <c r="M192" s="183">
        <f>'^6-11-24 vs Gadsden City'!N16</f>
        <v>7</v>
      </c>
      <c r="N192" s="183">
        <f>'^6-11-24 vs Gadsden City'!O16*100</f>
        <v>57.142857142857139</v>
      </c>
      <c r="O192" s="183">
        <f>'^6-11-24 vs Gadsden City'!P16</f>
        <v>9</v>
      </c>
      <c r="P192" s="183">
        <f>'^6-11-24 vs Gadsden City'!Q16</f>
        <v>2</v>
      </c>
      <c r="Q192" s="183">
        <f>'^6-11-24 vs Gadsden City'!R16</f>
        <v>2</v>
      </c>
      <c r="R192" s="183">
        <f>'^6-11-24 vs Gadsden City'!S16</f>
        <v>4</v>
      </c>
      <c r="S192" s="183">
        <f>'^6-11-24 vs Gadsden City'!T16</f>
        <v>0</v>
      </c>
      <c r="T192" s="183">
        <f>'^6-11-24 vs Gadsden City'!U16</f>
        <v>2</v>
      </c>
      <c r="U192" s="183">
        <f>'^6-11-24 vs Gadsden City'!V16</f>
        <v>0</v>
      </c>
      <c r="V192" s="183">
        <f>'^6-11-24 vs Gadsden City'!W16</f>
        <v>0</v>
      </c>
      <c r="W192" s="183">
        <f>'^6-11-24 vs Gadsden City'!X16</f>
        <v>0</v>
      </c>
      <c r="X192" s="183">
        <f>'^6-11-24 vs Gadsden City'!Y16</f>
        <v>1</v>
      </c>
      <c r="Y192" s="183">
        <f>'^6-11-24 vs Gadsden City'!Z16</f>
        <v>1</v>
      </c>
      <c r="Z192" s="183">
        <f>'^6-11-24 vs Gadsden City'!AA16</f>
        <v>14</v>
      </c>
      <c r="AA192" s="198" t="s">
        <v>165</v>
      </c>
    </row>
    <row r="193" spans="1:27" x14ac:dyDescent="0.55000000000000004">
      <c r="A193" s="196">
        <f>'^6-11-24 vs Gadsden City'!B17</f>
        <v>55</v>
      </c>
      <c r="B193" s="196" t="str">
        <f>'^6-11-24 vs Gadsden City'!C17</f>
        <v>Baker</v>
      </c>
      <c r="C193" s="183">
        <f>'^6-11-24 vs Gadsden City'!D17</f>
        <v>0</v>
      </c>
      <c r="D193" s="183">
        <f>'^6-11-24 vs Gadsden City'!E17</f>
        <v>0</v>
      </c>
      <c r="E193" s="183">
        <f>'^6-11-24 vs Gadsden City'!F17*100</f>
        <v>0</v>
      </c>
      <c r="F193" s="183">
        <f>'^6-11-24 vs Gadsden City'!G17</f>
        <v>0</v>
      </c>
      <c r="G193" s="183">
        <f>'^6-11-24 vs Gadsden City'!H17</f>
        <v>1</v>
      </c>
      <c r="H193" s="183">
        <f>'^6-11-24 vs Gadsden City'!I17*100</f>
        <v>0</v>
      </c>
      <c r="I193" s="183">
        <f>'^6-11-24 vs Gadsden City'!J17</f>
        <v>1</v>
      </c>
      <c r="J193" s="183">
        <f>'^6-11-24 vs Gadsden City'!K17</f>
        <v>2</v>
      </c>
      <c r="K193" s="183">
        <f>'^6-11-24 vs Gadsden City'!L17*100</f>
        <v>50</v>
      </c>
      <c r="L193" s="183">
        <f>'^6-11-24 vs Gadsden City'!M17</f>
        <v>0</v>
      </c>
      <c r="M193" s="183">
        <f>'^6-11-24 vs Gadsden City'!N17</f>
        <v>1</v>
      </c>
      <c r="N193" s="183">
        <f>'^6-11-24 vs Gadsden City'!O17*100</f>
        <v>0</v>
      </c>
      <c r="O193" s="183">
        <f>'^6-11-24 vs Gadsden City'!P17</f>
        <v>1</v>
      </c>
      <c r="P193" s="183">
        <f>'^6-11-24 vs Gadsden City'!Q17</f>
        <v>0</v>
      </c>
      <c r="Q193" s="183">
        <f>'^6-11-24 vs Gadsden City'!R17</f>
        <v>0</v>
      </c>
      <c r="R193" s="183">
        <f>'^6-11-24 vs Gadsden City'!S17</f>
        <v>0</v>
      </c>
      <c r="S193" s="183">
        <f>'^6-11-24 vs Gadsden City'!T17</f>
        <v>1</v>
      </c>
      <c r="T193" s="183">
        <f>'^6-11-24 vs Gadsden City'!U17</f>
        <v>1</v>
      </c>
      <c r="U193" s="183">
        <f>'^6-11-24 vs Gadsden City'!V17</f>
        <v>0</v>
      </c>
      <c r="V193" s="183">
        <f>'^6-11-24 vs Gadsden City'!W17</f>
        <v>2</v>
      </c>
      <c r="W193" s="183">
        <f>'^6-11-24 vs Gadsden City'!X17</f>
        <v>0</v>
      </c>
      <c r="X193" s="183">
        <f>'^6-11-24 vs Gadsden City'!Y17</f>
        <v>3</v>
      </c>
      <c r="Y193" s="183">
        <f>'^6-11-24 vs Gadsden City'!Z17</f>
        <v>0</v>
      </c>
      <c r="Z193" s="183">
        <f>'^6-11-24 vs Gadsden City'!AA17</f>
        <v>7</v>
      </c>
      <c r="AA193" s="198" t="s">
        <v>165</v>
      </c>
    </row>
    <row r="194" spans="1:27" x14ac:dyDescent="0.55000000000000004">
      <c r="A194" s="196">
        <f>'^6-11-24 vs Gadsden City'!B18</f>
        <v>99</v>
      </c>
      <c r="B194" s="196" t="str">
        <f>'^6-11-24 vs Gadsden City'!C18</f>
        <v>Team</v>
      </c>
      <c r="C194" s="183">
        <f>'^6-11-24 vs Gadsden City'!D18</f>
        <v>12</v>
      </c>
      <c r="D194" s="183">
        <f>'^6-11-24 vs Gadsden City'!E18</f>
        <v>18</v>
      </c>
      <c r="E194" s="183">
        <f>'^6-11-24 vs Gadsden City'!F18*100</f>
        <v>66.666666666666657</v>
      </c>
      <c r="F194" s="183">
        <f>'^6-11-24 vs Gadsden City'!G18</f>
        <v>7</v>
      </c>
      <c r="G194" s="183">
        <f>'^6-11-24 vs Gadsden City'!H18</f>
        <v>17</v>
      </c>
      <c r="H194" s="183">
        <f>'^6-11-24 vs Gadsden City'!I18*100</f>
        <v>41.17647058823529</v>
      </c>
      <c r="I194" s="183">
        <f>'^6-11-24 vs Gadsden City'!J18</f>
        <v>11</v>
      </c>
      <c r="J194" s="183">
        <f>'^6-11-24 vs Gadsden City'!K18</f>
        <v>14</v>
      </c>
      <c r="K194" s="183">
        <f>'^6-11-24 vs Gadsden City'!L18*100</f>
        <v>78.571428571428569</v>
      </c>
      <c r="L194" s="183">
        <f>'^6-11-24 vs Gadsden City'!M18</f>
        <v>19</v>
      </c>
      <c r="M194" s="183">
        <f>'^6-11-24 vs Gadsden City'!N18</f>
        <v>35</v>
      </c>
      <c r="N194" s="183">
        <f>'^6-11-24 vs Gadsden City'!O18*100</f>
        <v>54.285714285714285</v>
      </c>
      <c r="O194" s="183">
        <f>'^6-11-24 vs Gadsden City'!P18</f>
        <v>56</v>
      </c>
      <c r="P194" s="183">
        <f>'^6-11-24 vs Gadsden City'!Q18</f>
        <v>7</v>
      </c>
      <c r="Q194" s="183">
        <f>'^6-11-24 vs Gadsden City'!R18</f>
        <v>24</v>
      </c>
      <c r="R194" s="183">
        <f>'^6-11-24 vs Gadsden City'!S18</f>
        <v>31</v>
      </c>
      <c r="S194" s="183">
        <f>'^6-11-24 vs Gadsden City'!T18</f>
        <v>13</v>
      </c>
      <c r="T194" s="183">
        <f>'^6-11-24 vs Gadsden City'!U18</f>
        <v>18</v>
      </c>
      <c r="U194" s="183">
        <f>'^6-11-24 vs Gadsden City'!V18</f>
        <v>2</v>
      </c>
      <c r="V194" s="183">
        <f>'^6-11-24 vs Gadsden City'!W18</f>
        <v>10</v>
      </c>
      <c r="W194" s="183">
        <f>'^6-11-24 vs Gadsden City'!X18</f>
        <v>1</v>
      </c>
      <c r="X194" s="183">
        <f>'^6-11-24 vs Gadsden City'!Y18</f>
        <v>7</v>
      </c>
      <c r="Y194" s="183">
        <f>'^6-11-24 vs Gadsden City'!Z18</f>
        <v>6</v>
      </c>
      <c r="Z194" s="183">
        <f>'^6-11-24 vs Gadsden City'!AA18</f>
        <v>115</v>
      </c>
      <c r="AA194" s="198" t="s">
        <v>165</v>
      </c>
    </row>
    <row r="195" spans="1:27" x14ac:dyDescent="0.55000000000000004">
      <c r="A195" s="196">
        <f>'6-14-24 vs Balboa'!B3</f>
        <v>0</v>
      </c>
      <c r="B195" s="196" t="str">
        <f>'6-14-24 vs Balboa'!C3</f>
        <v>Lewis</v>
      </c>
      <c r="C195" s="183">
        <f>'6-14-24 vs Balboa'!D3</f>
        <v>0</v>
      </c>
      <c r="D195" s="183">
        <f>'6-14-24 vs Balboa'!E3</f>
        <v>0</v>
      </c>
      <c r="E195" s="183">
        <f>'6-14-24 vs Balboa'!F3*100</f>
        <v>0</v>
      </c>
      <c r="F195" s="183">
        <f>'6-14-24 vs Balboa'!G3</f>
        <v>0</v>
      </c>
      <c r="G195" s="183">
        <f>'6-14-24 vs Balboa'!H3</f>
        <v>0</v>
      </c>
      <c r="H195" s="183">
        <f>'6-14-24 vs Balboa'!I3*100</f>
        <v>0</v>
      </c>
      <c r="I195" s="183">
        <f>'6-14-24 vs Balboa'!J3</f>
        <v>0</v>
      </c>
      <c r="J195" s="183">
        <f>'6-14-24 vs Balboa'!K3</f>
        <v>0</v>
      </c>
      <c r="K195" s="183">
        <f>'6-14-24 vs Balboa'!L3*100</f>
        <v>0</v>
      </c>
      <c r="L195" s="183">
        <f>'6-14-24 vs Balboa'!M3</f>
        <v>0</v>
      </c>
      <c r="M195" s="183">
        <f>'6-14-24 vs Balboa'!N3</f>
        <v>0</v>
      </c>
      <c r="N195" s="183">
        <f>'6-14-24 vs Balboa'!O3*100</f>
        <v>0</v>
      </c>
      <c r="O195" s="183">
        <f>'6-14-24 vs Balboa'!P3</f>
        <v>0</v>
      </c>
      <c r="P195" s="183">
        <f>'6-14-24 vs Balboa'!Q3</f>
        <v>0</v>
      </c>
      <c r="Q195" s="183">
        <f>'6-14-24 vs Balboa'!R3</f>
        <v>1</v>
      </c>
      <c r="R195" s="183">
        <f>'6-14-24 vs Balboa'!S3</f>
        <v>1</v>
      </c>
      <c r="S195" s="183">
        <f>'6-14-24 vs Balboa'!T3</f>
        <v>0</v>
      </c>
      <c r="T195" s="183">
        <f>'6-14-24 vs Balboa'!U3</f>
        <v>0</v>
      </c>
      <c r="U195" s="183">
        <f>'6-14-24 vs Balboa'!V3</f>
        <v>0</v>
      </c>
      <c r="V195" s="183">
        <f>'6-14-24 vs Balboa'!W3</f>
        <v>0</v>
      </c>
      <c r="W195" s="183">
        <f>'6-14-24 vs Balboa'!X3</f>
        <v>0</v>
      </c>
      <c r="X195" s="183">
        <f>'6-14-24 vs Balboa'!Y3</f>
        <v>1</v>
      </c>
      <c r="Y195" s="183">
        <f>'6-14-24 vs Balboa'!Z3</f>
        <v>2</v>
      </c>
      <c r="Z195" s="183">
        <f>'6-14-24 vs Balboa'!AA3</f>
        <v>9</v>
      </c>
      <c r="AA195" s="198" t="s">
        <v>166</v>
      </c>
    </row>
    <row r="196" spans="1:27" x14ac:dyDescent="0.55000000000000004">
      <c r="A196" s="196">
        <f>'6-14-24 vs Balboa'!B4</f>
        <v>1</v>
      </c>
      <c r="B196" s="196" t="str">
        <f>'6-14-24 vs Balboa'!C4</f>
        <v>Walker</v>
      </c>
      <c r="C196" s="183">
        <f>'6-14-24 vs Balboa'!D4</f>
        <v>0</v>
      </c>
      <c r="D196" s="183">
        <f>'6-14-24 vs Balboa'!E4</f>
        <v>0</v>
      </c>
      <c r="E196" s="183">
        <f>'6-14-24 vs Balboa'!F4*100</f>
        <v>0</v>
      </c>
      <c r="F196" s="183">
        <f>'6-14-24 vs Balboa'!G4</f>
        <v>0</v>
      </c>
      <c r="G196" s="183">
        <f>'6-14-24 vs Balboa'!H4</f>
        <v>0</v>
      </c>
      <c r="H196" s="183">
        <f>'6-14-24 vs Balboa'!I4*100</f>
        <v>0</v>
      </c>
      <c r="I196" s="183">
        <f>'6-14-24 vs Balboa'!J4</f>
        <v>0</v>
      </c>
      <c r="J196" s="183">
        <f>'6-14-24 vs Balboa'!K4</f>
        <v>0</v>
      </c>
      <c r="K196" s="183">
        <f>'6-14-24 vs Balboa'!L4*100</f>
        <v>0</v>
      </c>
      <c r="L196" s="183">
        <f>'6-14-24 vs Balboa'!M4</f>
        <v>0</v>
      </c>
      <c r="M196" s="183">
        <f>'6-14-24 vs Balboa'!N4</f>
        <v>0</v>
      </c>
      <c r="N196" s="183">
        <f>'6-14-24 vs Balboa'!O4*100</f>
        <v>0</v>
      </c>
      <c r="O196" s="183">
        <f>'6-14-24 vs Balboa'!P4</f>
        <v>0</v>
      </c>
      <c r="P196" s="183">
        <f>'6-14-24 vs Balboa'!Q4</f>
        <v>0</v>
      </c>
      <c r="Q196" s="183">
        <f>'6-14-24 vs Balboa'!R4</f>
        <v>0</v>
      </c>
      <c r="R196" s="183">
        <f>'6-14-24 vs Balboa'!S4</f>
        <v>0</v>
      </c>
      <c r="S196" s="183">
        <f>'6-14-24 vs Balboa'!T4</f>
        <v>0</v>
      </c>
      <c r="T196" s="183">
        <f>'6-14-24 vs Balboa'!U4</f>
        <v>0</v>
      </c>
      <c r="U196" s="183">
        <f>'6-14-24 vs Balboa'!V4</f>
        <v>0</v>
      </c>
      <c r="V196" s="183">
        <f>'6-14-24 vs Balboa'!W4</f>
        <v>0</v>
      </c>
      <c r="W196" s="183">
        <f>'6-14-24 vs Balboa'!X4</f>
        <v>0</v>
      </c>
      <c r="X196" s="183">
        <f>'6-14-24 vs Balboa'!Y4</f>
        <v>0</v>
      </c>
      <c r="Y196" s="183">
        <f>'6-14-24 vs Balboa'!Z4</f>
        <v>0</v>
      </c>
      <c r="Z196" s="183">
        <f>'6-14-24 vs Balboa'!AA4</f>
        <v>0</v>
      </c>
      <c r="AA196" s="198" t="s">
        <v>166</v>
      </c>
    </row>
    <row r="197" spans="1:27" x14ac:dyDescent="0.55000000000000004">
      <c r="A197" s="196">
        <f>'6-14-24 vs Balboa'!B5</f>
        <v>2</v>
      </c>
      <c r="B197" s="196" t="str">
        <f>'6-14-24 vs Balboa'!C5</f>
        <v>Rivers</v>
      </c>
      <c r="C197" s="183">
        <f>'6-14-24 vs Balboa'!D5</f>
        <v>2</v>
      </c>
      <c r="D197" s="183">
        <f>'6-14-24 vs Balboa'!E5</f>
        <v>3</v>
      </c>
      <c r="E197" s="183">
        <f>'6-14-24 vs Balboa'!F5*100</f>
        <v>66.666666666666657</v>
      </c>
      <c r="F197" s="183">
        <f>'6-14-24 vs Balboa'!G5</f>
        <v>2</v>
      </c>
      <c r="G197" s="183">
        <f>'6-14-24 vs Balboa'!H5</f>
        <v>2</v>
      </c>
      <c r="H197" s="183">
        <f>'6-14-24 vs Balboa'!I5*100</f>
        <v>100</v>
      </c>
      <c r="I197" s="183">
        <f>'6-14-24 vs Balboa'!J5</f>
        <v>0</v>
      </c>
      <c r="J197" s="183">
        <f>'6-14-24 vs Balboa'!K5</f>
        <v>0</v>
      </c>
      <c r="K197" s="183">
        <f>'6-14-24 vs Balboa'!L5*100</f>
        <v>0</v>
      </c>
      <c r="L197" s="183">
        <f>'6-14-24 vs Balboa'!M5</f>
        <v>4</v>
      </c>
      <c r="M197" s="183">
        <f>'6-14-24 vs Balboa'!N5</f>
        <v>5</v>
      </c>
      <c r="N197" s="183">
        <f>'6-14-24 vs Balboa'!O5*100</f>
        <v>80</v>
      </c>
      <c r="O197" s="183">
        <f>'6-14-24 vs Balboa'!P5</f>
        <v>10</v>
      </c>
      <c r="P197" s="183">
        <f>'6-14-24 vs Balboa'!Q5</f>
        <v>0</v>
      </c>
      <c r="Q197" s="183">
        <f>'6-14-24 vs Balboa'!R5</f>
        <v>2</v>
      </c>
      <c r="R197" s="183">
        <f>'6-14-24 vs Balboa'!S5</f>
        <v>2</v>
      </c>
      <c r="S197" s="183">
        <f>'6-14-24 vs Balboa'!T5</f>
        <v>0</v>
      </c>
      <c r="T197" s="183">
        <f>'6-14-24 vs Balboa'!U5</f>
        <v>3</v>
      </c>
      <c r="U197" s="183">
        <f>'6-14-24 vs Balboa'!V5</f>
        <v>0</v>
      </c>
      <c r="V197" s="183">
        <f>'6-14-24 vs Balboa'!W5</f>
        <v>1</v>
      </c>
      <c r="W197" s="183">
        <f>'6-14-24 vs Balboa'!X5</f>
        <v>0</v>
      </c>
      <c r="X197" s="183">
        <f>'6-14-24 vs Balboa'!Y5</f>
        <v>0</v>
      </c>
      <c r="Y197" s="183">
        <f>'6-14-24 vs Balboa'!Z5</f>
        <v>3</v>
      </c>
      <c r="Z197" s="183">
        <f>'6-14-24 vs Balboa'!AA5</f>
        <v>19</v>
      </c>
      <c r="AA197" s="198" t="s">
        <v>166</v>
      </c>
    </row>
    <row r="198" spans="1:27" x14ac:dyDescent="0.55000000000000004">
      <c r="A198" s="196">
        <f>'6-14-24 vs Balboa'!B6</f>
        <v>3</v>
      </c>
      <c r="B198" s="196" t="str">
        <f>'6-14-24 vs Balboa'!C6</f>
        <v>Gossett</v>
      </c>
      <c r="C198" s="183">
        <f>'6-14-24 vs Balboa'!D6</f>
        <v>0</v>
      </c>
      <c r="D198" s="183">
        <f>'6-14-24 vs Balboa'!E6</f>
        <v>1</v>
      </c>
      <c r="E198" s="183">
        <f>'6-14-24 vs Balboa'!F6*100</f>
        <v>0</v>
      </c>
      <c r="F198" s="183">
        <f>'6-14-24 vs Balboa'!G6</f>
        <v>0</v>
      </c>
      <c r="G198" s="183">
        <f>'6-14-24 vs Balboa'!H6</f>
        <v>8</v>
      </c>
      <c r="H198" s="183">
        <f>'6-14-24 vs Balboa'!I6*100</f>
        <v>0</v>
      </c>
      <c r="I198" s="183">
        <f>'6-14-24 vs Balboa'!J6</f>
        <v>2</v>
      </c>
      <c r="J198" s="183">
        <f>'6-14-24 vs Balboa'!K6</f>
        <v>2</v>
      </c>
      <c r="K198" s="183">
        <f>'6-14-24 vs Balboa'!L6*100</f>
        <v>100</v>
      </c>
      <c r="L198" s="183">
        <f>'6-14-24 vs Balboa'!M6</f>
        <v>0</v>
      </c>
      <c r="M198" s="183">
        <f>'6-14-24 vs Balboa'!N6</f>
        <v>9</v>
      </c>
      <c r="N198" s="183">
        <f>'6-14-24 vs Balboa'!O6*100</f>
        <v>0</v>
      </c>
      <c r="O198" s="183">
        <f>'6-14-24 vs Balboa'!P6</f>
        <v>2</v>
      </c>
      <c r="P198" s="183">
        <f>'6-14-24 vs Balboa'!Q6</f>
        <v>1</v>
      </c>
      <c r="Q198" s="183">
        <f>'6-14-24 vs Balboa'!R6</f>
        <v>1</v>
      </c>
      <c r="R198" s="183">
        <f>'6-14-24 vs Balboa'!S6</f>
        <v>2</v>
      </c>
      <c r="S198" s="183">
        <f>'6-14-24 vs Balboa'!T6</f>
        <v>5</v>
      </c>
      <c r="T198" s="183">
        <f>'6-14-24 vs Balboa'!U6</f>
        <v>1</v>
      </c>
      <c r="U198" s="183">
        <f>'6-14-24 vs Balboa'!V6</f>
        <v>0</v>
      </c>
      <c r="V198" s="183">
        <f>'6-14-24 vs Balboa'!W6</f>
        <v>1</v>
      </c>
      <c r="W198" s="183">
        <f>'6-14-24 vs Balboa'!X6</f>
        <v>1</v>
      </c>
      <c r="X198" s="183">
        <f>'6-14-24 vs Balboa'!Y6</f>
        <v>2</v>
      </c>
      <c r="Y198" s="183">
        <f>'6-14-24 vs Balboa'!Z6</f>
        <v>0</v>
      </c>
      <c r="Z198" s="183">
        <f>'6-14-24 vs Balboa'!AA6</f>
        <v>30</v>
      </c>
      <c r="AA198" s="198" t="s">
        <v>166</v>
      </c>
    </row>
    <row r="199" spans="1:27" x14ac:dyDescent="0.55000000000000004">
      <c r="A199" s="196">
        <f>'6-14-24 vs Balboa'!B7</f>
        <v>4</v>
      </c>
      <c r="B199" s="196" t="str">
        <f>'6-14-24 vs Balboa'!C7</f>
        <v>Stapler</v>
      </c>
      <c r="C199" s="183">
        <f>'6-14-24 vs Balboa'!D7</f>
        <v>0</v>
      </c>
      <c r="D199" s="183">
        <f>'6-14-24 vs Balboa'!E7</f>
        <v>0</v>
      </c>
      <c r="E199" s="183">
        <f>'6-14-24 vs Balboa'!F7*100</f>
        <v>0</v>
      </c>
      <c r="F199" s="183">
        <f>'6-14-24 vs Balboa'!G7</f>
        <v>0</v>
      </c>
      <c r="G199" s="183">
        <f>'6-14-24 vs Balboa'!H7</f>
        <v>0</v>
      </c>
      <c r="H199" s="183">
        <f>'6-14-24 vs Balboa'!I7*100</f>
        <v>0</v>
      </c>
      <c r="I199" s="183">
        <f>'6-14-24 vs Balboa'!J7</f>
        <v>0</v>
      </c>
      <c r="J199" s="183">
        <f>'6-14-24 vs Balboa'!K7</f>
        <v>0</v>
      </c>
      <c r="K199" s="183">
        <f>'6-14-24 vs Balboa'!L7*100</f>
        <v>0</v>
      </c>
      <c r="L199" s="183">
        <f>'6-14-24 vs Balboa'!M7</f>
        <v>0</v>
      </c>
      <c r="M199" s="183">
        <f>'6-14-24 vs Balboa'!N7</f>
        <v>0</v>
      </c>
      <c r="N199" s="183">
        <f>'6-14-24 vs Balboa'!O7*100</f>
        <v>0</v>
      </c>
      <c r="O199" s="183">
        <f>'6-14-24 vs Balboa'!P7</f>
        <v>0</v>
      </c>
      <c r="P199" s="183">
        <f>'6-14-24 vs Balboa'!Q7</f>
        <v>0</v>
      </c>
      <c r="Q199" s="183">
        <f>'6-14-24 vs Balboa'!R7</f>
        <v>0</v>
      </c>
      <c r="R199" s="183">
        <f>'6-14-24 vs Balboa'!S7</f>
        <v>0</v>
      </c>
      <c r="S199" s="183">
        <f>'6-14-24 vs Balboa'!T7</f>
        <v>0</v>
      </c>
      <c r="T199" s="183">
        <f>'6-14-24 vs Balboa'!U7</f>
        <v>0</v>
      </c>
      <c r="U199" s="183">
        <f>'6-14-24 vs Balboa'!V7</f>
        <v>0</v>
      </c>
      <c r="V199" s="183">
        <f>'6-14-24 vs Balboa'!W7</f>
        <v>0</v>
      </c>
      <c r="W199" s="183">
        <f>'6-14-24 vs Balboa'!X7</f>
        <v>0</v>
      </c>
      <c r="X199" s="183">
        <f>'6-14-24 vs Balboa'!Y7</f>
        <v>0</v>
      </c>
      <c r="Y199" s="183">
        <f>'6-14-24 vs Balboa'!Z7</f>
        <v>0</v>
      </c>
      <c r="Z199" s="183">
        <f>'6-14-24 vs Balboa'!AA7</f>
        <v>0</v>
      </c>
      <c r="AA199" s="198" t="s">
        <v>166</v>
      </c>
    </row>
    <row r="200" spans="1:27" x14ac:dyDescent="0.55000000000000004">
      <c r="A200" s="196">
        <f>'6-14-24 vs Balboa'!B8</f>
        <v>5</v>
      </c>
      <c r="B200" s="196" t="str">
        <f>'6-14-24 vs Balboa'!C8</f>
        <v>JD</v>
      </c>
      <c r="C200" s="183">
        <f>'6-14-24 vs Balboa'!D8</f>
        <v>0</v>
      </c>
      <c r="D200" s="183">
        <f>'6-14-24 vs Balboa'!E8</f>
        <v>3</v>
      </c>
      <c r="E200" s="183">
        <f>'6-14-24 vs Balboa'!F8*100</f>
        <v>0</v>
      </c>
      <c r="F200" s="183">
        <f>'6-14-24 vs Balboa'!G8</f>
        <v>0</v>
      </c>
      <c r="G200" s="183">
        <f>'6-14-24 vs Balboa'!H8</f>
        <v>0</v>
      </c>
      <c r="H200" s="183">
        <f>'6-14-24 vs Balboa'!I8*100</f>
        <v>0</v>
      </c>
      <c r="I200" s="183">
        <f>'6-14-24 vs Balboa'!J8</f>
        <v>6</v>
      </c>
      <c r="J200" s="183">
        <f>'6-14-24 vs Balboa'!K8</f>
        <v>6</v>
      </c>
      <c r="K200" s="183">
        <f>'6-14-24 vs Balboa'!L8*100</f>
        <v>100</v>
      </c>
      <c r="L200" s="183">
        <f>'6-14-24 vs Balboa'!M8</f>
        <v>0</v>
      </c>
      <c r="M200" s="183">
        <f>'6-14-24 vs Balboa'!N8</f>
        <v>3</v>
      </c>
      <c r="N200" s="183">
        <f>'6-14-24 vs Balboa'!O8*100</f>
        <v>0</v>
      </c>
      <c r="O200" s="183">
        <f>'6-14-24 vs Balboa'!P8</f>
        <v>6</v>
      </c>
      <c r="P200" s="183">
        <f>'6-14-24 vs Balboa'!Q8</f>
        <v>0</v>
      </c>
      <c r="Q200" s="183">
        <f>'6-14-24 vs Balboa'!R8</f>
        <v>2</v>
      </c>
      <c r="R200" s="183">
        <f>'6-14-24 vs Balboa'!S8</f>
        <v>2</v>
      </c>
      <c r="S200" s="183">
        <f>'6-14-24 vs Balboa'!T8</f>
        <v>1</v>
      </c>
      <c r="T200" s="183">
        <f>'6-14-24 vs Balboa'!U8</f>
        <v>2</v>
      </c>
      <c r="U200" s="183">
        <f>'6-14-24 vs Balboa'!V8</f>
        <v>0</v>
      </c>
      <c r="V200" s="183">
        <f>'6-14-24 vs Balboa'!W8</f>
        <v>4</v>
      </c>
      <c r="W200" s="183">
        <f>'6-14-24 vs Balboa'!X8</f>
        <v>0</v>
      </c>
      <c r="X200" s="183">
        <f>'6-14-24 vs Balboa'!Y8</f>
        <v>1</v>
      </c>
      <c r="Y200" s="183">
        <f>'6-14-24 vs Balboa'!Z8</f>
        <v>1</v>
      </c>
      <c r="Z200" s="183">
        <f>'6-14-24 vs Balboa'!AA8</f>
        <v>27</v>
      </c>
      <c r="AA200" s="198" t="s">
        <v>166</v>
      </c>
    </row>
    <row r="201" spans="1:27" x14ac:dyDescent="0.55000000000000004">
      <c r="A201" s="196">
        <f>'6-14-24 vs Balboa'!B9</f>
        <v>10</v>
      </c>
      <c r="B201" s="196" t="str">
        <f>'6-14-24 vs Balboa'!C9</f>
        <v>Mason</v>
      </c>
      <c r="C201" s="183">
        <f>'6-14-24 vs Balboa'!D9</f>
        <v>0</v>
      </c>
      <c r="D201" s="183">
        <f>'6-14-24 vs Balboa'!E9</f>
        <v>0</v>
      </c>
      <c r="E201" s="183">
        <f>'6-14-24 vs Balboa'!F9*100</f>
        <v>0</v>
      </c>
      <c r="F201" s="183">
        <f>'6-14-24 vs Balboa'!G9</f>
        <v>0</v>
      </c>
      <c r="G201" s="183">
        <f>'6-14-24 vs Balboa'!H9</f>
        <v>2</v>
      </c>
      <c r="H201" s="183">
        <f>'6-14-24 vs Balboa'!I9*100</f>
        <v>0</v>
      </c>
      <c r="I201" s="183">
        <f>'6-14-24 vs Balboa'!J9</f>
        <v>0</v>
      </c>
      <c r="J201" s="183">
        <f>'6-14-24 vs Balboa'!K9</f>
        <v>0</v>
      </c>
      <c r="K201" s="183">
        <f>'6-14-24 vs Balboa'!L9*100</f>
        <v>0</v>
      </c>
      <c r="L201" s="183">
        <f>'6-14-24 vs Balboa'!M9</f>
        <v>0</v>
      </c>
      <c r="M201" s="183">
        <f>'6-14-24 vs Balboa'!N9</f>
        <v>2</v>
      </c>
      <c r="N201" s="183">
        <f>'6-14-24 vs Balboa'!O9*100</f>
        <v>0</v>
      </c>
      <c r="O201" s="183">
        <f>'6-14-24 vs Balboa'!P9</f>
        <v>0</v>
      </c>
      <c r="P201" s="183">
        <f>'6-14-24 vs Balboa'!Q9</f>
        <v>0</v>
      </c>
      <c r="Q201" s="183">
        <f>'6-14-24 vs Balboa'!R9</f>
        <v>0</v>
      </c>
      <c r="R201" s="183">
        <f>'6-14-24 vs Balboa'!S9</f>
        <v>0</v>
      </c>
      <c r="S201" s="183">
        <f>'6-14-24 vs Balboa'!T9</f>
        <v>0</v>
      </c>
      <c r="T201" s="183">
        <f>'6-14-24 vs Balboa'!U9</f>
        <v>0</v>
      </c>
      <c r="U201" s="183">
        <f>'6-14-24 vs Balboa'!V9</f>
        <v>0</v>
      </c>
      <c r="V201" s="183">
        <f>'6-14-24 vs Balboa'!W9</f>
        <v>0</v>
      </c>
      <c r="W201" s="183">
        <f>'6-14-24 vs Balboa'!X9</f>
        <v>0</v>
      </c>
      <c r="X201" s="183">
        <f>'6-14-24 vs Balboa'!Y9</f>
        <v>0</v>
      </c>
      <c r="Y201" s="183">
        <f>'6-14-24 vs Balboa'!Z9</f>
        <v>0</v>
      </c>
      <c r="Z201" s="183">
        <f>'6-14-24 vs Balboa'!AA9</f>
        <v>3.66</v>
      </c>
      <c r="AA201" s="198" t="s">
        <v>166</v>
      </c>
    </row>
    <row r="202" spans="1:27" x14ac:dyDescent="0.55000000000000004">
      <c r="A202" s="196">
        <f>'6-14-24 vs Balboa'!B10</f>
        <v>11</v>
      </c>
      <c r="B202" s="196" t="str">
        <f>'6-14-24 vs Balboa'!C10</f>
        <v>Pannell</v>
      </c>
      <c r="C202" s="183">
        <f>'6-14-24 vs Balboa'!D10</f>
        <v>2</v>
      </c>
      <c r="D202" s="183">
        <f>'6-14-24 vs Balboa'!E10</f>
        <v>2</v>
      </c>
      <c r="E202" s="183">
        <f>'6-14-24 vs Balboa'!F10*100</f>
        <v>100</v>
      </c>
      <c r="F202" s="183">
        <f>'6-14-24 vs Balboa'!G10</f>
        <v>0</v>
      </c>
      <c r="G202" s="183">
        <f>'6-14-24 vs Balboa'!H10</f>
        <v>1</v>
      </c>
      <c r="H202" s="183">
        <f>'6-14-24 vs Balboa'!I10*100</f>
        <v>0</v>
      </c>
      <c r="I202" s="183">
        <f>'6-14-24 vs Balboa'!J10</f>
        <v>0</v>
      </c>
      <c r="J202" s="183">
        <f>'6-14-24 vs Balboa'!K10</f>
        <v>0</v>
      </c>
      <c r="K202" s="183">
        <f>'6-14-24 vs Balboa'!L10*100</f>
        <v>0</v>
      </c>
      <c r="L202" s="183">
        <f>'6-14-24 vs Balboa'!M10</f>
        <v>2</v>
      </c>
      <c r="M202" s="183">
        <f>'6-14-24 vs Balboa'!N10</f>
        <v>3</v>
      </c>
      <c r="N202" s="183">
        <f>'6-14-24 vs Balboa'!O10*100</f>
        <v>66.666666666666657</v>
      </c>
      <c r="O202" s="183">
        <f>'6-14-24 vs Balboa'!P10</f>
        <v>4</v>
      </c>
      <c r="P202" s="183">
        <f>'6-14-24 vs Balboa'!Q10</f>
        <v>1</v>
      </c>
      <c r="Q202" s="183">
        <f>'6-14-24 vs Balboa'!R10</f>
        <v>0</v>
      </c>
      <c r="R202" s="183">
        <f>'6-14-24 vs Balboa'!S10</f>
        <v>1</v>
      </c>
      <c r="S202" s="183">
        <f>'6-14-24 vs Balboa'!T10</f>
        <v>0</v>
      </c>
      <c r="T202" s="183">
        <f>'6-14-24 vs Balboa'!U10</f>
        <v>1</v>
      </c>
      <c r="U202" s="183">
        <f>'6-14-24 vs Balboa'!V10</f>
        <v>0</v>
      </c>
      <c r="V202" s="183">
        <f>'6-14-24 vs Balboa'!W10</f>
        <v>0</v>
      </c>
      <c r="W202" s="183">
        <f>'6-14-24 vs Balboa'!X10</f>
        <v>0</v>
      </c>
      <c r="X202" s="183">
        <f>'6-14-24 vs Balboa'!Y10</f>
        <v>0</v>
      </c>
      <c r="Y202" s="183">
        <f>'6-14-24 vs Balboa'!Z10</f>
        <v>2</v>
      </c>
      <c r="Z202" s="183">
        <f>'6-14-24 vs Balboa'!AA10</f>
        <v>16.5</v>
      </c>
      <c r="AA202" s="198" t="s">
        <v>166</v>
      </c>
    </row>
    <row r="203" spans="1:27" x14ac:dyDescent="0.55000000000000004">
      <c r="A203" s="196">
        <f>'6-14-24 vs Balboa'!B11</f>
        <v>12</v>
      </c>
      <c r="B203" s="196" t="str">
        <f>'6-14-24 vs Balboa'!C11</f>
        <v>Chapman</v>
      </c>
      <c r="C203" s="183">
        <f>'6-14-24 vs Balboa'!D11</f>
        <v>0</v>
      </c>
      <c r="D203" s="183">
        <f>'6-14-24 vs Balboa'!E11</f>
        <v>0</v>
      </c>
      <c r="E203" s="183">
        <f>'6-14-24 vs Balboa'!F11*100</f>
        <v>0</v>
      </c>
      <c r="F203" s="183">
        <f>'6-14-24 vs Balboa'!G11</f>
        <v>0</v>
      </c>
      <c r="G203" s="183">
        <f>'6-14-24 vs Balboa'!H11</f>
        <v>0</v>
      </c>
      <c r="H203" s="183">
        <f>'6-14-24 vs Balboa'!I11*100</f>
        <v>0</v>
      </c>
      <c r="I203" s="183">
        <f>'6-14-24 vs Balboa'!J11</f>
        <v>0</v>
      </c>
      <c r="J203" s="183">
        <f>'6-14-24 vs Balboa'!K11</f>
        <v>0</v>
      </c>
      <c r="K203" s="183">
        <f>'6-14-24 vs Balboa'!L11*100</f>
        <v>0</v>
      </c>
      <c r="L203" s="183">
        <f>'6-14-24 vs Balboa'!M11</f>
        <v>0</v>
      </c>
      <c r="M203" s="183">
        <f>'6-14-24 vs Balboa'!N11</f>
        <v>0</v>
      </c>
      <c r="N203" s="183">
        <f>'6-14-24 vs Balboa'!O11*100</f>
        <v>0</v>
      </c>
      <c r="O203" s="183">
        <f>'6-14-24 vs Balboa'!P11</f>
        <v>0</v>
      </c>
      <c r="P203" s="183">
        <f>'6-14-24 vs Balboa'!Q11</f>
        <v>0</v>
      </c>
      <c r="Q203" s="183">
        <f>'6-14-24 vs Balboa'!R11</f>
        <v>0</v>
      </c>
      <c r="R203" s="183">
        <f>'6-14-24 vs Balboa'!S11</f>
        <v>0</v>
      </c>
      <c r="S203" s="183">
        <f>'6-14-24 vs Balboa'!T11</f>
        <v>0</v>
      </c>
      <c r="T203" s="183">
        <f>'6-14-24 vs Balboa'!U11</f>
        <v>0</v>
      </c>
      <c r="U203" s="183">
        <f>'6-14-24 vs Balboa'!V11</f>
        <v>0</v>
      </c>
      <c r="V203" s="183">
        <f>'6-14-24 vs Balboa'!W11</f>
        <v>0</v>
      </c>
      <c r="W203" s="183">
        <f>'6-14-24 vs Balboa'!X11</f>
        <v>0</v>
      </c>
      <c r="X203" s="183">
        <f>'6-14-24 vs Balboa'!Y11</f>
        <v>0</v>
      </c>
      <c r="Y203" s="183">
        <f>'6-14-24 vs Balboa'!Z11</f>
        <v>0</v>
      </c>
      <c r="Z203" s="183">
        <f>'6-14-24 vs Balboa'!AA11</f>
        <v>0</v>
      </c>
      <c r="AA203" s="198" t="s">
        <v>166</v>
      </c>
    </row>
    <row r="204" spans="1:27" x14ac:dyDescent="0.55000000000000004">
      <c r="A204" s="196">
        <f>'6-14-24 vs Balboa'!B12</f>
        <v>24</v>
      </c>
      <c r="B204" s="196" t="str">
        <f>'6-14-24 vs Balboa'!C12</f>
        <v>Carney</v>
      </c>
      <c r="C204" s="183">
        <f>'6-14-24 vs Balboa'!D12</f>
        <v>1</v>
      </c>
      <c r="D204" s="183">
        <f>'6-14-24 vs Balboa'!E12</f>
        <v>1</v>
      </c>
      <c r="E204" s="183">
        <f>'6-14-24 vs Balboa'!F12*100</f>
        <v>100</v>
      </c>
      <c r="F204" s="183">
        <f>'6-14-24 vs Balboa'!G12</f>
        <v>2</v>
      </c>
      <c r="G204" s="183">
        <f>'6-14-24 vs Balboa'!H12</f>
        <v>2</v>
      </c>
      <c r="H204" s="183">
        <f>'6-14-24 vs Balboa'!I12*100</f>
        <v>100</v>
      </c>
      <c r="I204" s="183">
        <f>'6-14-24 vs Balboa'!J12</f>
        <v>1</v>
      </c>
      <c r="J204" s="183">
        <f>'6-14-24 vs Balboa'!K12</f>
        <v>2</v>
      </c>
      <c r="K204" s="183">
        <f>'6-14-24 vs Balboa'!L12*100</f>
        <v>50</v>
      </c>
      <c r="L204" s="183">
        <f>'6-14-24 vs Balboa'!M12</f>
        <v>3</v>
      </c>
      <c r="M204" s="183">
        <f>'6-14-24 vs Balboa'!N12</f>
        <v>3</v>
      </c>
      <c r="N204" s="183">
        <f>'6-14-24 vs Balboa'!O12*100</f>
        <v>100</v>
      </c>
      <c r="O204" s="183">
        <f>'6-14-24 vs Balboa'!P12</f>
        <v>9</v>
      </c>
      <c r="P204" s="183">
        <f>'6-14-24 vs Balboa'!Q12</f>
        <v>1</v>
      </c>
      <c r="Q204" s="183">
        <f>'6-14-24 vs Balboa'!R12</f>
        <v>1</v>
      </c>
      <c r="R204" s="183">
        <f>'6-14-24 vs Balboa'!S12</f>
        <v>2</v>
      </c>
      <c r="S204" s="183">
        <f>'6-14-24 vs Balboa'!T12</f>
        <v>0</v>
      </c>
      <c r="T204" s="183">
        <f>'6-14-24 vs Balboa'!U12</f>
        <v>1</v>
      </c>
      <c r="U204" s="183">
        <f>'6-14-24 vs Balboa'!V12</f>
        <v>0</v>
      </c>
      <c r="V204" s="183">
        <f>'6-14-24 vs Balboa'!W12</f>
        <v>1</v>
      </c>
      <c r="W204" s="183">
        <f>'6-14-24 vs Balboa'!X12</f>
        <v>0</v>
      </c>
      <c r="X204" s="183">
        <f>'6-14-24 vs Balboa'!Y12</f>
        <v>3</v>
      </c>
      <c r="Y204" s="183">
        <f>'6-14-24 vs Balboa'!Z12</f>
        <v>1</v>
      </c>
      <c r="Z204" s="183">
        <f>'6-14-24 vs Balboa'!AA12</f>
        <v>25.25</v>
      </c>
      <c r="AA204" s="198" t="s">
        <v>166</v>
      </c>
    </row>
    <row r="205" spans="1:27" x14ac:dyDescent="0.55000000000000004">
      <c r="A205" s="196">
        <f>'6-14-24 vs Balboa'!B13</f>
        <v>30</v>
      </c>
      <c r="B205" s="196" t="str">
        <f>'6-14-24 vs Balboa'!C13</f>
        <v>Bowman</v>
      </c>
      <c r="C205" s="183">
        <f>'6-14-24 vs Balboa'!D13</f>
        <v>0</v>
      </c>
      <c r="D205" s="183">
        <f>'6-14-24 vs Balboa'!E13</f>
        <v>2</v>
      </c>
      <c r="E205" s="183">
        <f>'6-14-24 vs Balboa'!F13*100</f>
        <v>0</v>
      </c>
      <c r="F205" s="183">
        <f>'6-14-24 vs Balboa'!G13</f>
        <v>0</v>
      </c>
      <c r="G205" s="183">
        <f>'6-14-24 vs Balboa'!H13</f>
        <v>3</v>
      </c>
      <c r="H205" s="183">
        <f>'6-14-24 vs Balboa'!I13*100</f>
        <v>0</v>
      </c>
      <c r="I205" s="183">
        <f>'6-14-24 vs Balboa'!J13</f>
        <v>4</v>
      </c>
      <c r="J205" s="183">
        <f>'6-14-24 vs Balboa'!K13</f>
        <v>4</v>
      </c>
      <c r="K205" s="183">
        <f>'6-14-24 vs Balboa'!L13*100</f>
        <v>100</v>
      </c>
      <c r="L205" s="183">
        <f>'6-14-24 vs Balboa'!M13</f>
        <v>0</v>
      </c>
      <c r="M205" s="183">
        <f>'6-14-24 vs Balboa'!N13</f>
        <v>5</v>
      </c>
      <c r="N205" s="183">
        <f>'6-14-24 vs Balboa'!O13*100</f>
        <v>0</v>
      </c>
      <c r="O205" s="183">
        <f>'6-14-24 vs Balboa'!P13</f>
        <v>4</v>
      </c>
      <c r="P205" s="183">
        <f>'6-14-24 vs Balboa'!Q13</f>
        <v>1</v>
      </c>
      <c r="Q205" s="183">
        <f>'6-14-24 vs Balboa'!R13</f>
        <v>3</v>
      </c>
      <c r="R205" s="183">
        <f>'6-14-24 vs Balboa'!S13</f>
        <v>4</v>
      </c>
      <c r="S205" s="183">
        <f>'6-14-24 vs Balboa'!T13</f>
        <v>0</v>
      </c>
      <c r="T205" s="183">
        <f>'6-14-24 vs Balboa'!U13</f>
        <v>0</v>
      </c>
      <c r="U205" s="183">
        <f>'6-14-24 vs Balboa'!V13</f>
        <v>1</v>
      </c>
      <c r="V205" s="183">
        <f>'6-14-24 vs Balboa'!W13</f>
        <v>1</v>
      </c>
      <c r="W205" s="183">
        <f>'6-14-24 vs Balboa'!X13</f>
        <v>0</v>
      </c>
      <c r="X205" s="183">
        <f>'6-14-24 vs Balboa'!Y13</f>
        <v>1</v>
      </c>
      <c r="Y205" s="183">
        <f>'6-14-24 vs Balboa'!Z13</f>
        <v>3</v>
      </c>
      <c r="Z205" s="183">
        <f>'6-14-24 vs Balboa'!AA13</f>
        <v>17.75</v>
      </c>
      <c r="AA205" s="198" t="s">
        <v>166</v>
      </c>
    </row>
    <row r="206" spans="1:27" x14ac:dyDescent="0.55000000000000004">
      <c r="A206" s="196">
        <f>'6-14-24 vs Balboa'!B14</f>
        <v>32</v>
      </c>
      <c r="B206" s="196" t="str">
        <f>'6-14-24 vs Balboa'!C14</f>
        <v>Turner</v>
      </c>
      <c r="C206" s="183">
        <f>'6-14-24 vs Balboa'!D14</f>
        <v>0</v>
      </c>
      <c r="D206" s="183">
        <f>'6-14-24 vs Balboa'!E14</f>
        <v>0</v>
      </c>
      <c r="E206" s="183">
        <f>'6-14-24 vs Balboa'!F14*100</f>
        <v>0</v>
      </c>
      <c r="F206" s="183">
        <f>'6-14-24 vs Balboa'!G14</f>
        <v>0</v>
      </c>
      <c r="G206" s="183">
        <f>'6-14-24 vs Balboa'!H14</f>
        <v>0</v>
      </c>
      <c r="H206" s="183">
        <f>'6-14-24 vs Balboa'!I14*100</f>
        <v>0</v>
      </c>
      <c r="I206" s="183">
        <f>'6-14-24 vs Balboa'!J14</f>
        <v>0</v>
      </c>
      <c r="J206" s="183">
        <f>'6-14-24 vs Balboa'!K14</f>
        <v>0</v>
      </c>
      <c r="K206" s="183">
        <f>'6-14-24 vs Balboa'!L14*100</f>
        <v>0</v>
      </c>
      <c r="L206" s="183">
        <f>'6-14-24 vs Balboa'!M14</f>
        <v>0</v>
      </c>
      <c r="M206" s="183">
        <f>'6-14-24 vs Balboa'!N14</f>
        <v>0</v>
      </c>
      <c r="N206" s="183">
        <f>'6-14-24 vs Balboa'!O14*100</f>
        <v>0</v>
      </c>
      <c r="O206" s="183">
        <f>'6-14-24 vs Balboa'!P14</f>
        <v>0</v>
      </c>
      <c r="P206" s="183">
        <f>'6-14-24 vs Balboa'!Q14</f>
        <v>0</v>
      </c>
      <c r="Q206" s="183">
        <f>'6-14-24 vs Balboa'!R14</f>
        <v>0</v>
      </c>
      <c r="R206" s="183">
        <f>'6-14-24 vs Balboa'!S14</f>
        <v>0</v>
      </c>
      <c r="S206" s="183">
        <f>'6-14-24 vs Balboa'!T14</f>
        <v>0</v>
      </c>
      <c r="T206" s="183">
        <f>'6-14-24 vs Balboa'!U14</f>
        <v>0</v>
      </c>
      <c r="U206" s="183">
        <f>'6-14-24 vs Balboa'!V14</f>
        <v>0</v>
      </c>
      <c r="V206" s="183">
        <f>'6-14-24 vs Balboa'!W14</f>
        <v>0</v>
      </c>
      <c r="W206" s="183">
        <f>'6-14-24 vs Balboa'!X14</f>
        <v>0</v>
      </c>
      <c r="X206" s="183">
        <f>'6-14-24 vs Balboa'!Y14</f>
        <v>0</v>
      </c>
      <c r="Y206" s="183">
        <f>'6-14-24 vs Balboa'!Z14</f>
        <v>0</v>
      </c>
      <c r="Z206" s="183">
        <f>'6-14-24 vs Balboa'!AA14</f>
        <v>0</v>
      </c>
      <c r="AA206" s="198" t="s">
        <v>166</v>
      </c>
    </row>
    <row r="207" spans="1:27" x14ac:dyDescent="0.55000000000000004">
      <c r="A207" s="196">
        <f>'6-14-24 vs Balboa'!B15</f>
        <v>33</v>
      </c>
      <c r="B207" s="196" t="str">
        <f>'6-14-24 vs Balboa'!C15</f>
        <v>Bellomy</v>
      </c>
      <c r="C207" s="183">
        <f>'6-14-24 vs Balboa'!D15</f>
        <v>0</v>
      </c>
      <c r="D207" s="183">
        <f>'6-14-24 vs Balboa'!E15</f>
        <v>0</v>
      </c>
      <c r="E207" s="183">
        <f>'6-14-24 vs Balboa'!F15*100</f>
        <v>0</v>
      </c>
      <c r="F207" s="183">
        <f>'6-14-24 vs Balboa'!G15</f>
        <v>0</v>
      </c>
      <c r="G207" s="183">
        <f>'6-14-24 vs Balboa'!H15</f>
        <v>0</v>
      </c>
      <c r="H207" s="183">
        <f>'6-14-24 vs Balboa'!I15*100</f>
        <v>0</v>
      </c>
      <c r="I207" s="183">
        <f>'6-14-24 vs Balboa'!J15</f>
        <v>0</v>
      </c>
      <c r="J207" s="183">
        <f>'6-14-24 vs Balboa'!K15</f>
        <v>0</v>
      </c>
      <c r="K207" s="183">
        <f>'6-14-24 vs Balboa'!L15*100</f>
        <v>0</v>
      </c>
      <c r="L207" s="183">
        <f>'6-14-24 vs Balboa'!M15</f>
        <v>0</v>
      </c>
      <c r="M207" s="183">
        <f>'6-14-24 vs Balboa'!N15</f>
        <v>0</v>
      </c>
      <c r="N207" s="183">
        <f>'6-14-24 vs Balboa'!O15*100</f>
        <v>0</v>
      </c>
      <c r="O207" s="183">
        <f>'6-14-24 vs Balboa'!P15</f>
        <v>0</v>
      </c>
      <c r="P207" s="183">
        <f>'6-14-24 vs Balboa'!Q15</f>
        <v>0</v>
      </c>
      <c r="Q207" s="183">
        <f>'6-14-24 vs Balboa'!R15</f>
        <v>0</v>
      </c>
      <c r="R207" s="183">
        <f>'6-14-24 vs Balboa'!S15</f>
        <v>0</v>
      </c>
      <c r="S207" s="183">
        <f>'6-14-24 vs Balboa'!T15</f>
        <v>1</v>
      </c>
      <c r="T207" s="183">
        <f>'6-14-24 vs Balboa'!U15</f>
        <v>2</v>
      </c>
      <c r="U207" s="183">
        <f>'6-14-24 vs Balboa'!V15</f>
        <v>0</v>
      </c>
      <c r="V207" s="183">
        <f>'6-14-24 vs Balboa'!W15</f>
        <v>0</v>
      </c>
      <c r="W207" s="183">
        <f>'6-14-24 vs Balboa'!X15</f>
        <v>0</v>
      </c>
      <c r="X207" s="183">
        <f>'6-14-24 vs Balboa'!Y15</f>
        <v>0</v>
      </c>
      <c r="Y207" s="183">
        <f>'6-14-24 vs Balboa'!Z15</f>
        <v>0</v>
      </c>
      <c r="Z207" s="183">
        <f>'6-14-24 vs Balboa'!AA15</f>
        <v>2.1</v>
      </c>
      <c r="AA207" s="198" t="s">
        <v>166</v>
      </c>
    </row>
    <row r="208" spans="1:27" x14ac:dyDescent="0.55000000000000004">
      <c r="A208" s="196">
        <f>'6-14-24 vs Balboa'!B16</f>
        <v>34</v>
      </c>
      <c r="B208" s="196" t="str">
        <f>'6-14-24 vs Balboa'!C16</f>
        <v>Toms</v>
      </c>
      <c r="C208" s="183">
        <f>'6-14-24 vs Balboa'!D16</f>
        <v>1</v>
      </c>
      <c r="D208" s="183">
        <f>'6-14-24 vs Balboa'!E16</f>
        <v>4</v>
      </c>
      <c r="E208" s="183">
        <f>'6-14-24 vs Balboa'!F16*100</f>
        <v>25</v>
      </c>
      <c r="F208" s="183">
        <f>'6-14-24 vs Balboa'!G16</f>
        <v>0</v>
      </c>
      <c r="G208" s="183">
        <f>'6-14-24 vs Balboa'!H16</f>
        <v>0</v>
      </c>
      <c r="H208" s="183">
        <f>'6-14-24 vs Balboa'!I16*100</f>
        <v>0</v>
      </c>
      <c r="I208" s="183">
        <f>'6-14-24 vs Balboa'!J16</f>
        <v>2</v>
      </c>
      <c r="J208" s="183">
        <f>'6-14-24 vs Balboa'!K16</f>
        <v>2</v>
      </c>
      <c r="K208" s="183">
        <f>'6-14-24 vs Balboa'!L16*100</f>
        <v>100</v>
      </c>
      <c r="L208" s="183">
        <f>'6-14-24 vs Balboa'!M16</f>
        <v>1</v>
      </c>
      <c r="M208" s="183">
        <f>'6-14-24 vs Balboa'!N16</f>
        <v>4</v>
      </c>
      <c r="N208" s="183">
        <f>'6-14-24 vs Balboa'!O16*100</f>
        <v>25</v>
      </c>
      <c r="O208" s="183">
        <f>'6-14-24 vs Balboa'!P16</f>
        <v>4</v>
      </c>
      <c r="P208" s="183">
        <f>'6-14-24 vs Balboa'!Q16</f>
        <v>1</v>
      </c>
      <c r="Q208" s="183">
        <f>'6-14-24 vs Balboa'!R16</f>
        <v>2</v>
      </c>
      <c r="R208" s="183">
        <f>'6-14-24 vs Balboa'!S16</f>
        <v>3</v>
      </c>
      <c r="S208" s="183">
        <f>'6-14-24 vs Balboa'!T16</f>
        <v>1</v>
      </c>
      <c r="T208" s="183">
        <f>'6-14-24 vs Balboa'!U16</f>
        <v>0</v>
      </c>
      <c r="U208" s="183">
        <f>'6-14-24 vs Balboa'!V16</f>
        <v>2</v>
      </c>
      <c r="V208" s="183">
        <f>'6-14-24 vs Balboa'!W16</f>
        <v>1</v>
      </c>
      <c r="W208" s="183">
        <f>'6-14-24 vs Balboa'!X16</f>
        <v>0</v>
      </c>
      <c r="X208" s="183">
        <f>'6-14-24 vs Balboa'!Y16</f>
        <v>0</v>
      </c>
      <c r="Y208" s="183">
        <f>'6-14-24 vs Balboa'!Z16</f>
        <v>1</v>
      </c>
      <c r="Z208" s="183">
        <f>'6-14-24 vs Balboa'!AA16</f>
        <v>17.5</v>
      </c>
      <c r="AA208" s="198" t="s">
        <v>166</v>
      </c>
    </row>
    <row r="209" spans="1:27" x14ac:dyDescent="0.55000000000000004">
      <c r="A209" s="196">
        <f>'6-14-24 vs Balboa'!B17</f>
        <v>55</v>
      </c>
      <c r="B209" s="196" t="str">
        <f>'6-14-24 vs Balboa'!C17</f>
        <v>Baker</v>
      </c>
      <c r="C209" s="183">
        <f>'6-14-24 vs Balboa'!D17</f>
        <v>0</v>
      </c>
      <c r="D209" s="183">
        <f>'6-14-24 vs Balboa'!E17</f>
        <v>0</v>
      </c>
      <c r="E209" s="183">
        <f>'6-14-24 vs Balboa'!F17*100</f>
        <v>0</v>
      </c>
      <c r="F209" s="183">
        <f>'6-14-24 vs Balboa'!G17</f>
        <v>0</v>
      </c>
      <c r="G209" s="183">
        <f>'6-14-24 vs Balboa'!H17</f>
        <v>0</v>
      </c>
      <c r="H209" s="183">
        <f>'6-14-24 vs Balboa'!I17*100</f>
        <v>0</v>
      </c>
      <c r="I209" s="183">
        <f>'6-14-24 vs Balboa'!J17</f>
        <v>0</v>
      </c>
      <c r="J209" s="183">
        <f>'6-14-24 vs Balboa'!K17</f>
        <v>0</v>
      </c>
      <c r="K209" s="183">
        <f>'6-14-24 vs Balboa'!L17*100</f>
        <v>0</v>
      </c>
      <c r="L209" s="183">
        <f>'6-14-24 vs Balboa'!M17</f>
        <v>0</v>
      </c>
      <c r="M209" s="183">
        <f>'6-14-24 vs Balboa'!N17</f>
        <v>0</v>
      </c>
      <c r="N209" s="183">
        <f>'6-14-24 vs Balboa'!O17*100</f>
        <v>0</v>
      </c>
      <c r="O209" s="183">
        <f>'6-14-24 vs Balboa'!P17</f>
        <v>0</v>
      </c>
      <c r="P209" s="183">
        <f>'6-14-24 vs Balboa'!Q17</f>
        <v>0</v>
      </c>
      <c r="Q209" s="183">
        <f>'6-14-24 vs Balboa'!R17</f>
        <v>3</v>
      </c>
      <c r="R209" s="183">
        <f>'6-14-24 vs Balboa'!S17</f>
        <v>3</v>
      </c>
      <c r="S209" s="183">
        <f>'6-14-24 vs Balboa'!T17</f>
        <v>1</v>
      </c>
      <c r="T209" s="183">
        <f>'6-14-24 vs Balboa'!U17</f>
        <v>0</v>
      </c>
      <c r="U209" s="183">
        <f>'6-14-24 vs Balboa'!V17</f>
        <v>0</v>
      </c>
      <c r="V209" s="183">
        <f>'6-14-24 vs Balboa'!W17</f>
        <v>0</v>
      </c>
      <c r="W209" s="183">
        <f>'6-14-24 vs Balboa'!X17</f>
        <v>0</v>
      </c>
      <c r="X209" s="183">
        <f>'6-14-24 vs Balboa'!Y17</f>
        <v>1</v>
      </c>
      <c r="Y209" s="183">
        <f>'6-14-24 vs Balboa'!Z17</f>
        <v>0</v>
      </c>
      <c r="Z209" s="183">
        <f>'6-14-24 vs Balboa'!AA17</f>
        <v>12.2</v>
      </c>
      <c r="AA209" s="198" t="s">
        <v>166</v>
      </c>
    </row>
    <row r="210" spans="1:27" x14ac:dyDescent="0.55000000000000004">
      <c r="A210" s="196">
        <f>'6-14-24 vs Balboa'!B18</f>
        <v>99</v>
      </c>
      <c r="B210" s="196" t="str">
        <f>'6-14-24 vs Balboa'!C18</f>
        <v>Team</v>
      </c>
      <c r="C210" s="183">
        <f>'6-14-24 vs Balboa'!D18</f>
        <v>6</v>
      </c>
      <c r="D210" s="183">
        <f>'6-14-24 vs Balboa'!E18</f>
        <v>16</v>
      </c>
      <c r="E210" s="183">
        <f>'6-14-24 vs Balboa'!F18*100</f>
        <v>37.5</v>
      </c>
      <c r="F210" s="183">
        <f>'6-14-24 vs Balboa'!G18</f>
        <v>4</v>
      </c>
      <c r="G210" s="183">
        <f>'6-14-24 vs Balboa'!H18</f>
        <v>18</v>
      </c>
      <c r="H210" s="183">
        <f>'6-14-24 vs Balboa'!I18*100</f>
        <v>22.222222222222221</v>
      </c>
      <c r="I210" s="183">
        <f>'6-14-24 vs Balboa'!J18</f>
        <v>15</v>
      </c>
      <c r="J210" s="183">
        <f>'6-14-24 vs Balboa'!K18</f>
        <v>16</v>
      </c>
      <c r="K210" s="183">
        <f>'6-14-24 vs Balboa'!L18*100</f>
        <v>93.75</v>
      </c>
      <c r="L210" s="183">
        <f>'6-14-24 vs Balboa'!M18</f>
        <v>10</v>
      </c>
      <c r="M210" s="183">
        <f>'6-14-24 vs Balboa'!N18</f>
        <v>34</v>
      </c>
      <c r="N210" s="183">
        <f>'6-14-24 vs Balboa'!O18*100</f>
        <v>29.411764705882355</v>
      </c>
      <c r="O210" s="183">
        <f>'6-14-24 vs Balboa'!P18</f>
        <v>39</v>
      </c>
      <c r="P210" s="183">
        <f>'6-14-24 vs Balboa'!Q18</f>
        <v>5</v>
      </c>
      <c r="Q210" s="183">
        <f>'6-14-24 vs Balboa'!R18</f>
        <v>15</v>
      </c>
      <c r="R210" s="183">
        <f>'6-14-24 vs Balboa'!S18</f>
        <v>20</v>
      </c>
      <c r="S210" s="183">
        <f>'6-14-24 vs Balboa'!T18</f>
        <v>9</v>
      </c>
      <c r="T210" s="183">
        <f>'6-14-24 vs Balboa'!U18</f>
        <v>10</v>
      </c>
      <c r="U210" s="183">
        <f>'6-14-24 vs Balboa'!V18</f>
        <v>3</v>
      </c>
      <c r="V210" s="183">
        <f>'6-14-24 vs Balboa'!W18</f>
        <v>9</v>
      </c>
      <c r="W210" s="183">
        <f>'6-14-24 vs Balboa'!X18</f>
        <v>1</v>
      </c>
      <c r="X210" s="183">
        <f>'6-14-24 vs Balboa'!Y18</f>
        <v>9</v>
      </c>
      <c r="Y210" s="183">
        <f>'6-14-24 vs Balboa'!Z18</f>
        <v>13</v>
      </c>
      <c r="Z210" s="183">
        <f>'6-14-24 vs Balboa'!AA18</f>
        <v>179.95999999999998</v>
      </c>
      <c r="AA210" s="198" t="s">
        <v>166</v>
      </c>
    </row>
    <row r="211" spans="1:27" x14ac:dyDescent="0.55000000000000004">
      <c r="A211" s="196">
        <f>'6-14-24 vs North Oconee'!B3</f>
        <v>0</v>
      </c>
      <c r="B211" s="196" t="str">
        <f>'6-14-24 vs North Oconee'!C3</f>
        <v>Lewis</v>
      </c>
      <c r="C211" s="183">
        <f>'6-14-24 vs North Oconee'!D3</f>
        <v>0</v>
      </c>
      <c r="D211" s="183">
        <f>'6-14-24 vs North Oconee'!E3</f>
        <v>0</v>
      </c>
      <c r="E211" s="183">
        <f>'6-14-24 vs North Oconee'!F3*100</f>
        <v>0</v>
      </c>
      <c r="F211" s="183">
        <f>'6-14-24 vs North Oconee'!G3</f>
        <v>0</v>
      </c>
      <c r="G211" s="183">
        <f>'6-14-24 vs North Oconee'!H3</f>
        <v>0</v>
      </c>
      <c r="H211" s="183">
        <f>'6-14-24 vs North Oconee'!I3*100</f>
        <v>0</v>
      </c>
      <c r="I211" s="183">
        <f>'6-14-24 vs North Oconee'!J3</f>
        <v>0</v>
      </c>
      <c r="J211" s="183">
        <f>'6-14-24 vs North Oconee'!K3</f>
        <v>0</v>
      </c>
      <c r="K211" s="183">
        <f>'6-14-24 vs North Oconee'!L3*100</f>
        <v>0</v>
      </c>
      <c r="L211" s="183">
        <f>'6-14-24 vs North Oconee'!M3</f>
        <v>0</v>
      </c>
      <c r="M211" s="183">
        <f>'6-14-24 vs North Oconee'!N3</f>
        <v>0</v>
      </c>
      <c r="N211" s="183">
        <f>'6-14-24 vs North Oconee'!O3*100</f>
        <v>0</v>
      </c>
      <c r="O211" s="183">
        <f>'6-14-24 vs North Oconee'!P3</f>
        <v>0</v>
      </c>
      <c r="P211" s="183">
        <f>'6-14-24 vs North Oconee'!Q3</f>
        <v>0</v>
      </c>
      <c r="Q211" s="183">
        <f>'6-14-24 vs North Oconee'!R3</f>
        <v>0</v>
      </c>
      <c r="R211" s="183">
        <f>'6-14-24 vs North Oconee'!S3</f>
        <v>0</v>
      </c>
      <c r="S211" s="183">
        <f>'6-14-24 vs North Oconee'!T3</f>
        <v>0</v>
      </c>
      <c r="T211" s="183">
        <f>'6-14-24 vs North Oconee'!U3</f>
        <v>0</v>
      </c>
      <c r="U211" s="183">
        <f>'6-14-24 vs North Oconee'!V3</f>
        <v>0</v>
      </c>
      <c r="V211" s="183">
        <f>'6-14-24 vs North Oconee'!W3</f>
        <v>0</v>
      </c>
      <c r="W211" s="183">
        <f>'6-14-24 vs North Oconee'!X3</f>
        <v>0</v>
      </c>
      <c r="X211" s="183">
        <f>'6-14-24 vs North Oconee'!Y3</f>
        <v>0</v>
      </c>
      <c r="Y211" s="183">
        <f>'6-14-24 vs North Oconee'!Z3</f>
        <v>1</v>
      </c>
      <c r="Z211" s="183">
        <f>'6-14-24 vs North Oconee'!AA3</f>
        <v>5.75</v>
      </c>
      <c r="AA211" s="198" t="s">
        <v>167</v>
      </c>
    </row>
    <row r="212" spans="1:27" x14ac:dyDescent="0.55000000000000004">
      <c r="A212" s="196">
        <f>'6-14-24 vs North Oconee'!B4</f>
        <v>1</v>
      </c>
      <c r="B212" s="196" t="str">
        <f>'6-14-24 vs North Oconee'!C4</f>
        <v>Walker</v>
      </c>
      <c r="C212" s="183">
        <f>'6-14-24 vs North Oconee'!D4</f>
        <v>0</v>
      </c>
      <c r="D212" s="183">
        <f>'6-14-24 vs North Oconee'!E4</f>
        <v>0</v>
      </c>
      <c r="E212" s="183">
        <f>'6-14-24 vs North Oconee'!F4*100</f>
        <v>0</v>
      </c>
      <c r="F212" s="183">
        <f>'6-14-24 vs North Oconee'!G4</f>
        <v>0</v>
      </c>
      <c r="G212" s="183">
        <f>'6-14-24 vs North Oconee'!H4</f>
        <v>0</v>
      </c>
      <c r="H212" s="183">
        <f>'6-14-24 vs North Oconee'!I4*100</f>
        <v>0</v>
      </c>
      <c r="I212" s="183">
        <f>'6-14-24 vs North Oconee'!J4</f>
        <v>0</v>
      </c>
      <c r="J212" s="183">
        <f>'6-14-24 vs North Oconee'!K4</f>
        <v>0</v>
      </c>
      <c r="K212" s="183">
        <f>'6-14-24 vs North Oconee'!L4*100</f>
        <v>0</v>
      </c>
      <c r="L212" s="183">
        <f>'6-14-24 vs North Oconee'!M4</f>
        <v>0</v>
      </c>
      <c r="M212" s="183">
        <f>'6-14-24 vs North Oconee'!N4</f>
        <v>0</v>
      </c>
      <c r="N212" s="183">
        <f>'6-14-24 vs North Oconee'!O4*100</f>
        <v>0</v>
      </c>
      <c r="O212" s="183">
        <f>'6-14-24 vs North Oconee'!P4</f>
        <v>0</v>
      </c>
      <c r="P212" s="183">
        <f>'6-14-24 vs North Oconee'!Q4</f>
        <v>0</v>
      </c>
      <c r="Q212" s="183">
        <f>'6-14-24 vs North Oconee'!R4</f>
        <v>0</v>
      </c>
      <c r="R212" s="183">
        <f>'6-14-24 vs North Oconee'!S4</f>
        <v>0</v>
      </c>
      <c r="S212" s="183">
        <f>'6-14-24 vs North Oconee'!T4</f>
        <v>0</v>
      </c>
      <c r="T212" s="183">
        <f>'6-14-24 vs North Oconee'!U4</f>
        <v>0</v>
      </c>
      <c r="U212" s="183">
        <f>'6-14-24 vs North Oconee'!V4</f>
        <v>0</v>
      </c>
      <c r="V212" s="183">
        <f>'6-14-24 vs North Oconee'!W4</f>
        <v>0</v>
      </c>
      <c r="W212" s="183">
        <f>'6-14-24 vs North Oconee'!X4</f>
        <v>0</v>
      </c>
      <c r="X212" s="183">
        <f>'6-14-24 vs North Oconee'!Y4</f>
        <v>0</v>
      </c>
      <c r="Y212" s="183">
        <f>'6-14-24 vs North Oconee'!Z4</f>
        <v>0</v>
      </c>
      <c r="Z212" s="183">
        <f>'6-14-24 vs North Oconee'!AA4</f>
        <v>0</v>
      </c>
      <c r="AA212" s="198" t="s">
        <v>167</v>
      </c>
    </row>
    <row r="213" spans="1:27" x14ac:dyDescent="0.55000000000000004">
      <c r="A213" s="196">
        <f>'6-14-24 vs North Oconee'!B5</f>
        <v>2</v>
      </c>
      <c r="B213" s="196" t="str">
        <f>'6-14-24 vs North Oconee'!C5</f>
        <v>Rivers</v>
      </c>
      <c r="C213" s="183">
        <f>'6-14-24 vs North Oconee'!D5</f>
        <v>2</v>
      </c>
      <c r="D213" s="183">
        <f>'6-14-24 vs North Oconee'!E5</f>
        <v>4</v>
      </c>
      <c r="E213" s="183">
        <f>'6-14-24 vs North Oconee'!F5*100</f>
        <v>50</v>
      </c>
      <c r="F213" s="183">
        <f>'6-14-24 vs North Oconee'!G5</f>
        <v>1</v>
      </c>
      <c r="G213" s="183">
        <f>'6-14-24 vs North Oconee'!H5</f>
        <v>4</v>
      </c>
      <c r="H213" s="183">
        <f>'6-14-24 vs North Oconee'!I5*100</f>
        <v>25</v>
      </c>
      <c r="I213" s="183">
        <f>'6-14-24 vs North Oconee'!J5</f>
        <v>0</v>
      </c>
      <c r="J213" s="183">
        <f>'6-14-24 vs North Oconee'!K5</f>
        <v>0</v>
      </c>
      <c r="K213" s="183">
        <f>'6-14-24 vs North Oconee'!L5*100</f>
        <v>0</v>
      </c>
      <c r="L213" s="183">
        <f>'6-14-24 vs North Oconee'!M5</f>
        <v>3</v>
      </c>
      <c r="M213" s="183">
        <f>'6-14-24 vs North Oconee'!N5</f>
        <v>8</v>
      </c>
      <c r="N213" s="183">
        <f>'6-14-24 vs North Oconee'!O5*100</f>
        <v>37.5</v>
      </c>
      <c r="O213" s="183">
        <f>'6-14-24 vs North Oconee'!P5</f>
        <v>7</v>
      </c>
      <c r="P213" s="183">
        <f>'6-14-24 vs North Oconee'!Q5</f>
        <v>1</v>
      </c>
      <c r="Q213" s="183">
        <f>'6-14-24 vs North Oconee'!R5</f>
        <v>5</v>
      </c>
      <c r="R213" s="183">
        <f>'6-14-24 vs North Oconee'!S5</f>
        <v>6</v>
      </c>
      <c r="S213" s="183">
        <f>'6-14-24 vs North Oconee'!T5</f>
        <v>0</v>
      </c>
      <c r="T213" s="183">
        <f>'6-14-24 vs North Oconee'!U5</f>
        <v>5</v>
      </c>
      <c r="U213" s="183">
        <f>'6-14-24 vs North Oconee'!V5</f>
        <v>0</v>
      </c>
      <c r="V213" s="183">
        <f>'6-14-24 vs North Oconee'!W5</f>
        <v>2</v>
      </c>
      <c r="W213" s="183">
        <f>'6-14-24 vs North Oconee'!X5</f>
        <v>0</v>
      </c>
      <c r="X213" s="183">
        <f>'6-14-24 vs North Oconee'!Y5</f>
        <v>0</v>
      </c>
      <c r="Y213" s="183">
        <f>'6-14-24 vs North Oconee'!Z5</f>
        <v>2</v>
      </c>
      <c r="Z213" s="183">
        <f>'6-14-24 vs North Oconee'!AA5</f>
        <v>29</v>
      </c>
      <c r="AA213" s="198" t="s">
        <v>167</v>
      </c>
    </row>
    <row r="214" spans="1:27" x14ac:dyDescent="0.55000000000000004">
      <c r="A214" s="196">
        <f>'6-14-24 vs North Oconee'!B6</f>
        <v>3</v>
      </c>
      <c r="B214" s="196" t="str">
        <f>'6-14-24 vs North Oconee'!C6</f>
        <v>Gossett</v>
      </c>
      <c r="C214" s="183">
        <f>'6-14-24 vs North Oconee'!D6</f>
        <v>1</v>
      </c>
      <c r="D214" s="183">
        <f>'6-14-24 vs North Oconee'!E6</f>
        <v>1</v>
      </c>
      <c r="E214" s="183">
        <f>'6-14-24 vs North Oconee'!F6*100</f>
        <v>100</v>
      </c>
      <c r="F214" s="183">
        <f>'6-14-24 vs North Oconee'!G6</f>
        <v>1</v>
      </c>
      <c r="G214" s="183">
        <f>'6-14-24 vs North Oconee'!H6</f>
        <v>7</v>
      </c>
      <c r="H214" s="183">
        <f>'6-14-24 vs North Oconee'!I6*100</f>
        <v>14.285714285714285</v>
      </c>
      <c r="I214" s="183">
        <f>'6-14-24 vs North Oconee'!J6</f>
        <v>3</v>
      </c>
      <c r="J214" s="183">
        <f>'6-14-24 vs North Oconee'!K6</f>
        <v>3</v>
      </c>
      <c r="K214" s="183">
        <f>'6-14-24 vs North Oconee'!L6*100</f>
        <v>100</v>
      </c>
      <c r="L214" s="183">
        <f>'6-14-24 vs North Oconee'!M6</f>
        <v>2</v>
      </c>
      <c r="M214" s="183">
        <f>'6-14-24 vs North Oconee'!N6</f>
        <v>8</v>
      </c>
      <c r="N214" s="183">
        <f>'6-14-24 vs North Oconee'!O6*100</f>
        <v>25</v>
      </c>
      <c r="O214" s="183">
        <f>'6-14-24 vs North Oconee'!P6</f>
        <v>8</v>
      </c>
      <c r="P214" s="183">
        <f>'6-14-24 vs North Oconee'!Q6</f>
        <v>0</v>
      </c>
      <c r="Q214" s="183">
        <f>'6-14-24 vs North Oconee'!R6</f>
        <v>0</v>
      </c>
      <c r="R214" s="183">
        <f>'6-14-24 vs North Oconee'!S6</f>
        <v>0</v>
      </c>
      <c r="S214" s="183">
        <f>'6-14-24 vs North Oconee'!T6</f>
        <v>1</v>
      </c>
      <c r="T214" s="183">
        <f>'6-14-24 vs North Oconee'!U6</f>
        <v>0</v>
      </c>
      <c r="U214" s="183">
        <f>'6-14-24 vs North Oconee'!V6</f>
        <v>0</v>
      </c>
      <c r="V214" s="183">
        <f>'6-14-24 vs North Oconee'!W6</f>
        <v>2</v>
      </c>
      <c r="W214" s="183">
        <f>'6-14-24 vs North Oconee'!X6</f>
        <v>0</v>
      </c>
      <c r="X214" s="183">
        <f>'6-14-24 vs North Oconee'!Y6</f>
        <v>1</v>
      </c>
      <c r="Y214" s="183">
        <f>'6-14-24 vs North Oconee'!Z6</f>
        <v>1</v>
      </c>
      <c r="Z214" s="183">
        <f>'6-14-24 vs North Oconee'!AA6</f>
        <v>19.329999999999998</v>
      </c>
      <c r="AA214" s="198" t="s">
        <v>167</v>
      </c>
    </row>
    <row r="215" spans="1:27" x14ac:dyDescent="0.55000000000000004">
      <c r="A215" s="196">
        <f>'6-14-24 vs North Oconee'!B7</f>
        <v>4</v>
      </c>
      <c r="B215" s="196" t="str">
        <f>'6-14-24 vs North Oconee'!C7</f>
        <v>Stapler</v>
      </c>
      <c r="C215" s="183">
        <f>'6-14-24 vs North Oconee'!D7</f>
        <v>0</v>
      </c>
      <c r="D215" s="183">
        <f>'6-14-24 vs North Oconee'!E7</f>
        <v>0</v>
      </c>
      <c r="E215" s="183">
        <f>'6-14-24 vs North Oconee'!F7*100</f>
        <v>0</v>
      </c>
      <c r="F215" s="183">
        <f>'6-14-24 vs North Oconee'!G7</f>
        <v>0</v>
      </c>
      <c r="G215" s="183">
        <f>'6-14-24 vs North Oconee'!H7</f>
        <v>0</v>
      </c>
      <c r="H215" s="183">
        <f>'6-14-24 vs North Oconee'!I7*100</f>
        <v>0</v>
      </c>
      <c r="I215" s="183">
        <f>'6-14-24 vs North Oconee'!J7</f>
        <v>0</v>
      </c>
      <c r="J215" s="183">
        <f>'6-14-24 vs North Oconee'!K7</f>
        <v>0</v>
      </c>
      <c r="K215" s="183">
        <f>'6-14-24 vs North Oconee'!L7*100</f>
        <v>0</v>
      </c>
      <c r="L215" s="183">
        <f>'6-14-24 vs North Oconee'!M7</f>
        <v>0</v>
      </c>
      <c r="M215" s="183">
        <f>'6-14-24 vs North Oconee'!N7</f>
        <v>0</v>
      </c>
      <c r="N215" s="183">
        <f>'6-14-24 vs North Oconee'!O7*100</f>
        <v>0</v>
      </c>
      <c r="O215" s="183">
        <f>'6-14-24 vs North Oconee'!P7</f>
        <v>0</v>
      </c>
      <c r="P215" s="183">
        <f>'6-14-24 vs North Oconee'!Q7</f>
        <v>0</v>
      </c>
      <c r="Q215" s="183">
        <f>'6-14-24 vs North Oconee'!R7</f>
        <v>0</v>
      </c>
      <c r="R215" s="183">
        <f>'6-14-24 vs North Oconee'!S7</f>
        <v>0</v>
      </c>
      <c r="S215" s="183">
        <f>'6-14-24 vs North Oconee'!T7</f>
        <v>0</v>
      </c>
      <c r="T215" s="183">
        <f>'6-14-24 vs North Oconee'!U7</f>
        <v>0</v>
      </c>
      <c r="U215" s="183">
        <f>'6-14-24 vs North Oconee'!V7</f>
        <v>0</v>
      </c>
      <c r="V215" s="183">
        <f>'6-14-24 vs North Oconee'!W7</f>
        <v>0</v>
      </c>
      <c r="W215" s="183">
        <f>'6-14-24 vs North Oconee'!X7</f>
        <v>0</v>
      </c>
      <c r="X215" s="183">
        <f>'6-14-24 vs North Oconee'!Y7</f>
        <v>0</v>
      </c>
      <c r="Y215" s="183">
        <f>'6-14-24 vs North Oconee'!Z7</f>
        <v>0</v>
      </c>
      <c r="Z215" s="183">
        <f>'6-14-24 vs North Oconee'!AA7</f>
        <v>0</v>
      </c>
      <c r="AA215" s="198" t="s">
        <v>167</v>
      </c>
    </row>
    <row r="216" spans="1:27" x14ac:dyDescent="0.55000000000000004">
      <c r="A216" s="196">
        <f>'6-14-24 vs North Oconee'!B8</f>
        <v>5</v>
      </c>
      <c r="B216" s="196" t="str">
        <f>'6-14-24 vs North Oconee'!C8</f>
        <v>JD</v>
      </c>
      <c r="C216" s="183">
        <f>'6-14-24 vs North Oconee'!D8</f>
        <v>5</v>
      </c>
      <c r="D216" s="183">
        <f>'6-14-24 vs North Oconee'!E8</f>
        <v>9</v>
      </c>
      <c r="E216" s="183">
        <f>'6-14-24 vs North Oconee'!F8*100</f>
        <v>55.555555555555557</v>
      </c>
      <c r="F216" s="183">
        <f>'6-14-24 vs North Oconee'!G8</f>
        <v>3</v>
      </c>
      <c r="G216" s="183">
        <f>'6-14-24 vs North Oconee'!H8</f>
        <v>7</v>
      </c>
      <c r="H216" s="183">
        <f>'6-14-24 vs North Oconee'!I8*100</f>
        <v>42.857142857142854</v>
      </c>
      <c r="I216" s="183">
        <f>'6-14-24 vs North Oconee'!J8</f>
        <v>4</v>
      </c>
      <c r="J216" s="183">
        <f>'6-14-24 vs North Oconee'!K8</f>
        <v>4</v>
      </c>
      <c r="K216" s="183">
        <f>'6-14-24 vs North Oconee'!L8*100</f>
        <v>100</v>
      </c>
      <c r="L216" s="183">
        <f>'6-14-24 vs North Oconee'!M8</f>
        <v>8</v>
      </c>
      <c r="M216" s="183">
        <f>'6-14-24 vs North Oconee'!N8</f>
        <v>16</v>
      </c>
      <c r="N216" s="183">
        <f>'6-14-24 vs North Oconee'!O8*100</f>
        <v>50</v>
      </c>
      <c r="O216" s="183">
        <f>'6-14-24 vs North Oconee'!P8</f>
        <v>23</v>
      </c>
      <c r="P216" s="183">
        <f>'6-14-24 vs North Oconee'!Q8</f>
        <v>2</v>
      </c>
      <c r="Q216" s="183">
        <f>'6-14-24 vs North Oconee'!R8</f>
        <v>2</v>
      </c>
      <c r="R216" s="183">
        <f>'6-14-24 vs North Oconee'!S8</f>
        <v>4</v>
      </c>
      <c r="S216" s="183">
        <f>'6-14-24 vs North Oconee'!T8</f>
        <v>2</v>
      </c>
      <c r="T216" s="183">
        <f>'6-14-24 vs North Oconee'!U8</f>
        <v>1</v>
      </c>
      <c r="U216" s="183">
        <f>'6-14-24 vs North Oconee'!V8</f>
        <v>0</v>
      </c>
      <c r="V216" s="183">
        <f>'6-14-24 vs North Oconee'!W8</f>
        <v>4</v>
      </c>
      <c r="W216" s="183">
        <f>'6-14-24 vs North Oconee'!X8</f>
        <v>1</v>
      </c>
      <c r="X216" s="183">
        <f>'6-14-24 vs North Oconee'!Y8</f>
        <v>1</v>
      </c>
      <c r="Y216" s="183">
        <f>'6-14-24 vs North Oconee'!Z8</f>
        <v>1</v>
      </c>
      <c r="Z216" s="183">
        <f>'6-14-24 vs North Oconee'!AA8</f>
        <v>33</v>
      </c>
      <c r="AA216" s="198" t="s">
        <v>167</v>
      </c>
    </row>
    <row r="217" spans="1:27" x14ac:dyDescent="0.55000000000000004">
      <c r="A217" s="196">
        <f>'6-14-24 vs North Oconee'!B9</f>
        <v>10</v>
      </c>
      <c r="B217" s="196" t="str">
        <f>'6-14-24 vs North Oconee'!C9</f>
        <v>Mason</v>
      </c>
      <c r="C217" s="183">
        <f>'6-14-24 vs North Oconee'!D9</f>
        <v>0</v>
      </c>
      <c r="D217" s="183">
        <f>'6-14-24 vs North Oconee'!E9</f>
        <v>0</v>
      </c>
      <c r="E217" s="183">
        <f>'6-14-24 vs North Oconee'!F9*100</f>
        <v>0</v>
      </c>
      <c r="F217" s="183">
        <f>'6-14-24 vs North Oconee'!G9</f>
        <v>0</v>
      </c>
      <c r="G217" s="183">
        <f>'6-14-24 vs North Oconee'!H9</f>
        <v>2</v>
      </c>
      <c r="H217" s="183">
        <f>'6-14-24 vs North Oconee'!I9*100</f>
        <v>0</v>
      </c>
      <c r="I217" s="183">
        <f>'6-14-24 vs North Oconee'!J9</f>
        <v>0</v>
      </c>
      <c r="J217" s="183">
        <f>'6-14-24 vs North Oconee'!K9</f>
        <v>0</v>
      </c>
      <c r="K217" s="183">
        <f>'6-14-24 vs North Oconee'!L9*100</f>
        <v>0</v>
      </c>
      <c r="L217" s="183">
        <f>'6-14-24 vs North Oconee'!M9</f>
        <v>0</v>
      </c>
      <c r="M217" s="183">
        <f>'6-14-24 vs North Oconee'!N9</f>
        <v>2</v>
      </c>
      <c r="N217" s="183">
        <f>'6-14-24 vs North Oconee'!O9*100</f>
        <v>0</v>
      </c>
      <c r="O217" s="183">
        <f>'6-14-24 vs North Oconee'!P9</f>
        <v>0</v>
      </c>
      <c r="P217" s="183">
        <f>'6-14-24 vs North Oconee'!Q9</f>
        <v>0</v>
      </c>
      <c r="Q217" s="183">
        <f>'6-14-24 vs North Oconee'!R9</f>
        <v>0</v>
      </c>
      <c r="R217" s="183">
        <f>'6-14-24 vs North Oconee'!S9</f>
        <v>0</v>
      </c>
      <c r="S217" s="183">
        <f>'6-14-24 vs North Oconee'!T9</f>
        <v>0</v>
      </c>
      <c r="T217" s="183">
        <f>'6-14-24 vs North Oconee'!U9</f>
        <v>0</v>
      </c>
      <c r="U217" s="183">
        <f>'6-14-24 vs North Oconee'!V9</f>
        <v>0</v>
      </c>
      <c r="V217" s="183">
        <f>'6-14-24 vs North Oconee'!W9</f>
        <v>0</v>
      </c>
      <c r="W217" s="183">
        <f>'6-14-24 vs North Oconee'!X9</f>
        <v>0</v>
      </c>
      <c r="X217" s="183">
        <f>'6-14-24 vs North Oconee'!Y9</f>
        <v>0</v>
      </c>
      <c r="Y217" s="183">
        <f>'6-14-24 vs North Oconee'!Z9</f>
        <v>0</v>
      </c>
      <c r="Z217" s="183">
        <f>'6-14-24 vs North Oconee'!AA9</f>
        <v>2.33</v>
      </c>
      <c r="AA217" s="198" t="s">
        <v>167</v>
      </c>
    </row>
    <row r="218" spans="1:27" x14ac:dyDescent="0.55000000000000004">
      <c r="A218" s="196">
        <f>'6-14-24 vs North Oconee'!B10</f>
        <v>11</v>
      </c>
      <c r="B218" s="196" t="str">
        <f>'6-14-24 vs North Oconee'!C10</f>
        <v>Pannell</v>
      </c>
      <c r="C218" s="183">
        <f>'6-14-24 vs North Oconee'!D10</f>
        <v>1</v>
      </c>
      <c r="D218" s="183">
        <f>'6-14-24 vs North Oconee'!E10</f>
        <v>2</v>
      </c>
      <c r="E218" s="183">
        <f>'6-14-24 vs North Oconee'!F10*100</f>
        <v>50</v>
      </c>
      <c r="F218" s="183">
        <f>'6-14-24 vs North Oconee'!G10</f>
        <v>0</v>
      </c>
      <c r="G218" s="183">
        <f>'6-14-24 vs North Oconee'!H10</f>
        <v>0</v>
      </c>
      <c r="H218" s="183">
        <f>'6-14-24 vs North Oconee'!I10*100</f>
        <v>0</v>
      </c>
      <c r="I218" s="183">
        <f>'6-14-24 vs North Oconee'!J10</f>
        <v>0</v>
      </c>
      <c r="J218" s="183">
        <f>'6-14-24 vs North Oconee'!K10</f>
        <v>0</v>
      </c>
      <c r="K218" s="183">
        <f>'6-14-24 vs North Oconee'!L10*100</f>
        <v>0</v>
      </c>
      <c r="L218" s="183">
        <f>'6-14-24 vs North Oconee'!M10</f>
        <v>1</v>
      </c>
      <c r="M218" s="183">
        <f>'6-14-24 vs North Oconee'!N10</f>
        <v>2</v>
      </c>
      <c r="N218" s="183">
        <f>'6-14-24 vs North Oconee'!O10*100</f>
        <v>50</v>
      </c>
      <c r="O218" s="183">
        <f>'6-14-24 vs North Oconee'!P10</f>
        <v>2</v>
      </c>
      <c r="P218" s="183">
        <f>'6-14-24 vs North Oconee'!Q10</f>
        <v>1</v>
      </c>
      <c r="Q218" s="183">
        <f>'6-14-24 vs North Oconee'!R10</f>
        <v>2</v>
      </c>
      <c r="R218" s="183">
        <f>'6-14-24 vs North Oconee'!S10</f>
        <v>3</v>
      </c>
      <c r="S218" s="183">
        <f>'6-14-24 vs North Oconee'!T10</f>
        <v>1</v>
      </c>
      <c r="T218" s="183">
        <f>'6-14-24 vs North Oconee'!U10</f>
        <v>0</v>
      </c>
      <c r="U218" s="183">
        <f>'6-14-24 vs North Oconee'!V10</f>
        <v>0</v>
      </c>
      <c r="V218" s="183">
        <f>'6-14-24 vs North Oconee'!W10</f>
        <v>0</v>
      </c>
      <c r="W218" s="183">
        <f>'6-14-24 vs North Oconee'!X10</f>
        <v>0</v>
      </c>
      <c r="X218" s="183">
        <f>'6-14-24 vs North Oconee'!Y10</f>
        <v>0</v>
      </c>
      <c r="Y218" s="183">
        <f>'6-14-24 vs North Oconee'!Z10</f>
        <v>1</v>
      </c>
      <c r="Z218" s="183">
        <f>'6-14-24 vs North Oconee'!AA10</f>
        <v>15.33</v>
      </c>
      <c r="AA218" s="198" t="s">
        <v>167</v>
      </c>
    </row>
    <row r="219" spans="1:27" x14ac:dyDescent="0.55000000000000004">
      <c r="A219" s="196">
        <f>'6-14-24 vs North Oconee'!B11</f>
        <v>12</v>
      </c>
      <c r="B219" s="196" t="str">
        <f>'6-14-24 vs North Oconee'!C11</f>
        <v>Chapman</v>
      </c>
      <c r="C219" s="183">
        <f>'6-14-24 vs North Oconee'!D11</f>
        <v>0</v>
      </c>
      <c r="D219" s="183">
        <f>'6-14-24 vs North Oconee'!E11</f>
        <v>0</v>
      </c>
      <c r="E219" s="183">
        <f>'6-14-24 vs North Oconee'!F11*100</f>
        <v>0</v>
      </c>
      <c r="F219" s="183">
        <f>'6-14-24 vs North Oconee'!G11</f>
        <v>0</v>
      </c>
      <c r="G219" s="183">
        <f>'6-14-24 vs North Oconee'!H11</f>
        <v>0</v>
      </c>
      <c r="H219" s="183">
        <f>'6-14-24 vs North Oconee'!I11*100</f>
        <v>0</v>
      </c>
      <c r="I219" s="183">
        <f>'6-14-24 vs North Oconee'!J11</f>
        <v>0</v>
      </c>
      <c r="J219" s="183">
        <f>'6-14-24 vs North Oconee'!K11</f>
        <v>0</v>
      </c>
      <c r="K219" s="183">
        <f>'6-14-24 vs North Oconee'!L11*100</f>
        <v>0</v>
      </c>
      <c r="L219" s="183">
        <f>'6-14-24 vs North Oconee'!M11</f>
        <v>0</v>
      </c>
      <c r="M219" s="183">
        <f>'6-14-24 vs North Oconee'!N11</f>
        <v>0</v>
      </c>
      <c r="N219" s="183">
        <f>'6-14-24 vs North Oconee'!O11*100</f>
        <v>0</v>
      </c>
      <c r="O219" s="183">
        <f>'6-14-24 vs North Oconee'!P11</f>
        <v>0</v>
      </c>
      <c r="P219" s="183">
        <f>'6-14-24 vs North Oconee'!Q11</f>
        <v>0</v>
      </c>
      <c r="Q219" s="183">
        <f>'6-14-24 vs North Oconee'!R11</f>
        <v>0</v>
      </c>
      <c r="R219" s="183">
        <f>'6-14-24 vs North Oconee'!S11</f>
        <v>0</v>
      </c>
      <c r="S219" s="183">
        <f>'6-14-24 vs North Oconee'!T11</f>
        <v>0</v>
      </c>
      <c r="T219" s="183">
        <f>'6-14-24 vs North Oconee'!U11</f>
        <v>0</v>
      </c>
      <c r="U219" s="183">
        <f>'6-14-24 vs North Oconee'!V11</f>
        <v>0</v>
      </c>
      <c r="V219" s="183">
        <f>'6-14-24 vs North Oconee'!W11</f>
        <v>0</v>
      </c>
      <c r="W219" s="183">
        <f>'6-14-24 vs North Oconee'!X11</f>
        <v>0</v>
      </c>
      <c r="X219" s="183">
        <f>'6-14-24 vs North Oconee'!Y11</f>
        <v>0</v>
      </c>
      <c r="Y219" s="183">
        <f>'6-14-24 vs North Oconee'!Z11</f>
        <v>0</v>
      </c>
      <c r="Z219" s="183">
        <f>'6-14-24 vs North Oconee'!AA11</f>
        <v>0</v>
      </c>
      <c r="AA219" s="198" t="s">
        <v>167</v>
      </c>
    </row>
    <row r="220" spans="1:27" x14ac:dyDescent="0.55000000000000004">
      <c r="A220" s="196">
        <f>'6-14-24 vs North Oconee'!B12</f>
        <v>24</v>
      </c>
      <c r="B220" s="196" t="str">
        <f>'6-14-24 vs North Oconee'!C12</f>
        <v>Carney</v>
      </c>
      <c r="C220" s="183">
        <f>'6-14-24 vs North Oconee'!D12</f>
        <v>0</v>
      </c>
      <c r="D220" s="183">
        <f>'6-14-24 vs North Oconee'!E12</f>
        <v>0</v>
      </c>
      <c r="E220" s="183">
        <f>'6-14-24 vs North Oconee'!F12*100</f>
        <v>0</v>
      </c>
      <c r="F220" s="183">
        <f>'6-14-24 vs North Oconee'!G12</f>
        <v>0</v>
      </c>
      <c r="G220" s="183">
        <f>'6-14-24 vs North Oconee'!H12</f>
        <v>2</v>
      </c>
      <c r="H220" s="183">
        <f>'6-14-24 vs North Oconee'!I12*100</f>
        <v>0</v>
      </c>
      <c r="I220" s="183">
        <f>'6-14-24 vs North Oconee'!J12</f>
        <v>0</v>
      </c>
      <c r="J220" s="183">
        <f>'6-14-24 vs North Oconee'!K12</f>
        <v>0</v>
      </c>
      <c r="K220" s="183">
        <f>'6-14-24 vs North Oconee'!L12*100</f>
        <v>0</v>
      </c>
      <c r="L220" s="183">
        <f>'6-14-24 vs North Oconee'!M12</f>
        <v>0</v>
      </c>
      <c r="M220" s="183">
        <f>'6-14-24 vs North Oconee'!N12</f>
        <v>2</v>
      </c>
      <c r="N220" s="183">
        <f>'6-14-24 vs North Oconee'!O12*100</f>
        <v>0</v>
      </c>
      <c r="O220" s="183">
        <f>'6-14-24 vs North Oconee'!P12</f>
        <v>0</v>
      </c>
      <c r="P220" s="183">
        <f>'6-14-24 vs North Oconee'!Q12</f>
        <v>1</v>
      </c>
      <c r="Q220" s="183">
        <f>'6-14-24 vs North Oconee'!R12</f>
        <v>0</v>
      </c>
      <c r="R220" s="183">
        <f>'6-14-24 vs North Oconee'!S12</f>
        <v>1</v>
      </c>
      <c r="S220" s="183">
        <f>'6-14-24 vs North Oconee'!T12</f>
        <v>0</v>
      </c>
      <c r="T220" s="183">
        <f>'6-14-24 vs North Oconee'!U12</f>
        <v>0</v>
      </c>
      <c r="U220" s="183">
        <f>'6-14-24 vs North Oconee'!V12</f>
        <v>0</v>
      </c>
      <c r="V220" s="183">
        <f>'6-14-24 vs North Oconee'!W12</f>
        <v>1</v>
      </c>
      <c r="W220" s="183">
        <f>'6-14-24 vs North Oconee'!X12</f>
        <v>0</v>
      </c>
      <c r="X220" s="183">
        <f>'6-14-24 vs North Oconee'!Y12</f>
        <v>0</v>
      </c>
      <c r="Y220" s="183">
        <f>'6-14-24 vs North Oconee'!Z12</f>
        <v>0</v>
      </c>
      <c r="Z220" s="183">
        <f>'6-14-24 vs North Oconee'!AA12</f>
        <v>21.3</v>
      </c>
      <c r="AA220" s="198" t="s">
        <v>167</v>
      </c>
    </row>
    <row r="221" spans="1:27" x14ac:dyDescent="0.55000000000000004">
      <c r="A221" s="196">
        <f>'6-14-24 vs North Oconee'!B13</f>
        <v>30</v>
      </c>
      <c r="B221" s="196" t="str">
        <f>'6-14-24 vs North Oconee'!C13</f>
        <v>Bowman</v>
      </c>
      <c r="C221" s="183">
        <f>'6-14-24 vs North Oconee'!D13</f>
        <v>3</v>
      </c>
      <c r="D221" s="183">
        <f>'6-14-24 vs North Oconee'!E13</f>
        <v>4</v>
      </c>
      <c r="E221" s="183">
        <f>'6-14-24 vs North Oconee'!F13*100</f>
        <v>75</v>
      </c>
      <c r="F221" s="183">
        <f>'6-14-24 vs North Oconee'!G13</f>
        <v>2</v>
      </c>
      <c r="G221" s="183">
        <f>'6-14-24 vs North Oconee'!H13</f>
        <v>3</v>
      </c>
      <c r="H221" s="183">
        <f>'6-14-24 vs North Oconee'!I13*100</f>
        <v>66.666666666666657</v>
      </c>
      <c r="I221" s="183">
        <f>'6-14-24 vs North Oconee'!J13</f>
        <v>0</v>
      </c>
      <c r="J221" s="183">
        <f>'6-14-24 vs North Oconee'!K13</f>
        <v>0</v>
      </c>
      <c r="K221" s="183">
        <f>'6-14-24 vs North Oconee'!L13*100</f>
        <v>0</v>
      </c>
      <c r="L221" s="183">
        <f>'6-14-24 vs North Oconee'!M13</f>
        <v>5</v>
      </c>
      <c r="M221" s="183">
        <f>'6-14-24 vs North Oconee'!N13</f>
        <v>7</v>
      </c>
      <c r="N221" s="183">
        <f>'6-14-24 vs North Oconee'!O13*100</f>
        <v>71.428571428571431</v>
      </c>
      <c r="O221" s="183">
        <f>'6-14-24 vs North Oconee'!P13</f>
        <v>12</v>
      </c>
      <c r="P221" s="183">
        <f>'6-14-24 vs North Oconee'!Q13</f>
        <v>3</v>
      </c>
      <c r="Q221" s="183">
        <f>'6-14-24 vs North Oconee'!R13</f>
        <v>4</v>
      </c>
      <c r="R221" s="183">
        <f>'6-14-24 vs North Oconee'!S13</f>
        <v>7</v>
      </c>
      <c r="S221" s="183">
        <f>'6-14-24 vs North Oconee'!T13</f>
        <v>1</v>
      </c>
      <c r="T221" s="183">
        <f>'6-14-24 vs North Oconee'!U13</f>
        <v>3</v>
      </c>
      <c r="U221" s="183">
        <f>'6-14-24 vs North Oconee'!V13</f>
        <v>1</v>
      </c>
      <c r="V221" s="183">
        <f>'6-14-24 vs North Oconee'!W13</f>
        <v>1</v>
      </c>
      <c r="W221" s="183">
        <f>'6-14-24 vs North Oconee'!X13</f>
        <v>0</v>
      </c>
      <c r="X221" s="183">
        <f>'6-14-24 vs North Oconee'!Y13</f>
        <v>0</v>
      </c>
      <c r="Y221" s="183">
        <f>'6-14-24 vs North Oconee'!Z13</f>
        <v>3</v>
      </c>
      <c r="Z221" s="183">
        <f>'6-14-24 vs North Oconee'!AA13</f>
        <v>24.5</v>
      </c>
      <c r="AA221" s="198" t="s">
        <v>167</v>
      </c>
    </row>
    <row r="222" spans="1:27" x14ac:dyDescent="0.55000000000000004">
      <c r="A222" s="196">
        <f>'6-14-24 vs North Oconee'!B14</f>
        <v>32</v>
      </c>
      <c r="B222" s="196" t="str">
        <f>'6-14-24 vs North Oconee'!C14</f>
        <v>Turner</v>
      </c>
      <c r="C222" s="183">
        <f>'6-14-24 vs North Oconee'!D14</f>
        <v>0</v>
      </c>
      <c r="D222" s="183">
        <f>'6-14-24 vs North Oconee'!E14</f>
        <v>0</v>
      </c>
      <c r="E222" s="183">
        <f>'6-14-24 vs North Oconee'!F14*100</f>
        <v>0</v>
      </c>
      <c r="F222" s="183">
        <f>'6-14-24 vs North Oconee'!G14</f>
        <v>0</v>
      </c>
      <c r="G222" s="183">
        <f>'6-14-24 vs North Oconee'!H14</f>
        <v>0</v>
      </c>
      <c r="H222" s="183">
        <f>'6-14-24 vs North Oconee'!I14*100</f>
        <v>0</v>
      </c>
      <c r="I222" s="183">
        <f>'6-14-24 vs North Oconee'!J14</f>
        <v>0</v>
      </c>
      <c r="J222" s="183">
        <f>'6-14-24 vs North Oconee'!K14</f>
        <v>0</v>
      </c>
      <c r="K222" s="183">
        <f>'6-14-24 vs North Oconee'!L14*100</f>
        <v>0</v>
      </c>
      <c r="L222" s="183">
        <f>'6-14-24 vs North Oconee'!M14</f>
        <v>0</v>
      </c>
      <c r="M222" s="183">
        <f>'6-14-24 vs North Oconee'!N14</f>
        <v>0</v>
      </c>
      <c r="N222" s="183">
        <f>'6-14-24 vs North Oconee'!O14*100</f>
        <v>0</v>
      </c>
      <c r="O222" s="183">
        <f>'6-14-24 vs North Oconee'!P14</f>
        <v>0</v>
      </c>
      <c r="P222" s="183">
        <f>'6-14-24 vs North Oconee'!Q14</f>
        <v>0</v>
      </c>
      <c r="Q222" s="183">
        <f>'6-14-24 vs North Oconee'!R14</f>
        <v>0</v>
      </c>
      <c r="R222" s="183">
        <f>'6-14-24 vs North Oconee'!S14</f>
        <v>0</v>
      </c>
      <c r="S222" s="183">
        <f>'6-14-24 vs North Oconee'!T14</f>
        <v>0</v>
      </c>
      <c r="T222" s="183">
        <f>'6-14-24 vs North Oconee'!U14</f>
        <v>0</v>
      </c>
      <c r="U222" s="183">
        <f>'6-14-24 vs North Oconee'!V14</f>
        <v>0</v>
      </c>
      <c r="V222" s="183">
        <f>'6-14-24 vs North Oconee'!W14</f>
        <v>0</v>
      </c>
      <c r="W222" s="183">
        <f>'6-14-24 vs North Oconee'!X14</f>
        <v>0</v>
      </c>
      <c r="X222" s="183">
        <f>'6-14-24 vs North Oconee'!Y14</f>
        <v>0</v>
      </c>
      <c r="Y222" s="183">
        <f>'6-14-24 vs North Oconee'!Z14</f>
        <v>0</v>
      </c>
      <c r="Z222" s="183">
        <f>'6-14-24 vs North Oconee'!AA14</f>
        <v>3</v>
      </c>
      <c r="AA222" s="198" t="s">
        <v>167</v>
      </c>
    </row>
    <row r="223" spans="1:27" x14ac:dyDescent="0.55000000000000004">
      <c r="A223" s="196">
        <f>'6-14-24 vs North Oconee'!B15</f>
        <v>33</v>
      </c>
      <c r="B223" s="196" t="str">
        <f>'6-14-24 vs North Oconee'!C15</f>
        <v>Bellomy</v>
      </c>
      <c r="C223" s="183">
        <f>'6-14-24 vs North Oconee'!D15</f>
        <v>0</v>
      </c>
      <c r="D223" s="183">
        <f>'6-14-24 vs North Oconee'!E15</f>
        <v>0</v>
      </c>
      <c r="E223" s="183">
        <f>'6-14-24 vs North Oconee'!F15*100</f>
        <v>0</v>
      </c>
      <c r="F223" s="183">
        <f>'6-14-24 vs North Oconee'!G15</f>
        <v>0</v>
      </c>
      <c r="G223" s="183">
        <f>'6-14-24 vs North Oconee'!H15</f>
        <v>0</v>
      </c>
      <c r="H223" s="183">
        <f>'6-14-24 vs North Oconee'!I15*100</f>
        <v>0</v>
      </c>
      <c r="I223" s="183">
        <f>'6-14-24 vs North Oconee'!J15</f>
        <v>0</v>
      </c>
      <c r="J223" s="183">
        <f>'6-14-24 vs North Oconee'!K15</f>
        <v>0</v>
      </c>
      <c r="K223" s="183">
        <f>'6-14-24 vs North Oconee'!L15*100</f>
        <v>0</v>
      </c>
      <c r="L223" s="183">
        <f>'6-14-24 vs North Oconee'!M15</f>
        <v>0</v>
      </c>
      <c r="M223" s="183">
        <f>'6-14-24 vs North Oconee'!N15</f>
        <v>0</v>
      </c>
      <c r="N223" s="183">
        <f>'6-14-24 vs North Oconee'!O15*100</f>
        <v>0</v>
      </c>
      <c r="O223" s="183">
        <f>'6-14-24 vs North Oconee'!P15</f>
        <v>0</v>
      </c>
      <c r="P223" s="183">
        <f>'6-14-24 vs North Oconee'!Q15</f>
        <v>0</v>
      </c>
      <c r="Q223" s="183">
        <f>'6-14-24 vs North Oconee'!R15</f>
        <v>0</v>
      </c>
      <c r="R223" s="183">
        <f>'6-14-24 vs North Oconee'!S15</f>
        <v>0</v>
      </c>
      <c r="S223" s="183">
        <f>'6-14-24 vs North Oconee'!T15</f>
        <v>0</v>
      </c>
      <c r="T223" s="183">
        <f>'6-14-24 vs North Oconee'!U15</f>
        <v>0</v>
      </c>
      <c r="U223" s="183">
        <f>'6-14-24 vs North Oconee'!V15</f>
        <v>0</v>
      </c>
      <c r="V223" s="183">
        <f>'6-14-24 vs North Oconee'!W15</f>
        <v>0</v>
      </c>
      <c r="W223" s="183">
        <f>'6-14-24 vs North Oconee'!X15</f>
        <v>0</v>
      </c>
      <c r="X223" s="183">
        <f>'6-14-24 vs North Oconee'!Y15</f>
        <v>0</v>
      </c>
      <c r="Y223" s="183">
        <f>'6-14-24 vs North Oconee'!Z15</f>
        <v>0</v>
      </c>
      <c r="Z223" s="183">
        <f>'6-14-24 vs North Oconee'!AA15</f>
        <v>0</v>
      </c>
      <c r="AA223" s="198" t="s">
        <v>167</v>
      </c>
    </row>
    <row r="224" spans="1:27" x14ac:dyDescent="0.55000000000000004">
      <c r="A224" s="196">
        <f>'6-14-24 vs North Oconee'!B16</f>
        <v>34</v>
      </c>
      <c r="B224" s="196" t="str">
        <f>'6-14-24 vs North Oconee'!C16</f>
        <v>Toms</v>
      </c>
      <c r="C224" s="183">
        <f>'6-14-24 vs North Oconee'!D16</f>
        <v>1</v>
      </c>
      <c r="D224" s="183">
        <f>'6-14-24 vs North Oconee'!E16</f>
        <v>2</v>
      </c>
      <c r="E224" s="183">
        <f>'6-14-24 vs North Oconee'!F16*100</f>
        <v>50</v>
      </c>
      <c r="F224" s="183">
        <f>'6-14-24 vs North Oconee'!G16</f>
        <v>0</v>
      </c>
      <c r="G224" s="183">
        <f>'6-14-24 vs North Oconee'!H16</f>
        <v>1</v>
      </c>
      <c r="H224" s="183">
        <f>'6-14-24 vs North Oconee'!I16*100</f>
        <v>0</v>
      </c>
      <c r="I224" s="183">
        <f>'6-14-24 vs North Oconee'!J16</f>
        <v>0</v>
      </c>
      <c r="J224" s="183">
        <f>'6-14-24 vs North Oconee'!K16</f>
        <v>0</v>
      </c>
      <c r="K224" s="183">
        <f>'6-14-24 vs North Oconee'!L16*100</f>
        <v>0</v>
      </c>
      <c r="L224" s="183">
        <f>'6-14-24 vs North Oconee'!M16</f>
        <v>1</v>
      </c>
      <c r="M224" s="183">
        <f>'6-14-24 vs North Oconee'!N16</f>
        <v>3</v>
      </c>
      <c r="N224" s="183">
        <f>'6-14-24 vs North Oconee'!O16*100</f>
        <v>33.333333333333329</v>
      </c>
      <c r="O224" s="183">
        <f>'6-14-24 vs North Oconee'!P16</f>
        <v>2</v>
      </c>
      <c r="P224" s="183">
        <f>'6-14-24 vs North Oconee'!Q16</f>
        <v>1</v>
      </c>
      <c r="Q224" s="183">
        <f>'6-14-24 vs North Oconee'!R16</f>
        <v>2</v>
      </c>
      <c r="R224" s="183">
        <f>'6-14-24 vs North Oconee'!S16</f>
        <v>3</v>
      </c>
      <c r="S224" s="183">
        <f>'6-14-24 vs North Oconee'!T16</f>
        <v>4</v>
      </c>
      <c r="T224" s="183">
        <f>'6-14-24 vs North Oconee'!U16</f>
        <v>1</v>
      </c>
      <c r="U224" s="183">
        <f>'6-14-24 vs North Oconee'!V16</f>
        <v>0</v>
      </c>
      <c r="V224" s="183">
        <f>'6-14-24 vs North Oconee'!W16</f>
        <v>0</v>
      </c>
      <c r="W224" s="183">
        <f>'6-14-24 vs North Oconee'!X16</f>
        <v>0</v>
      </c>
      <c r="X224" s="183">
        <f>'6-14-24 vs North Oconee'!Y16</f>
        <v>0</v>
      </c>
      <c r="Y224" s="183">
        <f>'6-14-24 vs North Oconee'!Z16</f>
        <v>1</v>
      </c>
      <c r="Z224" s="183">
        <f>'6-14-24 vs North Oconee'!AA16</f>
        <v>13.5</v>
      </c>
      <c r="AA224" s="198" t="s">
        <v>167</v>
      </c>
    </row>
    <row r="225" spans="1:27" x14ac:dyDescent="0.55000000000000004">
      <c r="A225" s="196">
        <f>'6-14-24 vs North Oconee'!B17</f>
        <v>55</v>
      </c>
      <c r="B225" s="196" t="str">
        <f>'6-14-24 vs North Oconee'!C17</f>
        <v>Baker</v>
      </c>
      <c r="C225" s="183">
        <f>'6-14-24 vs North Oconee'!D17</f>
        <v>0</v>
      </c>
      <c r="D225" s="183">
        <f>'6-14-24 vs North Oconee'!E17</f>
        <v>1</v>
      </c>
      <c r="E225" s="183">
        <f>'6-14-24 vs North Oconee'!F17*100</f>
        <v>0</v>
      </c>
      <c r="F225" s="183">
        <f>'6-14-24 vs North Oconee'!G17</f>
        <v>0</v>
      </c>
      <c r="G225" s="183">
        <f>'6-14-24 vs North Oconee'!H17</f>
        <v>0</v>
      </c>
      <c r="H225" s="183">
        <f>'6-14-24 vs North Oconee'!I17*100</f>
        <v>0</v>
      </c>
      <c r="I225" s="183">
        <f>'6-14-24 vs North Oconee'!J17</f>
        <v>0</v>
      </c>
      <c r="J225" s="183">
        <f>'6-14-24 vs North Oconee'!K17</f>
        <v>0</v>
      </c>
      <c r="K225" s="183">
        <f>'6-14-24 vs North Oconee'!L17*100</f>
        <v>0</v>
      </c>
      <c r="L225" s="183">
        <f>'6-14-24 vs North Oconee'!M17</f>
        <v>0</v>
      </c>
      <c r="M225" s="183">
        <f>'6-14-24 vs North Oconee'!N17</f>
        <v>1</v>
      </c>
      <c r="N225" s="183">
        <f>'6-14-24 vs North Oconee'!O17*100</f>
        <v>0</v>
      </c>
      <c r="O225" s="183">
        <f>'6-14-24 vs North Oconee'!P17</f>
        <v>0</v>
      </c>
      <c r="P225" s="183">
        <f>'6-14-24 vs North Oconee'!Q17</f>
        <v>3</v>
      </c>
      <c r="Q225" s="183">
        <f>'6-14-24 vs North Oconee'!R17</f>
        <v>0</v>
      </c>
      <c r="R225" s="183">
        <f>'6-14-24 vs North Oconee'!S17</f>
        <v>3</v>
      </c>
      <c r="S225" s="183">
        <f>'6-14-24 vs North Oconee'!T17</f>
        <v>0</v>
      </c>
      <c r="T225" s="183">
        <f>'6-14-24 vs North Oconee'!U17</f>
        <v>0</v>
      </c>
      <c r="U225" s="183">
        <f>'6-14-24 vs North Oconee'!V17</f>
        <v>0</v>
      </c>
      <c r="V225" s="183">
        <f>'6-14-24 vs North Oconee'!W17</f>
        <v>0</v>
      </c>
      <c r="W225" s="183">
        <f>'6-14-24 vs North Oconee'!X17</f>
        <v>0</v>
      </c>
      <c r="X225" s="183">
        <f>'6-14-24 vs North Oconee'!Y17</f>
        <v>0</v>
      </c>
      <c r="Y225" s="183">
        <f>'6-14-24 vs North Oconee'!Z17</f>
        <v>1</v>
      </c>
      <c r="Z225" s="183">
        <f>'6-14-24 vs North Oconee'!AA17</f>
        <v>13</v>
      </c>
      <c r="AA225" s="198" t="s">
        <v>167</v>
      </c>
    </row>
    <row r="226" spans="1:27" x14ac:dyDescent="0.55000000000000004">
      <c r="A226" s="196">
        <f>'6-14-24 vs North Oconee'!B18</f>
        <v>99</v>
      </c>
      <c r="B226" s="196" t="str">
        <f>'6-14-24 vs North Oconee'!C18</f>
        <v>Team</v>
      </c>
      <c r="C226" s="183">
        <f>'6-14-24 vs North Oconee'!D18</f>
        <v>13</v>
      </c>
      <c r="D226" s="183">
        <f>'6-14-24 vs North Oconee'!E18</f>
        <v>23</v>
      </c>
      <c r="E226" s="183">
        <f>'6-14-24 vs North Oconee'!F18*100</f>
        <v>56.521739130434781</v>
      </c>
      <c r="F226" s="183">
        <f>'6-14-24 vs North Oconee'!G18</f>
        <v>7</v>
      </c>
      <c r="G226" s="183">
        <f>'6-14-24 vs North Oconee'!H18</f>
        <v>26</v>
      </c>
      <c r="H226" s="183">
        <f>'6-14-24 vs North Oconee'!I18*100</f>
        <v>26.923076923076923</v>
      </c>
      <c r="I226" s="183">
        <f>'6-14-24 vs North Oconee'!J18</f>
        <v>7</v>
      </c>
      <c r="J226" s="183">
        <f>'6-14-24 vs North Oconee'!K18</f>
        <v>7</v>
      </c>
      <c r="K226" s="183">
        <f>'6-14-24 vs North Oconee'!L18*100</f>
        <v>100</v>
      </c>
      <c r="L226" s="183">
        <f>'6-14-24 vs North Oconee'!M18</f>
        <v>20</v>
      </c>
      <c r="M226" s="183">
        <f>'6-14-24 vs North Oconee'!N18</f>
        <v>49</v>
      </c>
      <c r="N226" s="183">
        <f>'6-14-24 vs North Oconee'!O18*100</f>
        <v>40.816326530612244</v>
      </c>
      <c r="O226" s="183">
        <f>'6-14-24 vs North Oconee'!P18</f>
        <v>54</v>
      </c>
      <c r="P226" s="183">
        <f>'6-14-24 vs North Oconee'!Q18</f>
        <v>12</v>
      </c>
      <c r="Q226" s="183">
        <f>'6-14-24 vs North Oconee'!R18</f>
        <v>15</v>
      </c>
      <c r="R226" s="183">
        <f>'6-14-24 vs North Oconee'!S18</f>
        <v>27</v>
      </c>
      <c r="S226" s="183">
        <f>'6-14-24 vs North Oconee'!T18</f>
        <v>9</v>
      </c>
      <c r="T226" s="183">
        <f>'6-14-24 vs North Oconee'!U18</f>
        <v>10</v>
      </c>
      <c r="U226" s="183">
        <f>'6-14-24 vs North Oconee'!V18</f>
        <v>1</v>
      </c>
      <c r="V226" s="183">
        <f>'6-14-24 vs North Oconee'!W18</f>
        <v>10</v>
      </c>
      <c r="W226" s="183">
        <f>'6-14-24 vs North Oconee'!X18</f>
        <v>1</v>
      </c>
      <c r="X226" s="183">
        <f>'6-14-24 vs North Oconee'!Y18</f>
        <v>2</v>
      </c>
      <c r="Y226" s="183">
        <f>'6-14-24 vs North Oconee'!Z18</f>
        <v>11</v>
      </c>
      <c r="Z226" s="183">
        <f>'6-14-24 vs North Oconee'!AA18</f>
        <v>180.04</v>
      </c>
      <c r="AA226" s="198" t="s">
        <v>167</v>
      </c>
    </row>
    <row r="227" spans="1:27" x14ac:dyDescent="0.55000000000000004">
      <c r="A227" s="196">
        <f>'6-14-24 vs Pebblebrook'!B3</f>
        <v>0</v>
      </c>
      <c r="B227" s="196" t="str">
        <f>'6-14-24 vs Pebblebrook'!C3</f>
        <v>Lewis</v>
      </c>
      <c r="C227" s="183">
        <f>'6-14-24 vs Pebblebrook'!D3</f>
        <v>0</v>
      </c>
      <c r="D227" s="183">
        <f>'6-14-24 vs Pebblebrook'!E3</f>
        <v>1</v>
      </c>
      <c r="E227" s="183">
        <f>'6-14-24 vs Pebblebrook'!F3*100</f>
        <v>0</v>
      </c>
      <c r="F227" s="183">
        <f>'6-14-24 vs Pebblebrook'!G3</f>
        <v>0</v>
      </c>
      <c r="G227" s="183">
        <f>'6-14-24 vs Pebblebrook'!H3</f>
        <v>0</v>
      </c>
      <c r="H227" s="183">
        <f>'6-14-24 vs Pebblebrook'!I3*100</f>
        <v>0</v>
      </c>
      <c r="I227" s="183">
        <f>'6-14-24 vs Pebblebrook'!J3</f>
        <v>0</v>
      </c>
      <c r="J227" s="183">
        <f>'6-14-24 vs Pebblebrook'!K3</f>
        <v>0</v>
      </c>
      <c r="K227" s="183">
        <f>'6-14-24 vs Pebblebrook'!L3*100</f>
        <v>0</v>
      </c>
      <c r="L227" s="183">
        <f>'6-14-24 vs Pebblebrook'!M3</f>
        <v>0</v>
      </c>
      <c r="M227" s="183">
        <f>'6-14-24 vs Pebblebrook'!N3</f>
        <v>1</v>
      </c>
      <c r="N227" s="183">
        <f>'6-14-24 vs Pebblebrook'!O3*100</f>
        <v>0</v>
      </c>
      <c r="O227" s="183">
        <f>'6-14-24 vs Pebblebrook'!P3</f>
        <v>0</v>
      </c>
      <c r="P227" s="183">
        <f>'6-14-24 vs Pebblebrook'!Q3</f>
        <v>0</v>
      </c>
      <c r="Q227" s="183">
        <f>'6-14-24 vs Pebblebrook'!R3</f>
        <v>1</v>
      </c>
      <c r="R227" s="183">
        <f>'6-14-24 vs Pebblebrook'!S3</f>
        <v>1</v>
      </c>
      <c r="S227" s="183">
        <f>'6-14-24 vs Pebblebrook'!T3</f>
        <v>1</v>
      </c>
      <c r="T227" s="183">
        <f>'6-14-24 vs Pebblebrook'!U3</f>
        <v>1</v>
      </c>
      <c r="U227" s="183">
        <f>'6-14-24 vs Pebblebrook'!V3</f>
        <v>0</v>
      </c>
      <c r="V227" s="183">
        <f>'6-14-24 vs Pebblebrook'!W3</f>
        <v>0</v>
      </c>
      <c r="W227" s="183">
        <f>'6-14-24 vs Pebblebrook'!X3</f>
        <v>0</v>
      </c>
      <c r="X227" s="183">
        <f>'6-14-24 vs Pebblebrook'!Y3</f>
        <v>0</v>
      </c>
      <c r="Y227" s="183">
        <f>'6-14-24 vs Pebblebrook'!Z3</f>
        <v>0</v>
      </c>
      <c r="Z227" s="183">
        <f>'6-14-24 vs Pebblebrook'!AA3</f>
        <v>8</v>
      </c>
      <c r="AA227" s="198" t="s">
        <v>168</v>
      </c>
    </row>
    <row r="228" spans="1:27" x14ac:dyDescent="0.55000000000000004">
      <c r="A228" s="196">
        <f>'6-14-24 vs Pebblebrook'!B4</f>
        <v>1</v>
      </c>
      <c r="B228" s="196" t="str">
        <f>'6-14-24 vs Pebblebrook'!C4</f>
        <v>Walker</v>
      </c>
      <c r="C228" s="183">
        <f>'6-14-24 vs Pebblebrook'!D4</f>
        <v>0</v>
      </c>
      <c r="D228" s="183">
        <f>'6-14-24 vs Pebblebrook'!E4</f>
        <v>0</v>
      </c>
      <c r="E228" s="183">
        <f>'6-14-24 vs Pebblebrook'!F4*100</f>
        <v>0</v>
      </c>
      <c r="F228" s="183">
        <f>'6-14-24 vs Pebblebrook'!G4</f>
        <v>0</v>
      </c>
      <c r="G228" s="183">
        <f>'6-14-24 vs Pebblebrook'!H4</f>
        <v>0</v>
      </c>
      <c r="H228" s="183">
        <f>'6-14-24 vs Pebblebrook'!I4*100</f>
        <v>0</v>
      </c>
      <c r="I228" s="183">
        <f>'6-14-24 vs Pebblebrook'!J4</f>
        <v>0</v>
      </c>
      <c r="J228" s="183">
        <f>'6-14-24 vs Pebblebrook'!K4</f>
        <v>0</v>
      </c>
      <c r="K228" s="183">
        <f>'6-14-24 vs Pebblebrook'!L4*100</f>
        <v>0</v>
      </c>
      <c r="L228" s="183">
        <f>'6-14-24 vs Pebblebrook'!M4</f>
        <v>0</v>
      </c>
      <c r="M228" s="183">
        <f>'6-14-24 vs Pebblebrook'!N4</f>
        <v>0</v>
      </c>
      <c r="N228" s="183">
        <f>'6-14-24 vs Pebblebrook'!O4*100</f>
        <v>0</v>
      </c>
      <c r="O228" s="183">
        <f>'6-14-24 vs Pebblebrook'!P4</f>
        <v>0</v>
      </c>
      <c r="P228" s="183">
        <f>'6-14-24 vs Pebblebrook'!Q4</f>
        <v>0</v>
      </c>
      <c r="Q228" s="183">
        <f>'6-14-24 vs Pebblebrook'!R4</f>
        <v>0</v>
      </c>
      <c r="R228" s="183">
        <f>'6-14-24 vs Pebblebrook'!S4</f>
        <v>0</v>
      </c>
      <c r="S228" s="183">
        <f>'6-14-24 vs Pebblebrook'!T4</f>
        <v>0</v>
      </c>
      <c r="T228" s="183">
        <f>'6-14-24 vs Pebblebrook'!U4</f>
        <v>0</v>
      </c>
      <c r="U228" s="183">
        <f>'6-14-24 vs Pebblebrook'!V4</f>
        <v>0</v>
      </c>
      <c r="V228" s="183">
        <f>'6-14-24 vs Pebblebrook'!W4</f>
        <v>0</v>
      </c>
      <c r="W228" s="183">
        <f>'6-14-24 vs Pebblebrook'!X4</f>
        <v>0</v>
      </c>
      <c r="X228" s="183">
        <f>'6-14-24 vs Pebblebrook'!Y4</f>
        <v>0</v>
      </c>
      <c r="Y228" s="183">
        <f>'6-14-24 vs Pebblebrook'!Z4</f>
        <v>0</v>
      </c>
      <c r="Z228" s="183">
        <f>'6-14-24 vs Pebblebrook'!AA4</f>
        <v>0</v>
      </c>
      <c r="AA228" s="198" t="s">
        <v>168</v>
      </c>
    </row>
    <row r="229" spans="1:27" x14ac:dyDescent="0.55000000000000004">
      <c r="A229" s="196">
        <f>'6-14-24 vs Pebblebrook'!B5</f>
        <v>2</v>
      </c>
      <c r="B229" s="196" t="str">
        <f>'6-14-24 vs Pebblebrook'!C5</f>
        <v>Rivers</v>
      </c>
      <c r="C229" s="183">
        <f>'6-14-24 vs Pebblebrook'!D5</f>
        <v>3</v>
      </c>
      <c r="D229" s="183">
        <f>'6-14-24 vs Pebblebrook'!E5</f>
        <v>4</v>
      </c>
      <c r="E229" s="183">
        <f>'6-14-24 vs Pebblebrook'!F5*100</f>
        <v>75</v>
      </c>
      <c r="F229" s="183">
        <f>'6-14-24 vs Pebblebrook'!G5</f>
        <v>0</v>
      </c>
      <c r="G229" s="183">
        <f>'6-14-24 vs Pebblebrook'!H5</f>
        <v>2</v>
      </c>
      <c r="H229" s="183">
        <f>'6-14-24 vs Pebblebrook'!I5*100</f>
        <v>0</v>
      </c>
      <c r="I229" s="183">
        <f>'6-14-24 vs Pebblebrook'!J5</f>
        <v>1</v>
      </c>
      <c r="J229" s="183">
        <f>'6-14-24 vs Pebblebrook'!K5</f>
        <v>2</v>
      </c>
      <c r="K229" s="183">
        <f>'6-14-24 vs Pebblebrook'!L5*100</f>
        <v>50</v>
      </c>
      <c r="L229" s="183">
        <f>'6-14-24 vs Pebblebrook'!M5</f>
        <v>3</v>
      </c>
      <c r="M229" s="183">
        <f>'6-14-24 vs Pebblebrook'!N5</f>
        <v>6</v>
      </c>
      <c r="N229" s="183">
        <f>'6-14-24 vs Pebblebrook'!O5*100</f>
        <v>50</v>
      </c>
      <c r="O229" s="183">
        <f>'6-14-24 vs Pebblebrook'!P5</f>
        <v>7</v>
      </c>
      <c r="P229" s="183">
        <f>'6-14-24 vs Pebblebrook'!Q5</f>
        <v>0</v>
      </c>
      <c r="Q229" s="183">
        <f>'6-14-24 vs Pebblebrook'!R5</f>
        <v>2</v>
      </c>
      <c r="R229" s="183">
        <f>'6-14-24 vs Pebblebrook'!S5</f>
        <v>2</v>
      </c>
      <c r="S229" s="183">
        <f>'6-14-24 vs Pebblebrook'!T5</f>
        <v>1</v>
      </c>
      <c r="T229" s="183">
        <f>'6-14-24 vs Pebblebrook'!U5</f>
        <v>3</v>
      </c>
      <c r="U229" s="183">
        <f>'6-14-24 vs Pebblebrook'!V5</f>
        <v>0</v>
      </c>
      <c r="V229" s="183">
        <f>'6-14-24 vs Pebblebrook'!W5</f>
        <v>0</v>
      </c>
      <c r="W229" s="183">
        <f>'6-14-24 vs Pebblebrook'!X5</f>
        <v>0</v>
      </c>
      <c r="X229" s="183">
        <f>'6-14-24 vs Pebblebrook'!Y5</f>
        <v>0</v>
      </c>
      <c r="Y229" s="183">
        <f>'6-14-24 vs Pebblebrook'!Z5</f>
        <v>2</v>
      </c>
      <c r="Z229" s="183">
        <f>'6-14-24 vs Pebblebrook'!AA5</f>
        <v>27</v>
      </c>
      <c r="AA229" s="198" t="s">
        <v>168</v>
      </c>
    </row>
    <row r="230" spans="1:27" x14ac:dyDescent="0.55000000000000004">
      <c r="A230" s="196">
        <f>'6-14-24 vs Pebblebrook'!B6</f>
        <v>3</v>
      </c>
      <c r="B230" s="196" t="str">
        <f>'6-14-24 vs Pebblebrook'!C6</f>
        <v>Gossett</v>
      </c>
      <c r="C230" s="183">
        <f>'6-14-24 vs Pebblebrook'!D6</f>
        <v>0</v>
      </c>
      <c r="D230" s="183">
        <f>'6-14-24 vs Pebblebrook'!E6</f>
        <v>0</v>
      </c>
      <c r="E230" s="183">
        <f>'6-14-24 vs Pebblebrook'!F6*100</f>
        <v>0</v>
      </c>
      <c r="F230" s="183">
        <f>'6-14-24 vs Pebblebrook'!G6</f>
        <v>2</v>
      </c>
      <c r="G230" s="183">
        <f>'6-14-24 vs Pebblebrook'!H6</f>
        <v>3</v>
      </c>
      <c r="H230" s="183">
        <f>'6-14-24 vs Pebblebrook'!I6*100</f>
        <v>66.666666666666657</v>
      </c>
      <c r="I230" s="183">
        <f>'6-14-24 vs Pebblebrook'!J6</f>
        <v>0</v>
      </c>
      <c r="J230" s="183">
        <f>'6-14-24 vs Pebblebrook'!K6</f>
        <v>0</v>
      </c>
      <c r="K230" s="183">
        <f>'6-14-24 vs Pebblebrook'!L6*100</f>
        <v>0</v>
      </c>
      <c r="L230" s="183">
        <f>'6-14-24 vs Pebblebrook'!M6</f>
        <v>2</v>
      </c>
      <c r="M230" s="183">
        <f>'6-14-24 vs Pebblebrook'!N6</f>
        <v>3</v>
      </c>
      <c r="N230" s="183">
        <f>'6-14-24 vs Pebblebrook'!O6*100</f>
        <v>66.666666666666657</v>
      </c>
      <c r="O230" s="183">
        <f>'6-14-24 vs Pebblebrook'!P6</f>
        <v>6</v>
      </c>
      <c r="P230" s="183">
        <f>'6-14-24 vs Pebblebrook'!Q6</f>
        <v>1</v>
      </c>
      <c r="Q230" s="183">
        <f>'6-14-24 vs Pebblebrook'!R6</f>
        <v>0</v>
      </c>
      <c r="R230" s="183">
        <f>'6-14-24 vs Pebblebrook'!S6</f>
        <v>1</v>
      </c>
      <c r="S230" s="183">
        <f>'6-14-24 vs Pebblebrook'!T6</f>
        <v>1</v>
      </c>
      <c r="T230" s="183">
        <f>'6-14-24 vs Pebblebrook'!U6</f>
        <v>2</v>
      </c>
      <c r="U230" s="183">
        <f>'6-14-24 vs Pebblebrook'!V6</f>
        <v>0</v>
      </c>
      <c r="V230" s="183">
        <f>'6-14-24 vs Pebblebrook'!W6</f>
        <v>1</v>
      </c>
      <c r="W230" s="183">
        <f>'6-14-24 vs Pebblebrook'!X6</f>
        <v>0</v>
      </c>
      <c r="X230" s="183">
        <f>'6-14-24 vs Pebblebrook'!Y6</f>
        <v>1</v>
      </c>
      <c r="Y230" s="183">
        <f>'6-14-24 vs Pebblebrook'!Z6</f>
        <v>2</v>
      </c>
      <c r="Z230" s="183">
        <f>'6-14-24 vs Pebblebrook'!AA6</f>
        <v>25</v>
      </c>
      <c r="AA230" s="198" t="s">
        <v>168</v>
      </c>
    </row>
    <row r="231" spans="1:27" x14ac:dyDescent="0.55000000000000004">
      <c r="A231" s="196">
        <f>'6-14-24 vs Pebblebrook'!B7</f>
        <v>4</v>
      </c>
      <c r="B231" s="196" t="str">
        <f>'6-14-24 vs Pebblebrook'!C7</f>
        <v>Stapler</v>
      </c>
      <c r="C231" s="183">
        <f>'6-14-24 vs Pebblebrook'!D7</f>
        <v>0</v>
      </c>
      <c r="D231" s="183">
        <f>'6-14-24 vs Pebblebrook'!E7</f>
        <v>0</v>
      </c>
      <c r="E231" s="183">
        <f>'6-14-24 vs Pebblebrook'!F7*100</f>
        <v>0</v>
      </c>
      <c r="F231" s="183">
        <f>'6-14-24 vs Pebblebrook'!G7</f>
        <v>0</v>
      </c>
      <c r="G231" s="183">
        <f>'6-14-24 vs Pebblebrook'!H7</f>
        <v>0</v>
      </c>
      <c r="H231" s="183">
        <f>'6-14-24 vs Pebblebrook'!I7*100</f>
        <v>0</v>
      </c>
      <c r="I231" s="183">
        <f>'6-14-24 vs Pebblebrook'!J7</f>
        <v>0</v>
      </c>
      <c r="J231" s="183">
        <f>'6-14-24 vs Pebblebrook'!K7</f>
        <v>0</v>
      </c>
      <c r="K231" s="183">
        <f>'6-14-24 vs Pebblebrook'!L7*100</f>
        <v>0</v>
      </c>
      <c r="L231" s="183">
        <f>'6-14-24 vs Pebblebrook'!M7</f>
        <v>0</v>
      </c>
      <c r="M231" s="183">
        <f>'6-14-24 vs Pebblebrook'!N7</f>
        <v>0</v>
      </c>
      <c r="N231" s="183">
        <f>'6-14-24 vs Pebblebrook'!O7*100</f>
        <v>0</v>
      </c>
      <c r="O231" s="183">
        <f>'6-14-24 vs Pebblebrook'!P7</f>
        <v>0</v>
      </c>
      <c r="P231" s="183">
        <f>'6-14-24 vs Pebblebrook'!Q7</f>
        <v>0</v>
      </c>
      <c r="Q231" s="183">
        <f>'6-14-24 vs Pebblebrook'!R7</f>
        <v>0</v>
      </c>
      <c r="R231" s="183">
        <f>'6-14-24 vs Pebblebrook'!S7</f>
        <v>0</v>
      </c>
      <c r="S231" s="183">
        <f>'6-14-24 vs Pebblebrook'!T7</f>
        <v>0</v>
      </c>
      <c r="T231" s="183">
        <f>'6-14-24 vs Pebblebrook'!U7</f>
        <v>0</v>
      </c>
      <c r="U231" s="183">
        <f>'6-14-24 vs Pebblebrook'!V7</f>
        <v>0</v>
      </c>
      <c r="V231" s="183">
        <f>'6-14-24 vs Pebblebrook'!W7</f>
        <v>0</v>
      </c>
      <c r="W231" s="183">
        <f>'6-14-24 vs Pebblebrook'!X7</f>
        <v>0</v>
      </c>
      <c r="X231" s="183">
        <f>'6-14-24 vs Pebblebrook'!Y7</f>
        <v>0</v>
      </c>
      <c r="Y231" s="183">
        <f>'6-14-24 vs Pebblebrook'!Z7</f>
        <v>0</v>
      </c>
      <c r="Z231" s="183">
        <f>'6-14-24 vs Pebblebrook'!AA7</f>
        <v>0</v>
      </c>
      <c r="AA231" s="198" t="s">
        <v>168</v>
      </c>
    </row>
    <row r="232" spans="1:27" x14ac:dyDescent="0.55000000000000004">
      <c r="A232" s="196">
        <f>'6-14-24 vs Pebblebrook'!B8</f>
        <v>5</v>
      </c>
      <c r="B232" s="196" t="str">
        <f>'6-14-24 vs Pebblebrook'!C8</f>
        <v>JD</v>
      </c>
      <c r="C232" s="183">
        <f>'6-14-24 vs Pebblebrook'!D8</f>
        <v>1</v>
      </c>
      <c r="D232" s="183">
        <f>'6-14-24 vs Pebblebrook'!E8</f>
        <v>5</v>
      </c>
      <c r="E232" s="183">
        <f>'6-14-24 vs Pebblebrook'!F8*100</f>
        <v>20</v>
      </c>
      <c r="F232" s="183">
        <f>'6-14-24 vs Pebblebrook'!G8</f>
        <v>0</v>
      </c>
      <c r="G232" s="183">
        <f>'6-14-24 vs Pebblebrook'!H8</f>
        <v>1</v>
      </c>
      <c r="H232" s="183">
        <f>'6-14-24 vs Pebblebrook'!I8*100</f>
        <v>0</v>
      </c>
      <c r="I232" s="183">
        <f>'6-14-24 vs Pebblebrook'!J8</f>
        <v>3</v>
      </c>
      <c r="J232" s="183">
        <f>'6-14-24 vs Pebblebrook'!K8</f>
        <v>3</v>
      </c>
      <c r="K232" s="183">
        <f>'6-14-24 vs Pebblebrook'!L8*100</f>
        <v>100</v>
      </c>
      <c r="L232" s="183">
        <f>'6-14-24 vs Pebblebrook'!M8</f>
        <v>1</v>
      </c>
      <c r="M232" s="183">
        <f>'6-14-24 vs Pebblebrook'!N8</f>
        <v>6</v>
      </c>
      <c r="N232" s="183">
        <f>'6-14-24 vs Pebblebrook'!O8*100</f>
        <v>16.666666666666664</v>
      </c>
      <c r="O232" s="183">
        <f>'6-14-24 vs Pebblebrook'!P8</f>
        <v>5</v>
      </c>
      <c r="P232" s="183">
        <f>'6-14-24 vs Pebblebrook'!Q8</f>
        <v>1</v>
      </c>
      <c r="Q232" s="183">
        <f>'6-14-24 vs Pebblebrook'!R8</f>
        <v>1</v>
      </c>
      <c r="R232" s="183">
        <f>'6-14-24 vs Pebblebrook'!S8</f>
        <v>2</v>
      </c>
      <c r="S232" s="183">
        <f>'6-14-24 vs Pebblebrook'!T8</f>
        <v>4</v>
      </c>
      <c r="T232" s="183">
        <f>'6-14-24 vs Pebblebrook'!U8</f>
        <v>1</v>
      </c>
      <c r="U232" s="183">
        <f>'6-14-24 vs Pebblebrook'!V8</f>
        <v>0</v>
      </c>
      <c r="V232" s="183">
        <f>'6-14-24 vs Pebblebrook'!W8</f>
        <v>0</v>
      </c>
      <c r="W232" s="183">
        <f>'6-14-24 vs Pebblebrook'!X8</f>
        <v>0</v>
      </c>
      <c r="X232" s="183">
        <f>'6-14-24 vs Pebblebrook'!Y8</f>
        <v>0</v>
      </c>
      <c r="Y232" s="183">
        <f>'6-14-24 vs Pebblebrook'!Z8</f>
        <v>1</v>
      </c>
      <c r="Z232" s="183">
        <f>'6-14-24 vs Pebblebrook'!AA8</f>
        <v>28.15</v>
      </c>
      <c r="AA232" s="198" t="s">
        <v>168</v>
      </c>
    </row>
    <row r="233" spans="1:27" x14ac:dyDescent="0.55000000000000004">
      <c r="A233" s="196">
        <f>'6-14-24 vs Pebblebrook'!B9</f>
        <v>10</v>
      </c>
      <c r="B233" s="196" t="str">
        <f>'6-14-24 vs Pebblebrook'!C9</f>
        <v>Mason</v>
      </c>
      <c r="C233" s="183">
        <f>'6-14-24 vs Pebblebrook'!D9</f>
        <v>0</v>
      </c>
      <c r="D233" s="183">
        <f>'6-14-24 vs Pebblebrook'!E9</f>
        <v>0</v>
      </c>
      <c r="E233" s="183">
        <f>'6-14-24 vs Pebblebrook'!F9*100</f>
        <v>0</v>
      </c>
      <c r="F233" s="183">
        <f>'6-14-24 vs Pebblebrook'!G9</f>
        <v>0</v>
      </c>
      <c r="G233" s="183">
        <f>'6-14-24 vs Pebblebrook'!H9</f>
        <v>0</v>
      </c>
      <c r="H233" s="183">
        <f>'6-14-24 vs Pebblebrook'!I9*100</f>
        <v>0</v>
      </c>
      <c r="I233" s="183">
        <f>'6-14-24 vs Pebblebrook'!J9</f>
        <v>0</v>
      </c>
      <c r="J233" s="183">
        <f>'6-14-24 vs Pebblebrook'!K9</f>
        <v>0</v>
      </c>
      <c r="K233" s="183">
        <f>'6-14-24 vs Pebblebrook'!L9*100</f>
        <v>0</v>
      </c>
      <c r="L233" s="183">
        <f>'6-14-24 vs Pebblebrook'!M9</f>
        <v>0</v>
      </c>
      <c r="M233" s="183">
        <f>'6-14-24 vs Pebblebrook'!N9</f>
        <v>0</v>
      </c>
      <c r="N233" s="183">
        <f>'6-14-24 vs Pebblebrook'!O9*100</f>
        <v>0</v>
      </c>
      <c r="O233" s="183">
        <f>'6-14-24 vs Pebblebrook'!P9</f>
        <v>0</v>
      </c>
      <c r="P233" s="183">
        <f>'6-14-24 vs Pebblebrook'!Q9</f>
        <v>0</v>
      </c>
      <c r="Q233" s="183">
        <f>'6-14-24 vs Pebblebrook'!R9</f>
        <v>0</v>
      </c>
      <c r="R233" s="183">
        <f>'6-14-24 vs Pebblebrook'!S9</f>
        <v>0</v>
      </c>
      <c r="S233" s="183">
        <f>'6-14-24 vs Pebblebrook'!T9</f>
        <v>0</v>
      </c>
      <c r="T233" s="183">
        <f>'6-14-24 vs Pebblebrook'!U9</f>
        <v>0</v>
      </c>
      <c r="U233" s="183">
        <f>'6-14-24 vs Pebblebrook'!V9</f>
        <v>0</v>
      </c>
      <c r="V233" s="183">
        <f>'6-14-24 vs Pebblebrook'!W9</f>
        <v>0</v>
      </c>
      <c r="W233" s="183">
        <f>'6-14-24 vs Pebblebrook'!X9</f>
        <v>0</v>
      </c>
      <c r="X233" s="183">
        <f>'6-14-24 vs Pebblebrook'!Y9</f>
        <v>0</v>
      </c>
      <c r="Y233" s="183">
        <f>'6-14-24 vs Pebblebrook'!Z9</f>
        <v>0</v>
      </c>
      <c r="Z233" s="183">
        <f>'6-14-24 vs Pebblebrook'!AA9</f>
        <v>0</v>
      </c>
      <c r="AA233" s="198" t="s">
        <v>168</v>
      </c>
    </row>
    <row r="234" spans="1:27" x14ac:dyDescent="0.55000000000000004">
      <c r="A234" s="196">
        <f>'6-14-24 vs Pebblebrook'!B10</f>
        <v>11</v>
      </c>
      <c r="B234" s="196" t="str">
        <f>'6-14-24 vs Pebblebrook'!C10</f>
        <v>Pannell</v>
      </c>
      <c r="C234" s="183">
        <f>'6-14-24 vs Pebblebrook'!D10</f>
        <v>0</v>
      </c>
      <c r="D234" s="183">
        <f>'6-14-24 vs Pebblebrook'!E10</f>
        <v>0</v>
      </c>
      <c r="E234" s="183">
        <f>'6-14-24 vs Pebblebrook'!F10*100</f>
        <v>0</v>
      </c>
      <c r="F234" s="183">
        <f>'6-14-24 vs Pebblebrook'!G10</f>
        <v>0</v>
      </c>
      <c r="G234" s="183">
        <f>'6-14-24 vs Pebblebrook'!H10</f>
        <v>0</v>
      </c>
      <c r="H234" s="183">
        <f>'6-14-24 vs Pebblebrook'!I10*100</f>
        <v>0</v>
      </c>
      <c r="I234" s="183">
        <f>'6-14-24 vs Pebblebrook'!J10</f>
        <v>0</v>
      </c>
      <c r="J234" s="183">
        <f>'6-14-24 vs Pebblebrook'!K10</f>
        <v>0</v>
      </c>
      <c r="K234" s="183">
        <f>'6-14-24 vs Pebblebrook'!L10*100</f>
        <v>0</v>
      </c>
      <c r="L234" s="183">
        <f>'6-14-24 vs Pebblebrook'!M10</f>
        <v>0</v>
      </c>
      <c r="M234" s="183">
        <f>'6-14-24 vs Pebblebrook'!N10</f>
        <v>0</v>
      </c>
      <c r="N234" s="183">
        <f>'6-14-24 vs Pebblebrook'!O10*100</f>
        <v>0</v>
      </c>
      <c r="O234" s="183">
        <f>'6-14-24 vs Pebblebrook'!P10</f>
        <v>0</v>
      </c>
      <c r="P234" s="183">
        <f>'6-14-24 vs Pebblebrook'!Q10</f>
        <v>1</v>
      </c>
      <c r="Q234" s="183">
        <f>'6-14-24 vs Pebblebrook'!R10</f>
        <v>1</v>
      </c>
      <c r="R234" s="183">
        <f>'6-14-24 vs Pebblebrook'!S10</f>
        <v>2</v>
      </c>
      <c r="S234" s="183">
        <f>'6-14-24 vs Pebblebrook'!T10</f>
        <v>0</v>
      </c>
      <c r="T234" s="183">
        <f>'6-14-24 vs Pebblebrook'!U10</f>
        <v>4</v>
      </c>
      <c r="U234" s="183">
        <f>'6-14-24 vs Pebblebrook'!V10</f>
        <v>0</v>
      </c>
      <c r="V234" s="183">
        <f>'6-14-24 vs Pebblebrook'!W10</f>
        <v>0</v>
      </c>
      <c r="W234" s="183">
        <f>'6-14-24 vs Pebblebrook'!X10</f>
        <v>0</v>
      </c>
      <c r="X234" s="183">
        <f>'6-14-24 vs Pebblebrook'!Y10</f>
        <v>0</v>
      </c>
      <c r="Y234" s="183">
        <f>'6-14-24 vs Pebblebrook'!Z10</f>
        <v>1</v>
      </c>
      <c r="Z234" s="183">
        <f>'6-14-24 vs Pebblebrook'!AA10</f>
        <v>12.75</v>
      </c>
      <c r="AA234" s="198" t="s">
        <v>168</v>
      </c>
    </row>
    <row r="235" spans="1:27" x14ac:dyDescent="0.55000000000000004">
      <c r="A235" s="196">
        <f>'6-14-24 vs Pebblebrook'!B11</f>
        <v>12</v>
      </c>
      <c r="B235" s="196" t="str">
        <f>'6-14-24 vs Pebblebrook'!C11</f>
        <v>Chapman</v>
      </c>
      <c r="C235" s="183">
        <f>'6-14-24 vs Pebblebrook'!D11</f>
        <v>0</v>
      </c>
      <c r="D235" s="183">
        <f>'6-14-24 vs Pebblebrook'!E11</f>
        <v>0</v>
      </c>
      <c r="E235" s="183">
        <f>'6-14-24 vs Pebblebrook'!F11*100</f>
        <v>0</v>
      </c>
      <c r="F235" s="183">
        <f>'6-14-24 vs Pebblebrook'!G11</f>
        <v>0</v>
      </c>
      <c r="G235" s="183">
        <f>'6-14-24 vs Pebblebrook'!H11</f>
        <v>1</v>
      </c>
      <c r="H235" s="183">
        <f>'6-14-24 vs Pebblebrook'!I11*100</f>
        <v>0</v>
      </c>
      <c r="I235" s="183">
        <f>'6-14-24 vs Pebblebrook'!J11</f>
        <v>0</v>
      </c>
      <c r="J235" s="183">
        <f>'6-14-24 vs Pebblebrook'!K11</f>
        <v>0</v>
      </c>
      <c r="K235" s="183">
        <f>'6-14-24 vs Pebblebrook'!L11*100</f>
        <v>0</v>
      </c>
      <c r="L235" s="183">
        <f>'6-14-24 vs Pebblebrook'!M11</f>
        <v>0</v>
      </c>
      <c r="M235" s="183">
        <f>'6-14-24 vs Pebblebrook'!N11</f>
        <v>1</v>
      </c>
      <c r="N235" s="183">
        <f>'6-14-24 vs Pebblebrook'!O11*100</f>
        <v>0</v>
      </c>
      <c r="O235" s="183">
        <f>'6-14-24 vs Pebblebrook'!P11</f>
        <v>0</v>
      </c>
      <c r="P235" s="183">
        <f>'6-14-24 vs Pebblebrook'!Q11</f>
        <v>0</v>
      </c>
      <c r="Q235" s="183">
        <f>'6-14-24 vs Pebblebrook'!R11</f>
        <v>0</v>
      </c>
      <c r="R235" s="183">
        <f>'6-14-24 vs Pebblebrook'!S11</f>
        <v>0</v>
      </c>
      <c r="S235" s="183">
        <f>'6-14-24 vs Pebblebrook'!T11</f>
        <v>0</v>
      </c>
      <c r="T235" s="183">
        <f>'6-14-24 vs Pebblebrook'!U11</f>
        <v>0</v>
      </c>
      <c r="U235" s="183">
        <f>'6-14-24 vs Pebblebrook'!V11</f>
        <v>0</v>
      </c>
      <c r="V235" s="183">
        <f>'6-14-24 vs Pebblebrook'!W11</f>
        <v>0</v>
      </c>
      <c r="W235" s="183">
        <f>'6-14-24 vs Pebblebrook'!X11</f>
        <v>0</v>
      </c>
      <c r="X235" s="183">
        <f>'6-14-24 vs Pebblebrook'!Y11</f>
        <v>0</v>
      </c>
      <c r="Y235" s="183">
        <f>'6-14-24 vs Pebblebrook'!Z11</f>
        <v>0</v>
      </c>
      <c r="Z235" s="183">
        <f>'6-14-24 vs Pebblebrook'!AA11</f>
        <v>4.18</v>
      </c>
      <c r="AA235" s="198" t="s">
        <v>168</v>
      </c>
    </row>
    <row r="236" spans="1:27" x14ac:dyDescent="0.55000000000000004">
      <c r="A236" s="196">
        <f>'6-14-24 vs Pebblebrook'!B12</f>
        <v>24</v>
      </c>
      <c r="B236" s="196" t="str">
        <f>'6-14-24 vs Pebblebrook'!C12</f>
        <v>Carney</v>
      </c>
      <c r="C236" s="183">
        <f>'6-14-24 vs Pebblebrook'!D12</f>
        <v>0</v>
      </c>
      <c r="D236" s="183">
        <f>'6-14-24 vs Pebblebrook'!E12</f>
        <v>0</v>
      </c>
      <c r="E236" s="183">
        <f>'6-14-24 vs Pebblebrook'!F12*100</f>
        <v>0</v>
      </c>
      <c r="F236" s="183">
        <f>'6-14-24 vs Pebblebrook'!G12</f>
        <v>2</v>
      </c>
      <c r="G236" s="183">
        <f>'6-14-24 vs Pebblebrook'!H12</f>
        <v>4</v>
      </c>
      <c r="H236" s="183">
        <f>'6-14-24 vs Pebblebrook'!I12*100</f>
        <v>50</v>
      </c>
      <c r="I236" s="183">
        <f>'6-14-24 vs Pebblebrook'!J12</f>
        <v>0</v>
      </c>
      <c r="J236" s="183">
        <f>'6-14-24 vs Pebblebrook'!K12</f>
        <v>0</v>
      </c>
      <c r="K236" s="183">
        <f>'6-14-24 vs Pebblebrook'!L12*100</f>
        <v>0</v>
      </c>
      <c r="L236" s="183">
        <f>'6-14-24 vs Pebblebrook'!M12</f>
        <v>2</v>
      </c>
      <c r="M236" s="183">
        <f>'6-14-24 vs Pebblebrook'!N12</f>
        <v>4</v>
      </c>
      <c r="N236" s="183">
        <f>'6-14-24 vs Pebblebrook'!O12*100</f>
        <v>50</v>
      </c>
      <c r="O236" s="183">
        <f>'6-14-24 vs Pebblebrook'!P12</f>
        <v>6</v>
      </c>
      <c r="P236" s="183">
        <f>'6-14-24 vs Pebblebrook'!Q12</f>
        <v>1</v>
      </c>
      <c r="Q236" s="183">
        <f>'6-14-24 vs Pebblebrook'!R12</f>
        <v>1</v>
      </c>
      <c r="R236" s="183">
        <f>'6-14-24 vs Pebblebrook'!S12</f>
        <v>2</v>
      </c>
      <c r="S236" s="183">
        <f>'6-14-24 vs Pebblebrook'!T12</f>
        <v>2</v>
      </c>
      <c r="T236" s="183">
        <f>'6-14-24 vs Pebblebrook'!U12</f>
        <v>0</v>
      </c>
      <c r="U236" s="183">
        <f>'6-14-24 vs Pebblebrook'!V12</f>
        <v>0</v>
      </c>
      <c r="V236" s="183">
        <f>'6-14-24 vs Pebblebrook'!W12</f>
        <v>0</v>
      </c>
      <c r="W236" s="183">
        <f>'6-14-24 vs Pebblebrook'!X12</f>
        <v>0</v>
      </c>
      <c r="X236" s="183">
        <f>'6-14-24 vs Pebblebrook'!Y12</f>
        <v>0</v>
      </c>
      <c r="Y236" s="183">
        <f>'6-14-24 vs Pebblebrook'!Z12</f>
        <v>1</v>
      </c>
      <c r="Z236" s="183">
        <f>'6-14-24 vs Pebblebrook'!AA12</f>
        <v>19.75</v>
      </c>
      <c r="AA236" s="198" t="s">
        <v>168</v>
      </c>
    </row>
    <row r="237" spans="1:27" x14ac:dyDescent="0.55000000000000004">
      <c r="A237" s="196">
        <f>'6-14-24 vs Pebblebrook'!B13</f>
        <v>30</v>
      </c>
      <c r="B237" s="196" t="str">
        <f>'6-14-24 vs Pebblebrook'!C13</f>
        <v>Bowman</v>
      </c>
      <c r="C237" s="183">
        <f>'6-14-24 vs Pebblebrook'!D13</f>
        <v>5</v>
      </c>
      <c r="D237" s="183">
        <f>'6-14-24 vs Pebblebrook'!E13</f>
        <v>6</v>
      </c>
      <c r="E237" s="183">
        <f>'6-14-24 vs Pebblebrook'!F13*100</f>
        <v>83.333333333333343</v>
      </c>
      <c r="F237" s="183">
        <f>'6-14-24 vs Pebblebrook'!G13</f>
        <v>1</v>
      </c>
      <c r="G237" s="183">
        <f>'6-14-24 vs Pebblebrook'!H13</f>
        <v>2</v>
      </c>
      <c r="H237" s="183">
        <f>'6-14-24 vs Pebblebrook'!I13*100</f>
        <v>50</v>
      </c>
      <c r="I237" s="183">
        <f>'6-14-24 vs Pebblebrook'!J13</f>
        <v>3</v>
      </c>
      <c r="J237" s="183">
        <f>'6-14-24 vs Pebblebrook'!K13</f>
        <v>3</v>
      </c>
      <c r="K237" s="183">
        <f>'6-14-24 vs Pebblebrook'!L13*100</f>
        <v>100</v>
      </c>
      <c r="L237" s="183">
        <f>'6-14-24 vs Pebblebrook'!M13</f>
        <v>6</v>
      </c>
      <c r="M237" s="183">
        <f>'6-14-24 vs Pebblebrook'!N13</f>
        <v>8</v>
      </c>
      <c r="N237" s="183">
        <f>'6-14-24 vs Pebblebrook'!O13*100</f>
        <v>75</v>
      </c>
      <c r="O237" s="183">
        <f>'6-14-24 vs Pebblebrook'!P13</f>
        <v>16</v>
      </c>
      <c r="P237" s="183">
        <f>'6-14-24 vs Pebblebrook'!Q13</f>
        <v>1</v>
      </c>
      <c r="Q237" s="183">
        <f>'6-14-24 vs Pebblebrook'!R13</f>
        <v>5</v>
      </c>
      <c r="R237" s="183">
        <f>'6-14-24 vs Pebblebrook'!S13</f>
        <v>6</v>
      </c>
      <c r="S237" s="183">
        <f>'6-14-24 vs Pebblebrook'!T13</f>
        <v>0</v>
      </c>
      <c r="T237" s="183">
        <f>'6-14-24 vs Pebblebrook'!U13</f>
        <v>1</v>
      </c>
      <c r="U237" s="183">
        <f>'6-14-24 vs Pebblebrook'!V13</f>
        <v>0</v>
      </c>
      <c r="V237" s="183">
        <f>'6-14-24 vs Pebblebrook'!W13</f>
        <v>0</v>
      </c>
      <c r="W237" s="183">
        <f>'6-14-24 vs Pebblebrook'!X13</f>
        <v>0</v>
      </c>
      <c r="X237" s="183">
        <f>'6-14-24 vs Pebblebrook'!Y13</f>
        <v>0</v>
      </c>
      <c r="Y237" s="183">
        <f>'6-14-24 vs Pebblebrook'!Z13</f>
        <v>2</v>
      </c>
      <c r="Z237" s="183">
        <f>'6-14-24 vs Pebblebrook'!AA13</f>
        <v>24.5</v>
      </c>
      <c r="AA237" s="198" t="s">
        <v>168</v>
      </c>
    </row>
    <row r="238" spans="1:27" x14ac:dyDescent="0.55000000000000004">
      <c r="A238" s="196">
        <f>'6-14-24 vs Pebblebrook'!B14</f>
        <v>32</v>
      </c>
      <c r="B238" s="196" t="str">
        <f>'6-14-24 vs Pebblebrook'!C14</f>
        <v>Turner</v>
      </c>
      <c r="C238" s="183">
        <f>'6-14-24 vs Pebblebrook'!D14</f>
        <v>0</v>
      </c>
      <c r="D238" s="183">
        <f>'6-14-24 vs Pebblebrook'!E14</f>
        <v>0</v>
      </c>
      <c r="E238" s="183">
        <f>'6-14-24 vs Pebblebrook'!F14*100</f>
        <v>0</v>
      </c>
      <c r="F238" s="183">
        <f>'6-14-24 vs Pebblebrook'!G14</f>
        <v>0</v>
      </c>
      <c r="G238" s="183">
        <f>'6-14-24 vs Pebblebrook'!H14</f>
        <v>0</v>
      </c>
      <c r="H238" s="183">
        <f>'6-14-24 vs Pebblebrook'!I14*100</f>
        <v>0</v>
      </c>
      <c r="I238" s="183">
        <f>'6-14-24 vs Pebblebrook'!J14</f>
        <v>0</v>
      </c>
      <c r="J238" s="183">
        <f>'6-14-24 vs Pebblebrook'!K14</f>
        <v>0</v>
      </c>
      <c r="K238" s="183">
        <f>'6-14-24 vs Pebblebrook'!L14*100</f>
        <v>0</v>
      </c>
      <c r="L238" s="183">
        <f>'6-14-24 vs Pebblebrook'!M14</f>
        <v>0</v>
      </c>
      <c r="M238" s="183">
        <f>'6-14-24 vs Pebblebrook'!N14</f>
        <v>0</v>
      </c>
      <c r="N238" s="183">
        <f>'6-14-24 vs Pebblebrook'!O14*100</f>
        <v>0</v>
      </c>
      <c r="O238" s="183">
        <f>'6-14-24 vs Pebblebrook'!P14</f>
        <v>0</v>
      </c>
      <c r="P238" s="183">
        <f>'6-14-24 vs Pebblebrook'!Q14</f>
        <v>0</v>
      </c>
      <c r="Q238" s="183">
        <f>'6-14-24 vs Pebblebrook'!R14</f>
        <v>0</v>
      </c>
      <c r="R238" s="183">
        <f>'6-14-24 vs Pebblebrook'!S14</f>
        <v>0</v>
      </c>
      <c r="S238" s="183">
        <f>'6-14-24 vs Pebblebrook'!T14</f>
        <v>0</v>
      </c>
      <c r="T238" s="183">
        <f>'6-14-24 vs Pebblebrook'!U14</f>
        <v>0</v>
      </c>
      <c r="U238" s="183">
        <f>'6-14-24 vs Pebblebrook'!V14</f>
        <v>0</v>
      </c>
      <c r="V238" s="183">
        <f>'6-14-24 vs Pebblebrook'!W14</f>
        <v>0</v>
      </c>
      <c r="W238" s="183">
        <f>'6-14-24 vs Pebblebrook'!X14</f>
        <v>0</v>
      </c>
      <c r="X238" s="183">
        <f>'6-14-24 vs Pebblebrook'!Y14</f>
        <v>0</v>
      </c>
      <c r="Y238" s="183">
        <f>'6-14-24 vs Pebblebrook'!Z14</f>
        <v>0</v>
      </c>
      <c r="Z238" s="183">
        <f>'6-14-24 vs Pebblebrook'!AA14</f>
        <v>0</v>
      </c>
      <c r="AA238" s="198" t="s">
        <v>168</v>
      </c>
    </row>
    <row r="239" spans="1:27" x14ac:dyDescent="0.55000000000000004">
      <c r="A239" s="196">
        <f>'6-14-24 vs Pebblebrook'!B15</f>
        <v>33</v>
      </c>
      <c r="B239" s="196" t="str">
        <f>'6-14-24 vs Pebblebrook'!C15</f>
        <v>Bellomy</v>
      </c>
      <c r="C239" s="183">
        <f>'6-14-24 vs Pebblebrook'!D15</f>
        <v>0</v>
      </c>
      <c r="D239" s="183">
        <f>'6-14-24 vs Pebblebrook'!E15</f>
        <v>0</v>
      </c>
      <c r="E239" s="183">
        <f>'6-14-24 vs Pebblebrook'!F15*100</f>
        <v>0</v>
      </c>
      <c r="F239" s="183">
        <f>'6-14-24 vs Pebblebrook'!G15</f>
        <v>0</v>
      </c>
      <c r="G239" s="183">
        <f>'6-14-24 vs Pebblebrook'!H15</f>
        <v>0</v>
      </c>
      <c r="H239" s="183">
        <f>'6-14-24 vs Pebblebrook'!I15*100</f>
        <v>0</v>
      </c>
      <c r="I239" s="183">
        <f>'6-14-24 vs Pebblebrook'!J15</f>
        <v>0</v>
      </c>
      <c r="J239" s="183">
        <f>'6-14-24 vs Pebblebrook'!K15</f>
        <v>0</v>
      </c>
      <c r="K239" s="183">
        <f>'6-14-24 vs Pebblebrook'!L15*100</f>
        <v>0</v>
      </c>
      <c r="L239" s="183">
        <f>'6-14-24 vs Pebblebrook'!M15</f>
        <v>0</v>
      </c>
      <c r="M239" s="183">
        <f>'6-14-24 vs Pebblebrook'!N15</f>
        <v>0</v>
      </c>
      <c r="N239" s="183">
        <f>'6-14-24 vs Pebblebrook'!O15*100</f>
        <v>0</v>
      </c>
      <c r="O239" s="183">
        <f>'6-14-24 vs Pebblebrook'!P15</f>
        <v>0</v>
      </c>
      <c r="P239" s="183">
        <f>'6-14-24 vs Pebblebrook'!Q15</f>
        <v>0</v>
      </c>
      <c r="Q239" s="183">
        <f>'6-14-24 vs Pebblebrook'!R15</f>
        <v>0</v>
      </c>
      <c r="R239" s="183">
        <f>'6-14-24 vs Pebblebrook'!S15</f>
        <v>0</v>
      </c>
      <c r="S239" s="183">
        <f>'6-14-24 vs Pebblebrook'!T15</f>
        <v>0</v>
      </c>
      <c r="T239" s="183">
        <f>'6-14-24 vs Pebblebrook'!U15</f>
        <v>0</v>
      </c>
      <c r="U239" s="183">
        <f>'6-14-24 vs Pebblebrook'!V15</f>
        <v>0</v>
      </c>
      <c r="V239" s="183">
        <f>'6-14-24 vs Pebblebrook'!W15</f>
        <v>0</v>
      </c>
      <c r="W239" s="183">
        <f>'6-14-24 vs Pebblebrook'!X15</f>
        <v>0</v>
      </c>
      <c r="X239" s="183">
        <f>'6-14-24 vs Pebblebrook'!Y15</f>
        <v>0</v>
      </c>
      <c r="Y239" s="183">
        <f>'6-14-24 vs Pebblebrook'!Z15</f>
        <v>0</v>
      </c>
      <c r="Z239" s="183">
        <f>'6-14-24 vs Pebblebrook'!AA15</f>
        <v>0</v>
      </c>
      <c r="AA239" s="198" t="s">
        <v>168</v>
      </c>
    </row>
    <row r="240" spans="1:27" x14ac:dyDescent="0.55000000000000004">
      <c r="A240" s="196">
        <f>'6-14-24 vs Pebblebrook'!B16</f>
        <v>34</v>
      </c>
      <c r="B240" s="196" t="str">
        <f>'6-14-24 vs Pebblebrook'!C16</f>
        <v>Toms</v>
      </c>
      <c r="C240" s="183">
        <f>'6-14-24 vs Pebblebrook'!D16</f>
        <v>3</v>
      </c>
      <c r="D240" s="183">
        <f>'6-14-24 vs Pebblebrook'!E16</f>
        <v>4</v>
      </c>
      <c r="E240" s="183">
        <f>'6-14-24 vs Pebblebrook'!F16*100</f>
        <v>75</v>
      </c>
      <c r="F240" s="183">
        <f>'6-14-24 vs Pebblebrook'!G16</f>
        <v>0</v>
      </c>
      <c r="G240" s="183">
        <f>'6-14-24 vs Pebblebrook'!H16</f>
        <v>0</v>
      </c>
      <c r="H240" s="183">
        <f>'6-14-24 vs Pebblebrook'!I16*100</f>
        <v>0</v>
      </c>
      <c r="I240" s="183">
        <f>'6-14-24 vs Pebblebrook'!J16</f>
        <v>4</v>
      </c>
      <c r="J240" s="183">
        <f>'6-14-24 vs Pebblebrook'!K16</f>
        <v>4</v>
      </c>
      <c r="K240" s="183">
        <f>'6-14-24 vs Pebblebrook'!L16*100</f>
        <v>100</v>
      </c>
      <c r="L240" s="183">
        <f>'6-14-24 vs Pebblebrook'!M16</f>
        <v>3</v>
      </c>
      <c r="M240" s="183">
        <f>'6-14-24 vs Pebblebrook'!N16</f>
        <v>4</v>
      </c>
      <c r="N240" s="183">
        <f>'6-14-24 vs Pebblebrook'!O16*100</f>
        <v>75</v>
      </c>
      <c r="O240" s="183">
        <f>'6-14-24 vs Pebblebrook'!P16</f>
        <v>10</v>
      </c>
      <c r="P240" s="183">
        <f>'6-14-24 vs Pebblebrook'!Q16</f>
        <v>3</v>
      </c>
      <c r="Q240" s="183">
        <f>'6-14-24 vs Pebblebrook'!R16</f>
        <v>4</v>
      </c>
      <c r="R240" s="183">
        <f>'6-14-24 vs Pebblebrook'!S16</f>
        <v>7</v>
      </c>
      <c r="S240" s="183">
        <f>'6-14-24 vs Pebblebrook'!T16</f>
        <v>3</v>
      </c>
      <c r="T240" s="183">
        <f>'6-14-24 vs Pebblebrook'!U16</f>
        <v>2</v>
      </c>
      <c r="U240" s="183">
        <f>'6-14-24 vs Pebblebrook'!V16</f>
        <v>0</v>
      </c>
      <c r="V240" s="183">
        <f>'6-14-24 vs Pebblebrook'!W16</f>
        <v>0</v>
      </c>
      <c r="W240" s="183">
        <f>'6-14-24 vs Pebblebrook'!X16</f>
        <v>0</v>
      </c>
      <c r="X240" s="183">
        <f>'6-14-24 vs Pebblebrook'!Y16</f>
        <v>0</v>
      </c>
      <c r="Y240" s="183">
        <f>'6-14-24 vs Pebblebrook'!Z16</f>
        <v>1</v>
      </c>
      <c r="Z240" s="183">
        <f>'6-14-24 vs Pebblebrook'!AA16</f>
        <v>21.66</v>
      </c>
      <c r="AA240" s="198" t="s">
        <v>168</v>
      </c>
    </row>
    <row r="241" spans="1:27" x14ac:dyDescent="0.55000000000000004">
      <c r="A241" s="196">
        <f>'6-14-24 vs Pebblebrook'!B17</f>
        <v>55</v>
      </c>
      <c r="B241" s="196" t="str">
        <f>'6-14-24 vs Pebblebrook'!C17</f>
        <v>Baker</v>
      </c>
      <c r="C241" s="183">
        <f>'6-14-24 vs Pebblebrook'!D17</f>
        <v>0</v>
      </c>
      <c r="D241" s="183">
        <f>'6-14-24 vs Pebblebrook'!E17</f>
        <v>0</v>
      </c>
      <c r="E241" s="183">
        <f>'6-14-24 vs Pebblebrook'!F17*100</f>
        <v>0</v>
      </c>
      <c r="F241" s="183">
        <f>'6-14-24 vs Pebblebrook'!G17</f>
        <v>0</v>
      </c>
      <c r="G241" s="183">
        <f>'6-14-24 vs Pebblebrook'!H17</f>
        <v>0</v>
      </c>
      <c r="H241" s="183">
        <f>'6-14-24 vs Pebblebrook'!I17*100</f>
        <v>0</v>
      </c>
      <c r="I241" s="183">
        <f>'6-14-24 vs Pebblebrook'!J17</f>
        <v>0</v>
      </c>
      <c r="J241" s="183">
        <f>'6-14-24 vs Pebblebrook'!K17</f>
        <v>0</v>
      </c>
      <c r="K241" s="183">
        <f>'6-14-24 vs Pebblebrook'!L17*100</f>
        <v>0</v>
      </c>
      <c r="L241" s="183">
        <f>'6-14-24 vs Pebblebrook'!M17</f>
        <v>0</v>
      </c>
      <c r="M241" s="183">
        <f>'6-14-24 vs Pebblebrook'!N17</f>
        <v>0</v>
      </c>
      <c r="N241" s="183">
        <f>'6-14-24 vs Pebblebrook'!O17*100</f>
        <v>0</v>
      </c>
      <c r="O241" s="183">
        <f>'6-14-24 vs Pebblebrook'!P17</f>
        <v>0</v>
      </c>
      <c r="P241" s="183">
        <f>'6-14-24 vs Pebblebrook'!Q17</f>
        <v>0</v>
      </c>
      <c r="Q241" s="183">
        <f>'6-14-24 vs Pebblebrook'!R17</f>
        <v>0</v>
      </c>
      <c r="R241" s="183">
        <f>'6-14-24 vs Pebblebrook'!S17</f>
        <v>0</v>
      </c>
      <c r="S241" s="183">
        <f>'6-14-24 vs Pebblebrook'!T17</f>
        <v>0</v>
      </c>
      <c r="T241" s="183">
        <f>'6-14-24 vs Pebblebrook'!U17</f>
        <v>0</v>
      </c>
      <c r="U241" s="183">
        <f>'6-14-24 vs Pebblebrook'!V17</f>
        <v>0</v>
      </c>
      <c r="V241" s="183">
        <f>'6-14-24 vs Pebblebrook'!W17</f>
        <v>0</v>
      </c>
      <c r="W241" s="183">
        <f>'6-14-24 vs Pebblebrook'!X17</f>
        <v>0</v>
      </c>
      <c r="X241" s="183">
        <f>'6-14-24 vs Pebblebrook'!Y17</f>
        <v>1</v>
      </c>
      <c r="Y241" s="183">
        <f>'6-14-24 vs Pebblebrook'!Z17</f>
        <v>0</v>
      </c>
      <c r="Z241" s="183">
        <f>'6-14-24 vs Pebblebrook'!AA17</f>
        <v>9</v>
      </c>
      <c r="AA241" s="198" t="s">
        <v>168</v>
      </c>
    </row>
    <row r="242" spans="1:27" x14ac:dyDescent="0.55000000000000004">
      <c r="A242" s="196">
        <f>'6-14-24 vs Pebblebrook'!B18</f>
        <v>99</v>
      </c>
      <c r="B242" s="196" t="str">
        <f>'6-14-24 vs Pebblebrook'!C18</f>
        <v>Team</v>
      </c>
      <c r="C242" s="183">
        <f>'6-14-24 vs Pebblebrook'!D18</f>
        <v>12</v>
      </c>
      <c r="D242" s="183">
        <f>'6-14-24 vs Pebblebrook'!E18</f>
        <v>20</v>
      </c>
      <c r="E242" s="183">
        <f>'6-14-24 vs Pebblebrook'!F18*100</f>
        <v>60</v>
      </c>
      <c r="F242" s="183">
        <f>'6-14-24 vs Pebblebrook'!G18</f>
        <v>5</v>
      </c>
      <c r="G242" s="183">
        <f>'6-14-24 vs Pebblebrook'!H18</f>
        <v>13</v>
      </c>
      <c r="H242" s="183">
        <f>'6-14-24 vs Pebblebrook'!I18*100</f>
        <v>38.461538461538467</v>
      </c>
      <c r="I242" s="183">
        <f>'6-14-24 vs Pebblebrook'!J18</f>
        <v>11</v>
      </c>
      <c r="J242" s="183">
        <f>'6-14-24 vs Pebblebrook'!K18</f>
        <v>12</v>
      </c>
      <c r="K242" s="183">
        <f>'6-14-24 vs Pebblebrook'!L18*100</f>
        <v>91.666666666666657</v>
      </c>
      <c r="L242" s="183">
        <f>'6-14-24 vs Pebblebrook'!M18</f>
        <v>17</v>
      </c>
      <c r="M242" s="183">
        <f>'6-14-24 vs Pebblebrook'!N18</f>
        <v>33</v>
      </c>
      <c r="N242" s="183">
        <f>'6-14-24 vs Pebblebrook'!O18*100</f>
        <v>51.515151515151516</v>
      </c>
      <c r="O242" s="183">
        <f>'6-14-24 vs Pebblebrook'!P18</f>
        <v>50</v>
      </c>
      <c r="P242" s="183">
        <f>'6-14-24 vs Pebblebrook'!Q18</f>
        <v>8</v>
      </c>
      <c r="Q242" s="183">
        <f>'6-14-24 vs Pebblebrook'!R18</f>
        <v>15</v>
      </c>
      <c r="R242" s="183">
        <f>'6-14-24 vs Pebblebrook'!S18</f>
        <v>23</v>
      </c>
      <c r="S242" s="183">
        <f>'6-14-24 vs Pebblebrook'!T18</f>
        <v>12</v>
      </c>
      <c r="T242" s="183">
        <f>'6-14-24 vs Pebblebrook'!U18</f>
        <v>14</v>
      </c>
      <c r="U242" s="183">
        <f>'6-14-24 vs Pebblebrook'!V18</f>
        <v>0</v>
      </c>
      <c r="V242" s="183">
        <f>'6-14-24 vs Pebblebrook'!W18</f>
        <v>1</v>
      </c>
      <c r="W242" s="183">
        <f>'6-14-24 vs Pebblebrook'!X18</f>
        <v>0</v>
      </c>
      <c r="X242" s="183">
        <f>'6-14-24 vs Pebblebrook'!Y18</f>
        <v>2</v>
      </c>
      <c r="Y242" s="183">
        <f>'6-14-24 vs Pebblebrook'!Z18</f>
        <v>10</v>
      </c>
      <c r="Z242" s="183">
        <f>'6-14-24 vs Pebblebrook'!AA18</f>
        <v>179.99</v>
      </c>
      <c r="AA242" s="198" t="s">
        <v>168</v>
      </c>
    </row>
    <row r="243" spans="1:27" x14ac:dyDescent="0.55000000000000004">
      <c r="A243" s="196">
        <f>'6-15-24 vs Homewood'!B3</f>
        <v>0</v>
      </c>
      <c r="B243" s="196" t="str">
        <f>'6-15-24 vs Homewood'!C3</f>
        <v>Lewis</v>
      </c>
      <c r="C243" s="183">
        <f>'6-15-24 vs Homewood'!D3</f>
        <v>0</v>
      </c>
      <c r="D243" s="183">
        <f>'6-15-24 vs Homewood'!E3</f>
        <v>0</v>
      </c>
      <c r="E243" s="183">
        <f>'6-15-24 vs Homewood'!F3*100</f>
        <v>0</v>
      </c>
      <c r="F243" s="183">
        <f>'6-15-24 vs Homewood'!G3</f>
        <v>0</v>
      </c>
      <c r="G243" s="183">
        <f>'6-15-24 vs Homewood'!H3</f>
        <v>0</v>
      </c>
      <c r="H243" s="183">
        <f>'6-15-24 vs Homewood'!I3*100</f>
        <v>0</v>
      </c>
      <c r="I243" s="183">
        <f>'6-15-24 vs Homewood'!J3</f>
        <v>0</v>
      </c>
      <c r="J243" s="183">
        <f>'6-15-24 vs Homewood'!K3</f>
        <v>0</v>
      </c>
      <c r="K243" s="183">
        <f>'6-15-24 vs Homewood'!L3*100</f>
        <v>0</v>
      </c>
      <c r="L243" s="183">
        <f>'6-15-24 vs Homewood'!M3</f>
        <v>0</v>
      </c>
      <c r="M243" s="183">
        <f>'6-15-24 vs Homewood'!N3</f>
        <v>0</v>
      </c>
      <c r="N243" s="183">
        <f>'6-15-24 vs Homewood'!O3*100</f>
        <v>0</v>
      </c>
      <c r="O243" s="183">
        <f>'6-15-24 vs Homewood'!P3</f>
        <v>0</v>
      </c>
      <c r="P243" s="183">
        <f>'6-15-24 vs Homewood'!Q3</f>
        <v>0</v>
      </c>
      <c r="Q243" s="183">
        <f>'6-15-24 vs Homewood'!R3</f>
        <v>2</v>
      </c>
      <c r="R243" s="183">
        <f>'6-15-24 vs Homewood'!S3</f>
        <v>2</v>
      </c>
      <c r="S243" s="183">
        <f>'6-15-24 vs Homewood'!T3</f>
        <v>0</v>
      </c>
      <c r="T243" s="183">
        <f>'6-15-24 vs Homewood'!U3</f>
        <v>1</v>
      </c>
      <c r="U243" s="183">
        <f>'6-15-24 vs Homewood'!V3</f>
        <v>0</v>
      </c>
      <c r="V243" s="183">
        <f>'6-15-24 vs Homewood'!W3</f>
        <v>0</v>
      </c>
      <c r="W243" s="183">
        <f>'6-15-24 vs Homewood'!X3</f>
        <v>0</v>
      </c>
      <c r="X243" s="183">
        <f>'6-15-24 vs Homewood'!Y3</f>
        <v>0</v>
      </c>
      <c r="Y243" s="183">
        <f>'6-15-24 vs Homewood'!Z3</f>
        <v>1</v>
      </c>
      <c r="Z243" s="183">
        <f>'6-15-24 vs Homewood'!AA3</f>
        <v>9.83</v>
      </c>
      <c r="AA243" s="198" t="s">
        <v>169</v>
      </c>
    </row>
    <row r="244" spans="1:27" x14ac:dyDescent="0.55000000000000004">
      <c r="A244" s="196">
        <f>'6-15-24 vs Homewood'!B4</f>
        <v>1</v>
      </c>
      <c r="B244" s="196" t="str">
        <f>'6-15-24 vs Homewood'!C4</f>
        <v>Walker</v>
      </c>
      <c r="C244" s="183">
        <f>'6-15-24 vs Homewood'!D4</f>
        <v>0</v>
      </c>
      <c r="D244" s="183">
        <f>'6-15-24 vs Homewood'!E4</f>
        <v>0</v>
      </c>
      <c r="E244" s="183">
        <f>'6-15-24 vs Homewood'!F4*100</f>
        <v>0</v>
      </c>
      <c r="F244" s="183">
        <f>'6-15-24 vs Homewood'!G4</f>
        <v>0</v>
      </c>
      <c r="G244" s="183">
        <f>'6-15-24 vs Homewood'!H4</f>
        <v>0</v>
      </c>
      <c r="H244" s="183">
        <f>'6-15-24 vs Homewood'!I4*100</f>
        <v>0</v>
      </c>
      <c r="I244" s="183">
        <f>'6-15-24 vs Homewood'!J4</f>
        <v>0</v>
      </c>
      <c r="J244" s="183">
        <f>'6-15-24 vs Homewood'!K4</f>
        <v>0</v>
      </c>
      <c r="K244" s="183">
        <f>'6-15-24 vs Homewood'!L4*100</f>
        <v>0</v>
      </c>
      <c r="L244" s="183">
        <f>'6-15-24 vs Homewood'!M4</f>
        <v>0</v>
      </c>
      <c r="M244" s="183">
        <f>'6-15-24 vs Homewood'!N4</f>
        <v>0</v>
      </c>
      <c r="N244" s="183">
        <f>'6-15-24 vs Homewood'!O4*100</f>
        <v>0</v>
      </c>
      <c r="O244" s="183">
        <f>'6-15-24 vs Homewood'!P4</f>
        <v>0</v>
      </c>
      <c r="P244" s="183">
        <f>'6-15-24 vs Homewood'!Q4</f>
        <v>0</v>
      </c>
      <c r="Q244" s="183">
        <f>'6-15-24 vs Homewood'!R4</f>
        <v>0</v>
      </c>
      <c r="R244" s="183">
        <f>'6-15-24 vs Homewood'!S4</f>
        <v>0</v>
      </c>
      <c r="S244" s="183">
        <f>'6-15-24 vs Homewood'!T4</f>
        <v>0</v>
      </c>
      <c r="T244" s="183">
        <f>'6-15-24 vs Homewood'!U4</f>
        <v>0</v>
      </c>
      <c r="U244" s="183">
        <f>'6-15-24 vs Homewood'!V4</f>
        <v>0</v>
      </c>
      <c r="V244" s="183">
        <f>'6-15-24 vs Homewood'!W4</f>
        <v>0</v>
      </c>
      <c r="W244" s="183">
        <f>'6-15-24 vs Homewood'!X4</f>
        <v>0</v>
      </c>
      <c r="X244" s="183">
        <f>'6-15-24 vs Homewood'!Y4</f>
        <v>0</v>
      </c>
      <c r="Y244" s="183">
        <f>'6-15-24 vs Homewood'!Z4</f>
        <v>0</v>
      </c>
      <c r="Z244" s="183">
        <f>'6-15-24 vs Homewood'!AA4</f>
        <v>0</v>
      </c>
      <c r="AA244" s="198" t="s">
        <v>169</v>
      </c>
    </row>
    <row r="245" spans="1:27" x14ac:dyDescent="0.55000000000000004">
      <c r="A245" s="196">
        <f>'6-15-24 vs Homewood'!B5</f>
        <v>2</v>
      </c>
      <c r="B245" s="196" t="str">
        <f>'6-15-24 vs Homewood'!C5</f>
        <v>Rivers</v>
      </c>
      <c r="C245" s="183">
        <f>'6-15-24 vs Homewood'!D5</f>
        <v>2</v>
      </c>
      <c r="D245" s="183">
        <f>'6-15-24 vs Homewood'!E5</f>
        <v>2</v>
      </c>
      <c r="E245" s="183">
        <f>'6-15-24 vs Homewood'!F5*100</f>
        <v>100</v>
      </c>
      <c r="F245" s="183">
        <f>'6-15-24 vs Homewood'!G5</f>
        <v>1</v>
      </c>
      <c r="G245" s="183">
        <f>'6-15-24 vs Homewood'!H5</f>
        <v>2</v>
      </c>
      <c r="H245" s="183">
        <f>'6-15-24 vs Homewood'!I5*100</f>
        <v>50</v>
      </c>
      <c r="I245" s="183">
        <f>'6-15-24 vs Homewood'!J5</f>
        <v>0</v>
      </c>
      <c r="J245" s="183">
        <f>'6-15-24 vs Homewood'!K5</f>
        <v>0</v>
      </c>
      <c r="K245" s="183">
        <f>'6-15-24 vs Homewood'!L5*100</f>
        <v>0</v>
      </c>
      <c r="L245" s="183">
        <f>'6-15-24 vs Homewood'!M5</f>
        <v>3</v>
      </c>
      <c r="M245" s="183">
        <f>'6-15-24 vs Homewood'!N5</f>
        <v>4</v>
      </c>
      <c r="N245" s="183">
        <f>'6-15-24 vs Homewood'!O5*100</f>
        <v>75</v>
      </c>
      <c r="O245" s="183">
        <f>'6-15-24 vs Homewood'!P5</f>
        <v>7</v>
      </c>
      <c r="P245" s="183">
        <f>'6-15-24 vs Homewood'!Q5</f>
        <v>0</v>
      </c>
      <c r="Q245" s="183">
        <f>'6-15-24 vs Homewood'!R5</f>
        <v>2</v>
      </c>
      <c r="R245" s="183">
        <f>'6-15-24 vs Homewood'!S5</f>
        <v>2</v>
      </c>
      <c r="S245" s="183">
        <f>'6-15-24 vs Homewood'!T5</f>
        <v>1</v>
      </c>
      <c r="T245" s="183">
        <f>'6-15-24 vs Homewood'!U5</f>
        <v>0</v>
      </c>
      <c r="U245" s="183">
        <f>'6-15-24 vs Homewood'!V5</f>
        <v>0</v>
      </c>
      <c r="V245" s="183">
        <f>'6-15-24 vs Homewood'!W5</f>
        <v>0</v>
      </c>
      <c r="W245" s="183">
        <f>'6-15-24 vs Homewood'!X5</f>
        <v>0</v>
      </c>
      <c r="X245" s="183">
        <f>'6-15-24 vs Homewood'!Y5</f>
        <v>0</v>
      </c>
      <c r="Y245" s="183">
        <f>'6-15-24 vs Homewood'!Z5</f>
        <v>1</v>
      </c>
      <c r="Z245" s="183">
        <f>'6-15-24 vs Homewood'!AA5</f>
        <v>19.5</v>
      </c>
      <c r="AA245" s="198" t="s">
        <v>169</v>
      </c>
    </row>
    <row r="246" spans="1:27" x14ac:dyDescent="0.55000000000000004">
      <c r="A246" s="196">
        <f>'6-15-24 vs Homewood'!B6</f>
        <v>3</v>
      </c>
      <c r="B246" s="196" t="str">
        <f>'6-15-24 vs Homewood'!C6</f>
        <v>Gossett</v>
      </c>
      <c r="C246" s="183">
        <f>'6-15-24 vs Homewood'!D6</f>
        <v>0</v>
      </c>
      <c r="D246" s="183">
        <f>'6-15-24 vs Homewood'!E6</f>
        <v>0</v>
      </c>
      <c r="E246" s="183">
        <f>'6-15-24 vs Homewood'!F6*100</f>
        <v>0</v>
      </c>
      <c r="F246" s="183">
        <f>'6-15-24 vs Homewood'!G6</f>
        <v>1</v>
      </c>
      <c r="G246" s="183">
        <f>'6-15-24 vs Homewood'!H6</f>
        <v>5</v>
      </c>
      <c r="H246" s="183">
        <f>'6-15-24 vs Homewood'!I6*100</f>
        <v>20</v>
      </c>
      <c r="I246" s="183">
        <f>'6-15-24 vs Homewood'!J6</f>
        <v>0</v>
      </c>
      <c r="J246" s="183">
        <f>'6-15-24 vs Homewood'!K6</f>
        <v>0</v>
      </c>
      <c r="K246" s="183">
        <f>'6-15-24 vs Homewood'!L6*100</f>
        <v>0</v>
      </c>
      <c r="L246" s="183">
        <f>'6-15-24 vs Homewood'!M6</f>
        <v>1</v>
      </c>
      <c r="M246" s="183">
        <f>'6-15-24 vs Homewood'!N6</f>
        <v>5</v>
      </c>
      <c r="N246" s="183">
        <f>'6-15-24 vs Homewood'!O6*100</f>
        <v>20</v>
      </c>
      <c r="O246" s="183">
        <f>'6-15-24 vs Homewood'!P6</f>
        <v>3</v>
      </c>
      <c r="P246" s="183">
        <f>'6-15-24 vs Homewood'!Q6</f>
        <v>0</v>
      </c>
      <c r="Q246" s="183">
        <f>'6-15-24 vs Homewood'!R6</f>
        <v>0</v>
      </c>
      <c r="R246" s="183">
        <f>'6-15-24 vs Homewood'!S6</f>
        <v>0</v>
      </c>
      <c r="S246" s="183">
        <f>'6-15-24 vs Homewood'!T6</f>
        <v>1</v>
      </c>
      <c r="T246" s="183">
        <f>'6-15-24 vs Homewood'!U6</f>
        <v>0</v>
      </c>
      <c r="U246" s="183">
        <f>'6-15-24 vs Homewood'!V6</f>
        <v>0</v>
      </c>
      <c r="V246" s="183">
        <f>'6-15-24 vs Homewood'!W6</f>
        <v>0</v>
      </c>
      <c r="W246" s="183">
        <f>'6-15-24 vs Homewood'!X6</f>
        <v>0</v>
      </c>
      <c r="X246" s="183">
        <f>'6-15-24 vs Homewood'!Y6</f>
        <v>0</v>
      </c>
      <c r="Y246" s="183">
        <f>'6-15-24 vs Homewood'!Z6</f>
        <v>2</v>
      </c>
      <c r="Z246" s="183">
        <f>'6-15-24 vs Homewood'!AA6</f>
        <v>15.66</v>
      </c>
      <c r="AA246" s="198" t="s">
        <v>169</v>
      </c>
    </row>
    <row r="247" spans="1:27" x14ac:dyDescent="0.55000000000000004">
      <c r="A247" s="196">
        <f>'6-15-24 vs Homewood'!B7</f>
        <v>4</v>
      </c>
      <c r="B247" s="196" t="str">
        <f>'6-15-24 vs Homewood'!C7</f>
        <v>Stapler</v>
      </c>
      <c r="C247" s="183">
        <f>'6-15-24 vs Homewood'!D7</f>
        <v>2</v>
      </c>
      <c r="D247" s="183">
        <f>'6-15-24 vs Homewood'!E7</f>
        <v>2</v>
      </c>
      <c r="E247" s="183">
        <f>'6-15-24 vs Homewood'!F7*100</f>
        <v>100</v>
      </c>
      <c r="F247" s="183">
        <f>'6-15-24 vs Homewood'!G7</f>
        <v>1</v>
      </c>
      <c r="G247" s="183">
        <f>'6-15-24 vs Homewood'!H7</f>
        <v>1</v>
      </c>
      <c r="H247" s="183">
        <f>'6-15-24 vs Homewood'!I7*100</f>
        <v>100</v>
      </c>
      <c r="I247" s="183">
        <f>'6-15-24 vs Homewood'!J7</f>
        <v>0</v>
      </c>
      <c r="J247" s="183">
        <f>'6-15-24 vs Homewood'!K7</f>
        <v>0</v>
      </c>
      <c r="K247" s="183">
        <f>'6-15-24 vs Homewood'!L7*100</f>
        <v>0</v>
      </c>
      <c r="L247" s="183">
        <f>'6-15-24 vs Homewood'!M7</f>
        <v>3</v>
      </c>
      <c r="M247" s="183">
        <f>'6-15-24 vs Homewood'!N7</f>
        <v>3</v>
      </c>
      <c r="N247" s="183">
        <f>'6-15-24 vs Homewood'!O7*100</f>
        <v>100</v>
      </c>
      <c r="O247" s="183">
        <f>'6-15-24 vs Homewood'!P7</f>
        <v>7</v>
      </c>
      <c r="P247" s="183">
        <f>'6-15-24 vs Homewood'!Q7</f>
        <v>0</v>
      </c>
      <c r="Q247" s="183">
        <f>'6-15-24 vs Homewood'!R7</f>
        <v>2</v>
      </c>
      <c r="R247" s="183">
        <f>'6-15-24 vs Homewood'!S7</f>
        <v>2</v>
      </c>
      <c r="S247" s="183">
        <f>'6-15-24 vs Homewood'!T7</f>
        <v>1</v>
      </c>
      <c r="T247" s="183">
        <f>'6-15-24 vs Homewood'!U7</f>
        <v>1</v>
      </c>
      <c r="U247" s="183">
        <f>'6-15-24 vs Homewood'!V7</f>
        <v>0</v>
      </c>
      <c r="V247" s="183">
        <f>'6-15-24 vs Homewood'!W7</f>
        <v>3</v>
      </c>
      <c r="W247" s="183">
        <f>'6-15-24 vs Homewood'!X7</f>
        <v>0</v>
      </c>
      <c r="X247" s="183">
        <f>'6-15-24 vs Homewood'!Y7</f>
        <v>2</v>
      </c>
      <c r="Y247" s="183">
        <f>'6-15-24 vs Homewood'!Z7</f>
        <v>0</v>
      </c>
      <c r="Z247" s="183">
        <f>'6-15-24 vs Homewood'!AA7</f>
        <v>19.75</v>
      </c>
      <c r="AA247" s="198" t="s">
        <v>169</v>
      </c>
    </row>
    <row r="248" spans="1:27" x14ac:dyDescent="0.55000000000000004">
      <c r="A248" s="196">
        <f>'6-15-24 vs Homewood'!B8</f>
        <v>5</v>
      </c>
      <c r="B248" s="196" t="str">
        <f>'6-15-24 vs Homewood'!C8</f>
        <v>JD</v>
      </c>
      <c r="C248" s="183">
        <f>'6-15-24 vs Homewood'!D8</f>
        <v>5</v>
      </c>
      <c r="D248" s="183">
        <f>'6-15-24 vs Homewood'!E8</f>
        <v>5</v>
      </c>
      <c r="E248" s="183">
        <f>'6-15-24 vs Homewood'!F8*100</f>
        <v>100</v>
      </c>
      <c r="F248" s="183">
        <f>'6-15-24 vs Homewood'!G8</f>
        <v>0</v>
      </c>
      <c r="G248" s="183">
        <f>'6-15-24 vs Homewood'!H8</f>
        <v>0</v>
      </c>
      <c r="H248" s="183">
        <f>'6-15-24 vs Homewood'!I8*100</f>
        <v>0</v>
      </c>
      <c r="I248" s="183">
        <f>'6-15-24 vs Homewood'!J8</f>
        <v>4</v>
      </c>
      <c r="J248" s="183">
        <f>'6-15-24 vs Homewood'!K8</f>
        <v>4</v>
      </c>
      <c r="K248" s="183">
        <f>'6-15-24 vs Homewood'!L8*100</f>
        <v>100</v>
      </c>
      <c r="L248" s="183">
        <f>'6-15-24 vs Homewood'!M8</f>
        <v>5</v>
      </c>
      <c r="M248" s="183">
        <f>'6-15-24 vs Homewood'!N8</f>
        <v>5</v>
      </c>
      <c r="N248" s="183">
        <f>'6-15-24 vs Homewood'!O8*100</f>
        <v>100</v>
      </c>
      <c r="O248" s="183">
        <f>'6-15-24 vs Homewood'!P8</f>
        <v>14</v>
      </c>
      <c r="P248" s="183">
        <f>'6-15-24 vs Homewood'!Q8</f>
        <v>3</v>
      </c>
      <c r="Q248" s="183">
        <f>'6-15-24 vs Homewood'!R8</f>
        <v>1</v>
      </c>
      <c r="R248" s="183">
        <f>'6-15-24 vs Homewood'!S8</f>
        <v>4</v>
      </c>
      <c r="S248" s="183">
        <f>'6-15-24 vs Homewood'!T8</f>
        <v>3</v>
      </c>
      <c r="T248" s="183">
        <f>'6-15-24 vs Homewood'!U8</f>
        <v>1</v>
      </c>
      <c r="U248" s="183">
        <f>'6-15-24 vs Homewood'!V8</f>
        <v>0</v>
      </c>
      <c r="V248" s="183">
        <f>'6-15-24 vs Homewood'!W8</f>
        <v>3</v>
      </c>
      <c r="W248" s="183">
        <f>'6-15-24 vs Homewood'!X8</f>
        <v>0</v>
      </c>
      <c r="X248" s="183">
        <f>'6-15-24 vs Homewood'!Y8</f>
        <v>2</v>
      </c>
      <c r="Y248" s="183">
        <f>'6-15-24 vs Homewood'!Z8</f>
        <v>2</v>
      </c>
      <c r="Z248" s="183">
        <f>'6-15-24 vs Homewood'!AA8</f>
        <v>14.75</v>
      </c>
      <c r="AA248" s="198" t="s">
        <v>169</v>
      </c>
    </row>
    <row r="249" spans="1:27" x14ac:dyDescent="0.55000000000000004">
      <c r="A249" s="196">
        <f>'6-15-24 vs Homewood'!B9</f>
        <v>10</v>
      </c>
      <c r="B249" s="196" t="str">
        <f>'6-15-24 vs Homewood'!C9</f>
        <v>Mason</v>
      </c>
      <c r="C249" s="183">
        <f>'6-15-24 vs Homewood'!D9</f>
        <v>0</v>
      </c>
      <c r="D249" s="183">
        <f>'6-15-24 vs Homewood'!E9</f>
        <v>0</v>
      </c>
      <c r="E249" s="183">
        <f>'6-15-24 vs Homewood'!F9*100</f>
        <v>0</v>
      </c>
      <c r="F249" s="183">
        <f>'6-15-24 vs Homewood'!G9</f>
        <v>1</v>
      </c>
      <c r="G249" s="183">
        <f>'6-15-24 vs Homewood'!H9</f>
        <v>1</v>
      </c>
      <c r="H249" s="183">
        <f>'6-15-24 vs Homewood'!I9*100</f>
        <v>100</v>
      </c>
      <c r="I249" s="183">
        <f>'6-15-24 vs Homewood'!J9</f>
        <v>0</v>
      </c>
      <c r="J249" s="183">
        <f>'6-15-24 vs Homewood'!K9</f>
        <v>0</v>
      </c>
      <c r="K249" s="183">
        <f>'6-15-24 vs Homewood'!L9*100</f>
        <v>0</v>
      </c>
      <c r="L249" s="183">
        <f>'6-15-24 vs Homewood'!M9</f>
        <v>1</v>
      </c>
      <c r="M249" s="183">
        <f>'6-15-24 vs Homewood'!N9</f>
        <v>1</v>
      </c>
      <c r="N249" s="183">
        <f>'6-15-24 vs Homewood'!O9*100</f>
        <v>100</v>
      </c>
      <c r="O249" s="183">
        <f>'6-15-24 vs Homewood'!P9</f>
        <v>3</v>
      </c>
      <c r="P249" s="183">
        <f>'6-15-24 vs Homewood'!Q9</f>
        <v>0</v>
      </c>
      <c r="Q249" s="183">
        <f>'6-15-24 vs Homewood'!R9</f>
        <v>0</v>
      </c>
      <c r="R249" s="183">
        <f>'6-15-24 vs Homewood'!S9</f>
        <v>0</v>
      </c>
      <c r="S249" s="183">
        <f>'6-15-24 vs Homewood'!T9</f>
        <v>1</v>
      </c>
      <c r="T249" s="183">
        <f>'6-15-24 vs Homewood'!U9</f>
        <v>1</v>
      </c>
      <c r="U249" s="183">
        <f>'6-15-24 vs Homewood'!V9</f>
        <v>0</v>
      </c>
      <c r="V249" s="183">
        <f>'6-15-24 vs Homewood'!W9</f>
        <v>0</v>
      </c>
      <c r="W249" s="183">
        <f>'6-15-24 vs Homewood'!X9</f>
        <v>0</v>
      </c>
      <c r="X249" s="183">
        <f>'6-15-24 vs Homewood'!Y9</f>
        <v>0</v>
      </c>
      <c r="Y249" s="183">
        <f>'6-15-24 vs Homewood'!Z9</f>
        <v>1</v>
      </c>
      <c r="Z249" s="183">
        <f>'6-15-24 vs Homewood'!AA9</f>
        <v>5.25</v>
      </c>
      <c r="AA249" s="198" t="s">
        <v>169</v>
      </c>
    </row>
    <row r="250" spans="1:27" x14ac:dyDescent="0.55000000000000004">
      <c r="A250" s="196">
        <f>'6-15-24 vs Homewood'!B10</f>
        <v>11</v>
      </c>
      <c r="B250" s="196" t="str">
        <f>'6-15-24 vs Homewood'!C10</f>
        <v>Pannell</v>
      </c>
      <c r="C250" s="183">
        <f>'6-15-24 vs Homewood'!D10</f>
        <v>1</v>
      </c>
      <c r="D250" s="183">
        <f>'6-15-24 vs Homewood'!E10</f>
        <v>3</v>
      </c>
      <c r="E250" s="183">
        <f>'6-15-24 vs Homewood'!F10*100</f>
        <v>33.333333333333329</v>
      </c>
      <c r="F250" s="183">
        <f>'6-15-24 vs Homewood'!G10</f>
        <v>0</v>
      </c>
      <c r="G250" s="183">
        <f>'6-15-24 vs Homewood'!H10</f>
        <v>1</v>
      </c>
      <c r="H250" s="183">
        <f>'6-15-24 vs Homewood'!I10*100</f>
        <v>0</v>
      </c>
      <c r="I250" s="183">
        <f>'6-15-24 vs Homewood'!J10</f>
        <v>2</v>
      </c>
      <c r="J250" s="183">
        <f>'6-15-24 vs Homewood'!K10</f>
        <v>2</v>
      </c>
      <c r="K250" s="183">
        <f>'6-15-24 vs Homewood'!L10*100</f>
        <v>100</v>
      </c>
      <c r="L250" s="183">
        <f>'6-15-24 vs Homewood'!M10</f>
        <v>1</v>
      </c>
      <c r="M250" s="183">
        <f>'6-15-24 vs Homewood'!N10</f>
        <v>4</v>
      </c>
      <c r="N250" s="183">
        <f>'6-15-24 vs Homewood'!O10*100</f>
        <v>25</v>
      </c>
      <c r="O250" s="183">
        <f>'6-15-24 vs Homewood'!P10</f>
        <v>4</v>
      </c>
      <c r="P250" s="183">
        <f>'6-15-24 vs Homewood'!Q10</f>
        <v>2</v>
      </c>
      <c r="Q250" s="183">
        <f>'6-15-24 vs Homewood'!R10</f>
        <v>2</v>
      </c>
      <c r="R250" s="183">
        <f>'6-15-24 vs Homewood'!S10</f>
        <v>4</v>
      </c>
      <c r="S250" s="183">
        <f>'6-15-24 vs Homewood'!T10</f>
        <v>2</v>
      </c>
      <c r="T250" s="183">
        <f>'6-15-24 vs Homewood'!U10</f>
        <v>2</v>
      </c>
      <c r="U250" s="183">
        <f>'6-15-24 vs Homewood'!V10</f>
        <v>0</v>
      </c>
      <c r="V250" s="183">
        <f>'6-15-24 vs Homewood'!W10</f>
        <v>0</v>
      </c>
      <c r="W250" s="183">
        <f>'6-15-24 vs Homewood'!X10</f>
        <v>0</v>
      </c>
      <c r="X250" s="183">
        <f>'6-15-24 vs Homewood'!Y10</f>
        <v>0</v>
      </c>
      <c r="Y250" s="183">
        <f>'6-15-24 vs Homewood'!Z10</f>
        <v>3</v>
      </c>
      <c r="Z250" s="183">
        <f>'6-15-24 vs Homewood'!AA10</f>
        <v>19</v>
      </c>
      <c r="AA250" s="198" t="s">
        <v>169</v>
      </c>
    </row>
    <row r="251" spans="1:27" x14ac:dyDescent="0.55000000000000004">
      <c r="A251" s="196">
        <f>'6-15-24 vs Homewood'!B11</f>
        <v>12</v>
      </c>
      <c r="B251" s="196" t="str">
        <f>'6-15-24 vs Homewood'!C11</f>
        <v>Chapman</v>
      </c>
      <c r="C251" s="183">
        <f>'6-15-24 vs Homewood'!D11</f>
        <v>0</v>
      </c>
      <c r="D251" s="183">
        <f>'6-15-24 vs Homewood'!E11</f>
        <v>0</v>
      </c>
      <c r="E251" s="183">
        <f>'6-15-24 vs Homewood'!F11*100</f>
        <v>0</v>
      </c>
      <c r="F251" s="183">
        <f>'6-15-24 vs Homewood'!G11</f>
        <v>0</v>
      </c>
      <c r="G251" s="183">
        <f>'6-15-24 vs Homewood'!H11</f>
        <v>1</v>
      </c>
      <c r="H251" s="183">
        <f>'6-15-24 vs Homewood'!I11*100</f>
        <v>0</v>
      </c>
      <c r="I251" s="183">
        <f>'6-15-24 vs Homewood'!J11</f>
        <v>0</v>
      </c>
      <c r="J251" s="183">
        <f>'6-15-24 vs Homewood'!K11</f>
        <v>0</v>
      </c>
      <c r="K251" s="183">
        <f>'6-15-24 vs Homewood'!L11*100</f>
        <v>0</v>
      </c>
      <c r="L251" s="183">
        <f>'6-15-24 vs Homewood'!M11</f>
        <v>0</v>
      </c>
      <c r="M251" s="183">
        <f>'6-15-24 vs Homewood'!N11</f>
        <v>1</v>
      </c>
      <c r="N251" s="183">
        <f>'6-15-24 vs Homewood'!O11*100</f>
        <v>0</v>
      </c>
      <c r="O251" s="183">
        <f>'6-15-24 vs Homewood'!P11</f>
        <v>0</v>
      </c>
      <c r="P251" s="183">
        <f>'6-15-24 vs Homewood'!Q11</f>
        <v>0</v>
      </c>
      <c r="Q251" s="183">
        <f>'6-15-24 vs Homewood'!R11</f>
        <v>0</v>
      </c>
      <c r="R251" s="183">
        <f>'6-15-24 vs Homewood'!S11</f>
        <v>0</v>
      </c>
      <c r="S251" s="183">
        <f>'6-15-24 vs Homewood'!T11</f>
        <v>0</v>
      </c>
      <c r="T251" s="183">
        <f>'6-15-24 vs Homewood'!U11</f>
        <v>0</v>
      </c>
      <c r="U251" s="183">
        <f>'6-15-24 vs Homewood'!V11</f>
        <v>0</v>
      </c>
      <c r="V251" s="183">
        <f>'6-15-24 vs Homewood'!W11</f>
        <v>0</v>
      </c>
      <c r="W251" s="183">
        <f>'6-15-24 vs Homewood'!X11</f>
        <v>0</v>
      </c>
      <c r="X251" s="183">
        <f>'6-15-24 vs Homewood'!Y11</f>
        <v>0</v>
      </c>
      <c r="Y251" s="183">
        <f>'6-15-24 vs Homewood'!Z11</f>
        <v>0</v>
      </c>
      <c r="Z251" s="183">
        <f>'6-15-24 vs Homewood'!AA11</f>
        <v>3.66</v>
      </c>
      <c r="AA251" s="198" t="s">
        <v>169</v>
      </c>
    </row>
    <row r="252" spans="1:27" x14ac:dyDescent="0.55000000000000004">
      <c r="A252" s="196">
        <f>'6-15-24 vs Homewood'!B12</f>
        <v>24</v>
      </c>
      <c r="B252" s="196" t="str">
        <f>'6-15-24 vs Homewood'!C12</f>
        <v>Carney</v>
      </c>
      <c r="C252" s="183">
        <f>'6-15-24 vs Homewood'!D12</f>
        <v>0</v>
      </c>
      <c r="D252" s="183">
        <f>'6-15-24 vs Homewood'!E12</f>
        <v>1</v>
      </c>
      <c r="E252" s="183">
        <f>'6-15-24 vs Homewood'!F12*100</f>
        <v>0</v>
      </c>
      <c r="F252" s="183">
        <f>'6-15-24 vs Homewood'!G12</f>
        <v>2</v>
      </c>
      <c r="G252" s="183">
        <f>'6-15-24 vs Homewood'!H12</f>
        <v>2</v>
      </c>
      <c r="H252" s="183">
        <f>'6-15-24 vs Homewood'!I12*100</f>
        <v>100</v>
      </c>
      <c r="I252" s="183">
        <f>'6-15-24 vs Homewood'!J12</f>
        <v>0</v>
      </c>
      <c r="J252" s="183">
        <f>'6-15-24 vs Homewood'!K12</f>
        <v>0</v>
      </c>
      <c r="K252" s="183">
        <f>'6-15-24 vs Homewood'!L12*100</f>
        <v>0</v>
      </c>
      <c r="L252" s="183">
        <f>'6-15-24 vs Homewood'!M12</f>
        <v>2</v>
      </c>
      <c r="M252" s="183">
        <f>'6-15-24 vs Homewood'!N12</f>
        <v>3</v>
      </c>
      <c r="N252" s="183">
        <f>'6-15-24 vs Homewood'!O12*100</f>
        <v>66.666666666666657</v>
      </c>
      <c r="O252" s="183">
        <f>'6-15-24 vs Homewood'!P12</f>
        <v>6</v>
      </c>
      <c r="P252" s="183">
        <f>'6-15-24 vs Homewood'!Q12</f>
        <v>0</v>
      </c>
      <c r="Q252" s="183">
        <f>'6-15-24 vs Homewood'!R12</f>
        <v>2</v>
      </c>
      <c r="R252" s="183">
        <f>'6-15-24 vs Homewood'!S12</f>
        <v>2</v>
      </c>
      <c r="S252" s="183">
        <f>'6-15-24 vs Homewood'!T12</f>
        <v>0</v>
      </c>
      <c r="T252" s="183">
        <f>'6-15-24 vs Homewood'!U12</f>
        <v>0</v>
      </c>
      <c r="U252" s="183">
        <f>'6-15-24 vs Homewood'!V12</f>
        <v>1</v>
      </c>
      <c r="V252" s="183">
        <f>'6-15-24 vs Homewood'!W12</f>
        <v>0</v>
      </c>
      <c r="W252" s="183">
        <f>'6-15-24 vs Homewood'!X12</f>
        <v>0</v>
      </c>
      <c r="X252" s="183">
        <f>'6-15-24 vs Homewood'!Y12</f>
        <v>0</v>
      </c>
      <c r="Y252" s="183">
        <f>'6-15-24 vs Homewood'!Z12</f>
        <v>1</v>
      </c>
      <c r="Z252" s="183">
        <f>'6-15-24 vs Homewood'!AA12</f>
        <v>15.75</v>
      </c>
      <c r="AA252" s="198" t="s">
        <v>169</v>
      </c>
    </row>
    <row r="253" spans="1:27" x14ac:dyDescent="0.55000000000000004">
      <c r="A253" s="196">
        <f>'6-15-24 vs Homewood'!B13</f>
        <v>30</v>
      </c>
      <c r="B253" s="196" t="str">
        <f>'6-15-24 vs Homewood'!C13</f>
        <v>Bowman</v>
      </c>
      <c r="C253" s="183">
        <f>'6-15-24 vs Homewood'!D13</f>
        <v>1</v>
      </c>
      <c r="D253" s="183">
        <f>'6-15-24 vs Homewood'!E13</f>
        <v>4</v>
      </c>
      <c r="E253" s="183">
        <f>'6-15-24 vs Homewood'!F13*100</f>
        <v>25</v>
      </c>
      <c r="F253" s="183">
        <f>'6-15-24 vs Homewood'!G13</f>
        <v>0</v>
      </c>
      <c r="G253" s="183">
        <f>'6-15-24 vs Homewood'!H13</f>
        <v>1</v>
      </c>
      <c r="H253" s="183">
        <f>'6-15-24 vs Homewood'!I13*100</f>
        <v>0</v>
      </c>
      <c r="I253" s="183">
        <f>'6-15-24 vs Homewood'!J13</f>
        <v>2</v>
      </c>
      <c r="J253" s="183">
        <f>'6-15-24 vs Homewood'!K13</f>
        <v>4</v>
      </c>
      <c r="K253" s="183">
        <f>'6-15-24 vs Homewood'!L13*100</f>
        <v>50</v>
      </c>
      <c r="L253" s="183">
        <f>'6-15-24 vs Homewood'!M13</f>
        <v>1</v>
      </c>
      <c r="M253" s="183">
        <f>'6-15-24 vs Homewood'!N13</f>
        <v>5</v>
      </c>
      <c r="N253" s="183">
        <f>'6-15-24 vs Homewood'!O13*100</f>
        <v>20</v>
      </c>
      <c r="O253" s="183">
        <f>'6-15-24 vs Homewood'!P13</f>
        <v>4</v>
      </c>
      <c r="P253" s="183">
        <f>'6-15-24 vs Homewood'!Q13</f>
        <v>0</v>
      </c>
      <c r="Q253" s="183">
        <f>'6-15-24 vs Homewood'!R13</f>
        <v>3</v>
      </c>
      <c r="R253" s="183">
        <f>'6-15-24 vs Homewood'!S13</f>
        <v>3</v>
      </c>
      <c r="S253" s="183">
        <f>'6-15-24 vs Homewood'!T13</f>
        <v>1</v>
      </c>
      <c r="T253" s="183">
        <f>'6-15-24 vs Homewood'!U13</f>
        <v>1</v>
      </c>
      <c r="U253" s="183">
        <f>'6-15-24 vs Homewood'!V13</f>
        <v>0</v>
      </c>
      <c r="V253" s="183">
        <f>'6-15-24 vs Homewood'!W13</f>
        <v>1</v>
      </c>
      <c r="W253" s="183">
        <f>'6-15-24 vs Homewood'!X13</f>
        <v>0</v>
      </c>
      <c r="X253" s="183">
        <f>'6-15-24 vs Homewood'!Y13</f>
        <v>0</v>
      </c>
      <c r="Y253" s="183">
        <f>'6-15-24 vs Homewood'!Z13</f>
        <v>3</v>
      </c>
      <c r="Z253" s="183">
        <f>'6-15-24 vs Homewood'!AA13</f>
        <v>15</v>
      </c>
      <c r="AA253" s="198" t="s">
        <v>169</v>
      </c>
    </row>
    <row r="254" spans="1:27" x14ac:dyDescent="0.55000000000000004">
      <c r="A254" s="196">
        <f>'6-15-24 vs Homewood'!B14</f>
        <v>32</v>
      </c>
      <c r="B254" s="196" t="str">
        <f>'6-15-24 vs Homewood'!C14</f>
        <v>Turner</v>
      </c>
      <c r="C254" s="183">
        <f>'6-15-24 vs Homewood'!D14</f>
        <v>0</v>
      </c>
      <c r="D254" s="183">
        <f>'6-15-24 vs Homewood'!E14</f>
        <v>0</v>
      </c>
      <c r="E254" s="183">
        <f>'6-15-24 vs Homewood'!F14*100</f>
        <v>0</v>
      </c>
      <c r="F254" s="183">
        <f>'6-15-24 vs Homewood'!G14</f>
        <v>0</v>
      </c>
      <c r="G254" s="183">
        <f>'6-15-24 vs Homewood'!H14</f>
        <v>2</v>
      </c>
      <c r="H254" s="183">
        <f>'6-15-24 vs Homewood'!I14*100</f>
        <v>0</v>
      </c>
      <c r="I254" s="183">
        <f>'6-15-24 vs Homewood'!J14</f>
        <v>0</v>
      </c>
      <c r="J254" s="183">
        <f>'6-15-24 vs Homewood'!K14</f>
        <v>0</v>
      </c>
      <c r="K254" s="183">
        <f>'6-15-24 vs Homewood'!L14*100</f>
        <v>0</v>
      </c>
      <c r="L254" s="183">
        <f>'6-15-24 vs Homewood'!M14</f>
        <v>0</v>
      </c>
      <c r="M254" s="183">
        <f>'6-15-24 vs Homewood'!N14</f>
        <v>2</v>
      </c>
      <c r="N254" s="183">
        <f>'6-15-24 vs Homewood'!O14*100</f>
        <v>0</v>
      </c>
      <c r="O254" s="183">
        <f>'6-15-24 vs Homewood'!P14</f>
        <v>0</v>
      </c>
      <c r="P254" s="183">
        <f>'6-15-24 vs Homewood'!Q14</f>
        <v>0</v>
      </c>
      <c r="Q254" s="183">
        <f>'6-15-24 vs Homewood'!R14</f>
        <v>1</v>
      </c>
      <c r="R254" s="183">
        <f>'6-15-24 vs Homewood'!S14</f>
        <v>1</v>
      </c>
      <c r="S254" s="183">
        <f>'6-15-24 vs Homewood'!T14</f>
        <v>0</v>
      </c>
      <c r="T254" s="183">
        <f>'6-15-24 vs Homewood'!U14</f>
        <v>0</v>
      </c>
      <c r="U254" s="183">
        <f>'6-15-24 vs Homewood'!V14</f>
        <v>0</v>
      </c>
      <c r="V254" s="183">
        <f>'6-15-24 vs Homewood'!W14</f>
        <v>0</v>
      </c>
      <c r="W254" s="183">
        <f>'6-15-24 vs Homewood'!X14</f>
        <v>0</v>
      </c>
      <c r="X254" s="183">
        <f>'6-15-24 vs Homewood'!Y14</f>
        <v>0</v>
      </c>
      <c r="Y254" s="183">
        <f>'6-15-24 vs Homewood'!Z14</f>
        <v>0</v>
      </c>
      <c r="Z254" s="183">
        <f>'6-15-24 vs Homewood'!AA14</f>
        <v>4.83</v>
      </c>
      <c r="AA254" s="198" t="s">
        <v>169</v>
      </c>
    </row>
    <row r="255" spans="1:27" x14ac:dyDescent="0.55000000000000004">
      <c r="A255" s="196">
        <f>'6-15-24 vs Homewood'!B15</f>
        <v>33</v>
      </c>
      <c r="B255" s="196" t="str">
        <f>'6-15-24 vs Homewood'!C15</f>
        <v>Bellomy</v>
      </c>
      <c r="C255" s="183">
        <f>'6-15-24 vs Homewood'!D15</f>
        <v>0</v>
      </c>
      <c r="D255" s="183">
        <f>'6-15-24 vs Homewood'!E15</f>
        <v>0</v>
      </c>
      <c r="E255" s="183">
        <f>'6-15-24 vs Homewood'!F15*100</f>
        <v>0</v>
      </c>
      <c r="F255" s="183">
        <f>'6-15-24 vs Homewood'!G15</f>
        <v>0</v>
      </c>
      <c r="G255" s="183">
        <f>'6-15-24 vs Homewood'!H15</f>
        <v>0</v>
      </c>
      <c r="H255" s="183">
        <f>'6-15-24 vs Homewood'!I15*100</f>
        <v>0</v>
      </c>
      <c r="I255" s="183">
        <f>'6-15-24 vs Homewood'!J15</f>
        <v>0</v>
      </c>
      <c r="J255" s="183">
        <f>'6-15-24 vs Homewood'!K15</f>
        <v>0</v>
      </c>
      <c r="K255" s="183">
        <f>'6-15-24 vs Homewood'!L15*100</f>
        <v>0</v>
      </c>
      <c r="L255" s="183">
        <f>'6-15-24 vs Homewood'!M15</f>
        <v>0</v>
      </c>
      <c r="M255" s="183">
        <f>'6-15-24 vs Homewood'!N15</f>
        <v>0</v>
      </c>
      <c r="N255" s="183">
        <f>'6-15-24 vs Homewood'!O15*100</f>
        <v>0</v>
      </c>
      <c r="O255" s="183">
        <f>'6-15-24 vs Homewood'!P15</f>
        <v>0</v>
      </c>
      <c r="P255" s="183">
        <f>'6-15-24 vs Homewood'!Q15</f>
        <v>0</v>
      </c>
      <c r="Q255" s="183">
        <f>'6-15-24 vs Homewood'!R15</f>
        <v>0</v>
      </c>
      <c r="R255" s="183">
        <f>'6-15-24 vs Homewood'!S15</f>
        <v>0</v>
      </c>
      <c r="S255" s="183">
        <f>'6-15-24 vs Homewood'!T15</f>
        <v>0</v>
      </c>
      <c r="T255" s="183">
        <f>'6-15-24 vs Homewood'!U15</f>
        <v>0</v>
      </c>
      <c r="U255" s="183">
        <f>'6-15-24 vs Homewood'!V15</f>
        <v>0</v>
      </c>
      <c r="V255" s="183">
        <f>'6-15-24 vs Homewood'!W15</f>
        <v>0</v>
      </c>
      <c r="W255" s="183">
        <f>'6-15-24 vs Homewood'!X15</f>
        <v>0</v>
      </c>
      <c r="X255" s="183">
        <f>'6-15-24 vs Homewood'!Y15</f>
        <v>0</v>
      </c>
      <c r="Y255" s="183">
        <f>'6-15-24 vs Homewood'!Z15</f>
        <v>0</v>
      </c>
      <c r="Z255" s="183">
        <f>'6-15-24 vs Homewood'!AA15</f>
        <v>4.83</v>
      </c>
      <c r="AA255" s="198" t="s">
        <v>169</v>
      </c>
    </row>
    <row r="256" spans="1:27" x14ac:dyDescent="0.55000000000000004">
      <c r="A256" s="196">
        <f>'6-15-24 vs Homewood'!B16</f>
        <v>34</v>
      </c>
      <c r="B256" s="196" t="str">
        <f>'6-15-24 vs Homewood'!C16</f>
        <v>Toms</v>
      </c>
      <c r="C256" s="183">
        <f>'6-15-24 vs Homewood'!D16</f>
        <v>5</v>
      </c>
      <c r="D256" s="183">
        <f>'6-15-24 vs Homewood'!E16</f>
        <v>6</v>
      </c>
      <c r="E256" s="183">
        <f>'6-15-24 vs Homewood'!F16*100</f>
        <v>83.333333333333343</v>
      </c>
      <c r="F256" s="183">
        <f>'6-15-24 vs Homewood'!G16</f>
        <v>0</v>
      </c>
      <c r="G256" s="183">
        <f>'6-15-24 vs Homewood'!H16</f>
        <v>0</v>
      </c>
      <c r="H256" s="183">
        <f>'6-15-24 vs Homewood'!I16*100</f>
        <v>0</v>
      </c>
      <c r="I256" s="183">
        <f>'6-15-24 vs Homewood'!J16</f>
        <v>0</v>
      </c>
      <c r="J256" s="183">
        <f>'6-15-24 vs Homewood'!K16</f>
        <v>0</v>
      </c>
      <c r="K256" s="183">
        <f>'6-15-24 vs Homewood'!L16*100</f>
        <v>0</v>
      </c>
      <c r="L256" s="183">
        <f>'6-15-24 vs Homewood'!M16</f>
        <v>5</v>
      </c>
      <c r="M256" s="183">
        <f>'6-15-24 vs Homewood'!N16</f>
        <v>6</v>
      </c>
      <c r="N256" s="183">
        <f>'6-15-24 vs Homewood'!O16*100</f>
        <v>83.333333333333343</v>
      </c>
      <c r="O256" s="183">
        <f>'6-15-24 vs Homewood'!P16</f>
        <v>10</v>
      </c>
      <c r="P256" s="183">
        <f>'6-15-24 vs Homewood'!Q16</f>
        <v>0</v>
      </c>
      <c r="Q256" s="183">
        <f>'6-15-24 vs Homewood'!R16</f>
        <v>1</v>
      </c>
      <c r="R256" s="183">
        <f>'6-15-24 vs Homewood'!S16</f>
        <v>1</v>
      </c>
      <c r="S256" s="183">
        <f>'6-15-24 vs Homewood'!T16</f>
        <v>2</v>
      </c>
      <c r="T256" s="183">
        <f>'6-15-24 vs Homewood'!U16</f>
        <v>2</v>
      </c>
      <c r="U256" s="183">
        <f>'6-15-24 vs Homewood'!V16</f>
        <v>1</v>
      </c>
      <c r="V256" s="183">
        <f>'6-15-24 vs Homewood'!W16</f>
        <v>0</v>
      </c>
      <c r="W256" s="183">
        <f>'6-15-24 vs Homewood'!X16</f>
        <v>0</v>
      </c>
      <c r="X256" s="183">
        <f>'6-15-24 vs Homewood'!Y16</f>
        <v>0</v>
      </c>
      <c r="Y256" s="183">
        <f>'6-15-24 vs Homewood'!Z16</f>
        <v>3</v>
      </c>
      <c r="Z256" s="183">
        <f>'6-15-24 vs Homewood'!AA16</f>
        <v>20</v>
      </c>
      <c r="AA256" s="198" t="s">
        <v>169</v>
      </c>
    </row>
    <row r="257" spans="1:27" x14ac:dyDescent="0.55000000000000004">
      <c r="A257" s="196">
        <f>'6-15-24 vs Homewood'!B17</f>
        <v>55</v>
      </c>
      <c r="B257" s="196" t="str">
        <f>'6-15-24 vs Homewood'!C17</f>
        <v>Baker</v>
      </c>
      <c r="C257" s="183">
        <f>'6-15-24 vs Homewood'!D17</f>
        <v>3</v>
      </c>
      <c r="D257" s="183">
        <f>'6-15-24 vs Homewood'!E17</f>
        <v>3</v>
      </c>
      <c r="E257" s="183">
        <f>'6-15-24 vs Homewood'!F17*100</f>
        <v>100</v>
      </c>
      <c r="F257" s="183">
        <f>'6-15-24 vs Homewood'!G17</f>
        <v>0</v>
      </c>
      <c r="G257" s="183">
        <f>'6-15-24 vs Homewood'!H17</f>
        <v>0</v>
      </c>
      <c r="H257" s="183">
        <f>'6-15-24 vs Homewood'!I17*100</f>
        <v>0</v>
      </c>
      <c r="I257" s="183">
        <f>'6-15-24 vs Homewood'!J17</f>
        <v>0</v>
      </c>
      <c r="J257" s="183">
        <f>'6-15-24 vs Homewood'!K17</f>
        <v>0</v>
      </c>
      <c r="K257" s="183">
        <f>'6-15-24 vs Homewood'!L17*100</f>
        <v>0</v>
      </c>
      <c r="L257" s="183">
        <f>'6-15-24 vs Homewood'!M17</f>
        <v>3</v>
      </c>
      <c r="M257" s="183">
        <f>'6-15-24 vs Homewood'!N17</f>
        <v>3</v>
      </c>
      <c r="N257" s="183">
        <f>'6-15-24 vs Homewood'!O17*100</f>
        <v>100</v>
      </c>
      <c r="O257" s="183">
        <f>'6-15-24 vs Homewood'!P17</f>
        <v>6</v>
      </c>
      <c r="P257" s="183">
        <f>'6-15-24 vs Homewood'!Q17</f>
        <v>1</v>
      </c>
      <c r="Q257" s="183">
        <f>'6-15-24 vs Homewood'!R17</f>
        <v>1</v>
      </c>
      <c r="R257" s="183">
        <f>'6-15-24 vs Homewood'!S17</f>
        <v>2</v>
      </c>
      <c r="S257" s="183">
        <f>'6-15-24 vs Homewood'!T17</f>
        <v>1</v>
      </c>
      <c r="T257" s="183">
        <f>'6-15-24 vs Homewood'!U17</f>
        <v>0</v>
      </c>
      <c r="U257" s="183">
        <f>'6-15-24 vs Homewood'!V17</f>
        <v>0</v>
      </c>
      <c r="V257" s="183">
        <f>'6-15-24 vs Homewood'!W17</f>
        <v>1</v>
      </c>
      <c r="W257" s="183">
        <f>'6-15-24 vs Homewood'!X17</f>
        <v>0</v>
      </c>
      <c r="X257" s="183">
        <f>'6-15-24 vs Homewood'!Y17</f>
        <v>2</v>
      </c>
      <c r="Y257" s="183">
        <f>'6-15-24 vs Homewood'!Z17</f>
        <v>2</v>
      </c>
      <c r="Z257" s="183">
        <f>'6-15-24 vs Homewood'!AA17</f>
        <v>12.15</v>
      </c>
      <c r="AA257" s="198" t="s">
        <v>169</v>
      </c>
    </row>
    <row r="258" spans="1:27" x14ac:dyDescent="0.55000000000000004">
      <c r="A258" s="196">
        <f>'6-15-24 vs Homewood'!B18</f>
        <v>99</v>
      </c>
      <c r="B258" s="196" t="str">
        <f>'6-15-24 vs Homewood'!C18</f>
        <v>Team</v>
      </c>
      <c r="C258" s="183">
        <f>'6-15-24 vs Homewood'!D18</f>
        <v>19</v>
      </c>
      <c r="D258" s="183">
        <f>'6-15-24 vs Homewood'!E18</f>
        <v>26</v>
      </c>
      <c r="E258" s="183">
        <f>'6-15-24 vs Homewood'!F18*100</f>
        <v>73.076923076923066</v>
      </c>
      <c r="F258" s="183">
        <f>'6-15-24 vs Homewood'!G18</f>
        <v>6</v>
      </c>
      <c r="G258" s="183">
        <f>'6-15-24 vs Homewood'!H18</f>
        <v>16</v>
      </c>
      <c r="H258" s="183">
        <f>'6-15-24 vs Homewood'!I18*100</f>
        <v>37.5</v>
      </c>
      <c r="I258" s="183">
        <f>'6-15-24 vs Homewood'!J18</f>
        <v>8</v>
      </c>
      <c r="J258" s="183">
        <f>'6-15-24 vs Homewood'!K18</f>
        <v>10</v>
      </c>
      <c r="K258" s="183">
        <f>'6-15-24 vs Homewood'!L18*100</f>
        <v>80</v>
      </c>
      <c r="L258" s="183">
        <f>'6-15-24 vs Homewood'!M18</f>
        <v>25</v>
      </c>
      <c r="M258" s="183">
        <f>'6-15-24 vs Homewood'!N18</f>
        <v>42</v>
      </c>
      <c r="N258" s="183">
        <f>'6-15-24 vs Homewood'!O18*100</f>
        <v>59.523809523809526</v>
      </c>
      <c r="O258" s="183">
        <f>'6-15-24 vs Homewood'!P18</f>
        <v>64</v>
      </c>
      <c r="P258" s="183">
        <f>'6-15-24 vs Homewood'!Q18</f>
        <v>6</v>
      </c>
      <c r="Q258" s="183">
        <f>'6-15-24 vs Homewood'!R18</f>
        <v>17</v>
      </c>
      <c r="R258" s="183">
        <f>'6-15-24 vs Homewood'!S18</f>
        <v>23</v>
      </c>
      <c r="S258" s="183">
        <f>'6-15-24 vs Homewood'!T18</f>
        <v>13</v>
      </c>
      <c r="T258" s="183">
        <f>'6-15-24 vs Homewood'!U18</f>
        <v>9</v>
      </c>
      <c r="U258" s="183">
        <f>'6-15-24 vs Homewood'!V18</f>
        <v>2</v>
      </c>
      <c r="V258" s="183">
        <f>'6-15-24 vs Homewood'!W18</f>
        <v>8</v>
      </c>
      <c r="W258" s="183">
        <f>'6-15-24 vs Homewood'!X18</f>
        <v>0</v>
      </c>
      <c r="X258" s="183">
        <f>'6-15-24 vs Homewood'!Y18</f>
        <v>6</v>
      </c>
      <c r="Y258" s="183">
        <f>'6-15-24 vs Homewood'!Z18</f>
        <v>19</v>
      </c>
      <c r="Z258" s="183">
        <f>'6-15-24 vs Homewood'!AA18</f>
        <v>179.96</v>
      </c>
      <c r="AA258" s="198" t="s">
        <v>169</v>
      </c>
    </row>
    <row r="259" spans="1:27" x14ac:dyDescent="0.55000000000000004">
      <c r="A259" s="196">
        <f>'6-15-24 vs Thompson'!B3</f>
        <v>0</v>
      </c>
      <c r="B259" s="196" t="str">
        <f>'6-15-24 vs Thompson'!C3</f>
        <v>Lewis</v>
      </c>
      <c r="C259" s="183">
        <f>'6-15-24 vs Thompson'!D3</f>
        <v>0</v>
      </c>
      <c r="D259" s="183">
        <f>'6-15-24 vs Thompson'!E3</f>
        <v>0</v>
      </c>
      <c r="E259" s="183">
        <f>'6-15-24 vs Thompson'!F3*100</f>
        <v>0</v>
      </c>
      <c r="F259" s="183">
        <f>'6-15-24 vs Thompson'!G3</f>
        <v>0</v>
      </c>
      <c r="G259" s="183">
        <f>'6-15-24 vs Thompson'!H3</f>
        <v>0</v>
      </c>
      <c r="H259" s="183">
        <f>'6-15-24 vs Thompson'!I3*100</f>
        <v>0</v>
      </c>
      <c r="I259" s="183">
        <f>'6-15-24 vs Thompson'!J3</f>
        <v>0</v>
      </c>
      <c r="J259" s="183">
        <f>'6-15-24 vs Thompson'!K3</f>
        <v>0</v>
      </c>
      <c r="K259" s="183">
        <f>'6-15-24 vs Thompson'!L3*100</f>
        <v>0</v>
      </c>
      <c r="L259" s="183">
        <f>'6-15-24 vs Thompson'!M3</f>
        <v>0</v>
      </c>
      <c r="M259" s="183">
        <f>'6-15-24 vs Thompson'!N3</f>
        <v>0</v>
      </c>
      <c r="N259" s="183">
        <f>'6-15-24 vs Thompson'!O3*100</f>
        <v>0</v>
      </c>
      <c r="O259" s="183">
        <f>'6-15-24 vs Thompson'!P3</f>
        <v>0</v>
      </c>
      <c r="P259" s="183">
        <f>'6-15-24 vs Thompson'!Q3</f>
        <v>0</v>
      </c>
      <c r="Q259" s="183">
        <f>'6-15-24 vs Thompson'!R3</f>
        <v>1</v>
      </c>
      <c r="R259" s="183">
        <f>'6-15-24 vs Thompson'!S3</f>
        <v>1</v>
      </c>
      <c r="S259" s="183">
        <f>'6-15-24 vs Thompson'!T3</f>
        <v>1</v>
      </c>
      <c r="T259" s="183">
        <f>'6-15-24 vs Thompson'!U3</f>
        <v>1</v>
      </c>
      <c r="U259" s="183">
        <f>'6-15-24 vs Thompson'!V3</f>
        <v>0</v>
      </c>
      <c r="V259" s="183">
        <f>'6-15-24 vs Thompson'!W3</f>
        <v>1</v>
      </c>
      <c r="W259" s="183">
        <f>'6-15-24 vs Thompson'!X3</f>
        <v>0</v>
      </c>
      <c r="X259" s="183">
        <f>'6-15-24 vs Thompson'!Y3</f>
        <v>0</v>
      </c>
      <c r="Y259" s="183">
        <f>'6-15-24 vs Thompson'!Z3</f>
        <v>0</v>
      </c>
      <c r="Z259" s="183">
        <f>'6-15-24 vs Thompson'!AA3</f>
        <v>6.85</v>
      </c>
      <c r="AA259" s="198" t="s">
        <v>170</v>
      </c>
    </row>
    <row r="260" spans="1:27" x14ac:dyDescent="0.55000000000000004">
      <c r="A260" s="196">
        <f>'6-15-24 vs Thompson'!B4</f>
        <v>1</v>
      </c>
      <c r="B260" s="196" t="str">
        <f>'6-15-24 vs Thompson'!C4</f>
        <v>Walker</v>
      </c>
      <c r="C260" s="183">
        <f>'6-15-24 vs Thompson'!D4</f>
        <v>0</v>
      </c>
      <c r="D260" s="183">
        <f>'6-15-24 vs Thompson'!E4</f>
        <v>0</v>
      </c>
      <c r="E260" s="183">
        <f>'6-15-24 vs Thompson'!F4*100</f>
        <v>0</v>
      </c>
      <c r="F260" s="183">
        <f>'6-15-24 vs Thompson'!G4</f>
        <v>0</v>
      </c>
      <c r="G260" s="183">
        <f>'6-15-24 vs Thompson'!H4</f>
        <v>0</v>
      </c>
      <c r="H260" s="183">
        <f>'6-15-24 vs Thompson'!I4*100</f>
        <v>0</v>
      </c>
      <c r="I260" s="183">
        <f>'6-15-24 vs Thompson'!J4</f>
        <v>0</v>
      </c>
      <c r="J260" s="183">
        <f>'6-15-24 vs Thompson'!K4</f>
        <v>0</v>
      </c>
      <c r="K260" s="183">
        <f>'6-15-24 vs Thompson'!L4*100</f>
        <v>0</v>
      </c>
      <c r="L260" s="183">
        <f>'6-15-24 vs Thompson'!M4</f>
        <v>0</v>
      </c>
      <c r="M260" s="183">
        <f>'6-15-24 vs Thompson'!N4</f>
        <v>0</v>
      </c>
      <c r="N260" s="183">
        <f>'6-15-24 vs Thompson'!O4*100</f>
        <v>0</v>
      </c>
      <c r="O260" s="183">
        <f>'6-15-24 vs Thompson'!P4</f>
        <v>0</v>
      </c>
      <c r="P260" s="183">
        <f>'6-15-24 vs Thompson'!Q4</f>
        <v>0</v>
      </c>
      <c r="Q260" s="183">
        <f>'6-15-24 vs Thompson'!R4</f>
        <v>0</v>
      </c>
      <c r="R260" s="183">
        <f>'6-15-24 vs Thompson'!S4</f>
        <v>0</v>
      </c>
      <c r="S260" s="183">
        <f>'6-15-24 vs Thompson'!T4</f>
        <v>0</v>
      </c>
      <c r="T260" s="183">
        <f>'6-15-24 vs Thompson'!U4</f>
        <v>0</v>
      </c>
      <c r="U260" s="183">
        <f>'6-15-24 vs Thompson'!V4</f>
        <v>0</v>
      </c>
      <c r="V260" s="183">
        <f>'6-15-24 vs Thompson'!W4</f>
        <v>0</v>
      </c>
      <c r="W260" s="183">
        <f>'6-15-24 vs Thompson'!X4</f>
        <v>0</v>
      </c>
      <c r="X260" s="183">
        <f>'6-15-24 vs Thompson'!Y4</f>
        <v>0</v>
      </c>
      <c r="Y260" s="183">
        <f>'6-15-24 vs Thompson'!Z4</f>
        <v>0</v>
      </c>
      <c r="Z260" s="183">
        <f>'6-15-24 vs Thompson'!AA4</f>
        <v>0</v>
      </c>
      <c r="AA260" s="198" t="s">
        <v>170</v>
      </c>
    </row>
    <row r="261" spans="1:27" x14ac:dyDescent="0.55000000000000004">
      <c r="A261" s="196">
        <f>'6-15-24 vs Thompson'!B5</f>
        <v>2</v>
      </c>
      <c r="B261" s="196" t="str">
        <f>'6-15-24 vs Thompson'!C5</f>
        <v>Rivers</v>
      </c>
      <c r="C261" s="183">
        <f>'6-15-24 vs Thompson'!D5</f>
        <v>3</v>
      </c>
      <c r="D261" s="183">
        <f>'6-15-24 vs Thompson'!E5</f>
        <v>4</v>
      </c>
      <c r="E261" s="183">
        <f>'6-15-24 vs Thompson'!F5*100</f>
        <v>75</v>
      </c>
      <c r="F261" s="183">
        <f>'6-15-24 vs Thompson'!G5</f>
        <v>0</v>
      </c>
      <c r="G261" s="183">
        <f>'6-15-24 vs Thompson'!H5</f>
        <v>1</v>
      </c>
      <c r="H261" s="183">
        <f>'6-15-24 vs Thompson'!I5*100</f>
        <v>0</v>
      </c>
      <c r="I261" s="183">
        <f>'6-15-24 vs Thompson'!J5</f>
        <v>0</v>
      </c>
      <c r="J261" s="183">
        <f>'6-15-24 vs Thompson'!K5</f>
        <v>1</v>
      </c>
      <c r="K261" s="183">
        <f>'6-15-24 vs Thompson'!L5*100</f>
        <v>0</v>
      </c>
      <c r="L261" s="183">
        <f>'6-15-24 vs Thompson'!M5</f>
        <v>3</v>
      </c>
      <c r="M261" s="183">
        <f>'6-15-24 vs Thompson'!N5</f>
        <v>5</v>
      </c>
      <c r="N261" s="183">
        <f>'6-15-24 vs Thompson'!O5*100</f>
        <v>60</v>
      </c>
      <c r="O261" s="183">
        <f>'6-15-24 vs Thompson'!P5</f>
        <v>6</v>
      </c>
      <c r="P261" s="183">
        <f>'6-15-24 vs Thompson'!Q5</f>
        <v>0</v>
      </c>
      <c r="Q261" s="183">
        <f>'6-15-24 vs Thompson'!R5</f>
        <v>3</v>
      </c>
      <c r="R261" s="183">
        <f>'6-15-24 vs Thompson'!S5</f>
        <v>3</v>
      </c>
      <c r="S261" s="183">
        <f>'6-15-24 vs Thompson'!T5</f>
        <v>0</v>
      </c>
      <c r="T261" s="183">
        <f>'6-15-24 vs Thompson'!U5</f>
        <v>1</v>
      </c>
      <c r="U261" s="183">
        <f>'6-15-24 vs Thompson'!V5</f>
        <v>0</v>
      </c>
      <c r="V261" s="183">
        <f>'6-15-24 vs Thompson'!W5</f>
        <v>0</v>
      </c>
      <c r="W261" s="183">
        <f>'6-15-24 vs Thompson'!X5</f>
        <v>0</v>
      </c>
      <c r="X261" s="183">
        <f>'6-15-24 vs Thompson'!Y5</f>
        <v>0</v>
      </c>
      <c r="Y261" s="183">
        <f>'6-15-24 vs Thompson'!Z5</f>
        <v>0</v>
      </c>
      <c r="Z261" s="183">
        <f>'6-15-24 vs Thompson'!AA5</f>
        <v>14.75</v>
      </c>
      <c r="AA261" s="198" t="s">
        <v>170</v>
      </c>
    </row>
    <row r="262" spans="1:27" x14ac:dyDescent="0.55000000000000004">
      <c r="A262" s="196">
        <f>'6-15-24 vs Thompson'!B6</f>
        <v>3</v>
      </c>
      <c r="B262" s="196" t="str">
        <f>'6-15-24 vs Thompson'!C6</f>
        <v>Gossett</v>
      </c>
      <c r="C262" s="183">
        <f>'6-15-24 vs Thompson'!D6</f>
        <v>0</v>
      </c>
      <c r="D262" s="183">
        <f>'6-15-24 vs Thompson'!E6</f>
        <v>0</v>
      </c>
      <c r="E262" s="183">
        <f>'6-15-24 vs Thompson'!F6*100</f>
        <v>0</v>
      </c>
      <c r="F262" s="183">
        <f>'6-15-24 vs Thompson'!G6</f>
        <v>0</v>
      </c>
      <c r="G262" s="183">
        <f>'6-15-24 vs Thompson'!H6</f>
        <v>2</v>
      </c>
      <c r="H262" s="183">
        <f>'6-15-24 vs Thompson'!I6*100</f>
        <v>0</v>
      </c>
      <c r="I262" s="183">
        <f>'6-15-24 vs Thompson'!J6</f>
        <v>0</v>
      </c>
      <c r="J262" s="183">
        <f>'6-15-24 vs Thompson'!K6</f>
        <v>0</v>
      </c>
      <c r="K262" s="183">
        <f>'6-15-24 vs Thompson'!L6*100</f>
        <v>0</v>
      </c>
      <c r="L262" s="183">
        <f>'6-15-24 vs Thompson'!M6</f>
        <v>0</v>
      </c>
      <c r="M262" s="183">
        <f>'6-15-24 vs Thompson'!N6</f>
        <v>2</v>
      </c>
      <c r="N262" s="183">
        <f>'6-15-24 vs Thompson'!O6*100</f>
        <v>0</v>
      </c>
      <c r="O262" s="183">
        <f>'6-15-24 vs Thompson'!P6</f>
        <v>0</v>
      </c>
      <c r="P262" s="183">
        <f>'6-15-24 vs Thompson'!Q6</f>
        <v>0</v>
      </c>
      <c r="Q262" s="183">
        <f>'6-15-24 vs Thompson'!R6</f>
        <v>2</v>
      </c>
      <c r="R262" s="183">
        <f>'6-15-24 vs Thompson'!S6</f>
        <v>2</v>
      </c>
      <c r="S262" s="183">
        <f>'6-15-24 vs Thompson'!T6</f>
        <v>0</v>
      </c>
      <c r="T262" s="183">
        <f>'6-15-24 vs Thompson'!U6</f>
        <v>0</v>
      </c>
      <c r="U262" s="183">
        <f>'6-15-24 vs Thompson'!V6</f>
        <v>1</v>
      </c>
      <c r="V262" s="183">
        <f>'6-15-24 vs Thompson'!W6</f>
        <v>0</v>
      </c>
      <c r="W262" s="183">
        <f>'6-15-24 vs Thompson'!X6</f>
        <v>0</v>
      </c>
      <c r="X262" s="183">
        <f>'6-15-24 vs Thompson'!Y6</f>
        <v>0</v>
      </c>
      <c r="Y262" s="183">
        <f>'6-15-24 vs Thompson'!Z6</f>
        <v>1</v>
      </c>
      <c r="Z262" s="183">
        <f>'6-15-24 vs Thompson'!AA6</f>
        <v>17</v>
      </c>
      <c r="AA262" s="198" t="s">
        <v>170</v>
      </c>
    </row>
    <row r="263" spans="1:27" x14ac:dyDescent="0.55000000000000004">
      <c r="A263" s="196">
        <f>'6-15-24 vs Thompson'!B7</f>
        <v>4</v>
      </c>
      <c r="B263" s="196" t="str">
        <f>'6-15-24 vs Thompson'!C7</f>
        <v>Stapler</v>
      </c>
      <c r="C263" s="183">
        <f>'6-15-24 vs Thompson'!D7</f>
        <v>3</v>
      </c>
      <c r="D263" s="183">
        <f>'6-15-24 vs Thompson'!E7</f>
        <v>3</v>
      </c>
      <c r="E263" s="183">
        <f>'6-15-24 vs Thompson'!F7*100</f>
        <v>100</v>
      </c>
      <c r="F263" s="183">
        <f>'6-15-24 vs Thompson'!G7</f>
        <v>1</v>
      </c>
      <c r="G263" s="183">
        <f>'6-15-24 vs Thompson'!H7</f>
        <v>2</v>
      </c>
      <c r="H263" s="183">
        <f>'6-15-24 vs Thompson'!I7*100</f>
        <v>50</v>
      </c>
      <c r="I263" s="183">
        <f>'6-15-24 vs Thompson'!J7</f>
        <v>0</v>
      </c>
      <c r="J263" s="183">
        <f>'6-15-24 vs Thompson'!K7</f>
        <v>0</v>
      </c>
      <c r="K263" s="183">
        <f>'6-15-24 vs Thompson'!L7*100</f>
        <v>0</v>
      </c>
      <c r="L263" s="183">
        <f>'6-15-24 vs Thompson'!M7</f>
        <v>4</v>
      </c>
      <c r="M263" s="183">
        <f>'6-15-24 vs Thompson'!N7</f>
        <v>5</v>
      </c>
      <c r="N263" s="183">
        <f>'6-15-24 vs Thompson'!O7*100</f>
        <v>80</v>
      </c>
      <c r="O263" s="183">
        <f>'6-15-24 vs Thompson'!P7</f>
        <v>9</v>
      </c>
      <c r="P263" s="183">
        <f>'6-15-24 vs Thompson'!Q7</f>
        <v>1</v>
      </c>
      <c r="Q263" s="183">
        <f>'6-15-24 vs Thompson'!R7</f>
        <v>2</v>
      </c>
      <c r="R263" s="183">
        <f>'6-15-24 vs Thompson'!S7</f>
        <v>3</v>
      </c>
      <c r="S263" s="183">
        <f>'6-15-24 vs Thompson'!T7</f>
        <v>3</v>
      </c>
      <c r="T263" s="183">
        <f>'6-15-24 vs Thompson'!U7</f>
        <v>2</v>
      </c>
      <c r="U263" s="183">
        <f>'6-15-24 vs Thompson'!V7</f>
        <v>0</v>
      </c>
      <c r="V263" s="183">
        <f>'6-15-24 vs Thompson'!W7</f>
        <v>0</v>
      </c>
      <c r="W263" s="183">
        <f>'6-15-24 vs Thompson'!X7</f>
        <v>0</v>
      </c>
      <c r="X263" s="183">
        <f>'6-15-24 vs Thompson'!Y7</f>
        <v>0</v>
      </c>
      <c r="Y263" s="183">
        <f>'6-15-24 vs Thompson'!Z7</f>
        <v>0</v>
      </c>
      <c r="Z263" s="183">
        <f>'6-15-24 vs Thompson'!AA7</f>
        <v>23.5</v>
      </c>
      <c r="AA263" s="198" t="s">
        <v>170</v>
      </c>
    </row>
    <row r="264" spans="1:27" x14ac:dyDescent="0.55000000000000004">
      <c r="A264" s="196">
        <f>'6-15-24 vs Thompson'!B8</f>
        <v>5</v>
      </c>
      <c r="B264" s="196" t="str">
        <f>'6-15-24 vs Thompson'!C8</f>
        <v>JD</v>
      </c>
      <c r="C264" s="183">
        <f>'6-15-24 vs Thompson'!D8</f>
        <v>5</v>
      </c>
      <c r="D264" s="183">
        <f>'6-15-24 vs Thompson'!E8</f>
        <v>7</v>
      </c>
      <c r="E264" s="183">
        <f>'6-15-24 vs Thompson'!F8*100</f>
        <v>71.428571428571431</v>
      </c>
      <c r="F264" s="183">
        <f>'6-15-24 vs Thompson'!G8</f>
        <v>0</v>
      </c>
      <c r="G264" s="183">
        <f>'6-15-24 vs Thompson'!H8</f>
        <v>1</v>
      </c>
      <c r="H264" s="183">
        <f>'6-15-24 vs Thompson'!I8*100</f>
        <v>0</v>
      </c>
      <c r="I264" s="183">
        <f>'6-15-24 vs Thompson'!J8</f>
        <v>2</v>
      </c>
      <c r="J264" s="183">
        <f>'6-15-24 vs Thompson'!K8</f>
        <v>2</v>
      </c>
      <c r="K264" s="183">
        <f>'6-15-24 vs Thompson'!L8*100</f>
        <v>100</v>
      </c>
      <c r="L264" s="183">
        <f>'6-15-24 vs Thompson'!M8</f>
        <v>5</v>
      </c>
      <c r="M264" s="183">
        <f>'6-15-24 vs Thompson'!N8</f>
        <v>8</v>
      </c>
      <c r="N264" s="183">
        <f>'6-15-24 vs Thompson'!O8*100</f>
        <v>62.5</v>
      </c>
      <c r="O264" s="183">
        <f>'6-15-24 vs Thompson'!P8</f>
        <v>12</v>
      </c>
      <c r="P264" s="183">
        <f>'6-15-24 vs Thompson'!Q8</f>
        <v>1</v>
      </c>
      <c r="Q264" s="183">
        <f>'6-15-24 vs Thompson'!R8</f>
        <v>2</v>
      </c>
      <c r="R264" s="183">
        <f>'6-15-24 vs Thompson'!S8</f>
        <v>3</v>
      </c>
      <c r="S264" s="183">
        <f>'6-15-24 vs Thompson'!T8</f>
        <v>0</v>
      </c>
      <c r="T264" s="183">
        <f>'6-15-24 vs Thompson'!U8</f>
        <v>1</v>
      </c>
      <c r="U264" s="183">
        <f>'6-15-24 vs Thompson'!V8</f>
        <v>1</v>
      </c>
      <c r="V264" s="183">
        <f>'6-15-24 vs Thompson'!W8</f>
        <v>2</v>
      </c>
      <c r="W264" s="183">
        <f>'6-15-24 vs Thompson'!X8</f>
        <v>0</v>
      </c>
      <c r="X264" s="183">
        <f>'6-15-24 vs Thompson'!Y8</f>
        <v>1</v>
      </c>
      <c r="Y264" s="183">
        <f>'6-15-24 vs Thompson'!Z8</f>
        <v>0</v>
      </c>
      <c r="Z264" s="183">
        <f>'6-15-24 vs Thompson'!AA8</f>
        <v>18.55</v>
      </c>
      <c r="AA264" s="198" t="s">
        <v>170</v>
      </c>
    </row>
    <row r="265" spans="1:27" x14ac:dyDescent="0.55000000000000004">
      <c r="A265" s="196">
        <f>'6-15-24 vs Thompson'!B9</f>
        <v>10</v>
      </c>
      <c r="B265" s="196" t="str">
        <f>'6-15-24 vs Thompson'!C9</f>
        <v>Mason</v>
      </c>
      <c r="C265" s="183">
        <f>'6-15-24 vs Thompson'!D9</f>
        <v>0</v>
      </c>
      <c r="D265" s="183">
        <f>'6-15-24 vs Thompson'!E9</f>
        <v>1</v>
      </c>
      <c r="E265" s="183">
        <f>'6-15-24 vs Thompson'!F9*100</f>
        <v>0</v>
      </c>
      <c r="F265" s="183">
        <f>'6-15-24 vs Thompson'!G9</f>
        <v>0</v>
      </c>
      <c r="G265" s="183">
        <f>'6-15-24 vs Thompson'!H9</f>
        <v>3</v>
      </c>
      <c r="H265" s="183">
        <f>'6-15-24 vs Thompson'!I9*100</f>
        <v>0</v>
      </c>
      <c r="I265" s="183">
        <f>'6-15-24 vs Thompson'!J9</f>
        <v>0</v>
      </c>
      <c r="J265" s="183">
        <f>'6-15-24 vs Thompson'!K9</f>
        <v>0</v>
      </c>
      <c r="K265" s="183">
        <f>'6-15-24 vs Thompson'!L9*100</f>
        <v>0</v>
      </c>
      <c r="L265" s="183">
        <f>'6-15-24 vs Thompson'!M9</f>
        <v>0</v>
      </c>
      <c r="M265" s="183">
        <f>'6-15-24 vs Thompson'!N9</f>
        <v>4</v>
      </c>
      <c r="N265" s="183">
        <f>'6-15-24 vs Thompson'!O9*100</f>
        <v>0</v>
      </c>
      <c r="O265" s="183">
        <f>'6-15-24 vs Thompson'!P9</f>
        <v>0</v>
      </c>
      <c r="P265" s="183">
        <f>'6-15-24 vs Thompson'!Q9</f>
        <v>1</v>
      </c>
      <c r="Q265" s="183">
        <f>'6-15-24 vs Thompson'!R9</f>
        <v>1</v>
      </c>
      <c r="R265" s="183">
        <f>'6-15-24 vs Thompson'!S9</f>
        <v>2</v>
      </c>
      <c r="S265" s="183">
        <f>'6-15-24 vs Thompson'!T9</f>
        <v>1</v>
      </c>
      <c r="T265" s="183">
        <f>'6-15-24 vs Thompson'!U9</f>
        <v>3</v>
      </c>
      <c r="U265" s="183">
        <f>'6-15-24 vs Thompson'!V9</f>
        <v>0</v>
      </c>
      <c r="V265" s="183">
        <f>'6-15-24 vs Thompson'!W9</f>
        <v>2</v>
      </c>
      <c r="W265" s="183">
        <f>'6-15-24 vs Thompson'!X9</f>
        <v>0</v>
      </c>
      <c r="X265" s="183">
        <f>'6-15-24 vs Thompson'!Y9</f>
        <v>0</v>
      </c>
      <c r="Y265" s="183">
        <f>'6-15-24 vs Thompson'!Z9</f>
        <v>0</v>
      </c>
      <c r="Z265" s="183">
        <f>'6-15-24 vs Thompson'!AA9</f>
        <v>10.25</v>
      </c>
      <c r="AA265" s="198" t="s">
        <v>170</v>
      </c>
    </row>
    <row r="266" spans="1:27" x14ac:dyDescent="0.55000000000000004">
      <c r="A266" s="196">
        <f>'6-15-24 vs Thompson'!B10</f>
        <v>11</v>
      </c>
      <c r="B266" s="196" t="str">
        <f>'6-15-24 vs Thompson'!C10</f>
        <v>Pannell</v>
      </c>
      <c r="C266" s="183">
        <f>'6-15-24 vs Thompson'!D10</f>
        <v>0</v>
      </c>
      <c r="D266" s="183">
        <f>'6-15-24 vs Thompson'!E10</f>
        <v>0</v>
      </c>
      <c r="E266" s="183">
        <f>'6-15-24 vs Thompson'!F10*100</f>
        <v>0</v>
      </c>
      <c r="F266" s="183">
        <f>'6-15-24 vs Thompson'!G10</f>
        <v>0</v>
      </c>
      <c r="G266" s="183">
        <f>'6-15-24 vs Thompson'!H10</f>
        <v>0</v>
      </c>
      <c r="H266" s="183">
        <f>'6-15-24 vs Thompson'!I10*100</f>
        <v>0</v>
      </c>
      <c r="I266" s="183">
        <f>'6-15-24 vs Thompson'!J10</f>
        <v>0</v>
      </c>
      <c r="J266" s="183">
        <f>'6-15-24 vs Thompson'!K10</f>
        <v>0</v>
      </c>
      <c r="K266" s="183">
        <f>'6-15-24 vs Thompson'!L10*100</f>
        <v>0</v>
      </c>
      <c r="L266" s="183">
        <f>'6-15-24 vs Thompson'!M10</f>
        <v>0</v>
      </c>
      <c r="M266" s="183">
        <f>'6-15-24 vs Thompson'!N10</f>
        <v>0</v>
      </c>
      <c r="N266" s="183">
        <f>'6-15-24 vs Thompson'!O10*100</f>
        <v>0</v>
      </c>
      <c r="O266" s="183">
        <f>'6-15-24 vs Thompson'!P10</f>
        <v>0</v>
      </c>
      <c r="P266" s="183">
        <f>'6-15-24 vs Thompson'!Q10</f>
        <v>0</v>
      </c>
      <c r="Q266" s="183">
        <f>'6-15-24 vs Thompson'!R10</f>
        <v>2</v>
      </c>
      <c r="R266" s="183">
        <f>'6-15-24 vs Thompson'!S10</f>
        <v>2</v>
      </c>
      <c r="S266" s="183">
        <f>'6-15-24 vs Thompson'!T10</f>
        <v>0</v>
      </c>
      <c r="T266" s="183">
        <f>'6-15-24 vs Thompson'!U10</f>
        <v>1</v>
      </c>
      <c r="U266" s="183">
        <f>'6-15-24 vs Thompson'!V10</f>
        <v>0</v>
      </c>
      <c r="V266" s="183">
        <f>'6-15-24 vs Thompson'!W10</f>
        <v>1</v>
      </c>
      <c r="W266" s="183">
        <f>'6-15-24 vs Thompson'!X10</f>
        <v>0</v>
      </c>
      <c r="X266" s="183">
        <f>'6-15-24 vs Thompson'!Y10</f>
        <v>0</v>
      </c>
      <c r="Y266" s="183">
        <f>'6-15-24 vs Thompson'!Z10</f>
        <v>0</v>
      </c>
      <c r="Z266" s="183">
        <f>'6-15-24 vs Thompson'!AA10</f>
        <v>9.25</v>
      </c>
      <c r="AA266" s="198" t="s">
        <v>170</v>
      </c>
    </row>
    <row r="267" spans="1:27" x14ac:dyDescent="0.55000000000000004">
      <c r="A267" s="196">
        <f>'6-15-24 vs Thompson'!B11</f>
        <v>12</v>
      </c>
      <c r="B267" s="196" t="str">
        <f>'6-15-24 vs Thompson'!C11</f>
        <v>Chapman</v>
      </c>
      <c r="C267" s="183">
        <f>'6-15-24 vs Thompson'!D11</f>
        <v>0</v>
      </c>
      <c r="D267" s="183">
        <f>'6-15-24 vs Thompson'!E11</f>
        <v>1</v>
      </c>
      <c r="E267" s="183">
        <f>'6-15-24 vs Thompson'!F11*100</f>
        <v>0</v>
      </c>
      <c r="F267" s="183">
        <f>'6-15-24 vs Thompson'!G11</f>
        <v>1</v>
      </c>
      <c r="G267" s="183">
        <f>'6-15-24 vs Thompson'!H11</f>
        <v>3</v>
      </c>
      <c r="H267" s="183">
        <f>'6-15-24 vs Thompson'!I11*100</f>
        <v>33.333333333333329</v>
      </c>
      <c r="I267" s="183">
        <f>'6-15-24 vs Thompson'!J11</f>
        <v>0</v>
      </c>
      <c r="J267" s="183">
        <f>'6-15-24 vs Thompson'!K11</f>
        <v>0</v>
      </c>
      <c r="K267" s="183">
        <f>'6-15-24 vs Thompson'!L11*100</f>
        <v>0</v>
      </c>
      <c r="L267" s="183">
        <f>'6-15-24 vs Thompson'!M11</f>
        <v>1</v>
      </c>
      <c r="M267" s="183">
        <f>'6-15-24 vs Thompson'!N11</f>
        <v>4</v>
      </c>
      <c r="N267" s="183">
        <f>'6-15-24 vs Thompson'!O11*100</f>
        <v>25</v>
      </c>
      <c r="O267" s="183">
        <f>'6-15-24 vs Thompson'!P11</f>
        <v>3</v>
      </c>
      <c r="P267" s="183">
        <f>'6-15-24 vs Thompson'!Q11</f>
        <v>0</v>
      </c>
      <c r="Q267" s="183">
        <f>'6-15-24 vs Thompson'!R11</f>
        <v>0</v>
      </c>
      <c r="R267" s="183">
        <f>'6-15-24 vs Thompson'!S11</f>
        <v>0</v>
      </c>
      <c r="S267" s="183">
        <f>'6-15-24 vs Thompson'!T11</f>
        <v>0</v>
      </c>
      <c r="T267" s="183">
        <f>'6-15-24 vs Thompson'!U11</f>
        <v>0</v>
      </c>
      <c r="U267" s="183">
        <f>'6-15-24 vs Thompson'!V11</f>
        <v>0</v>
      </c>
      <c r="V267" s="183">
        <f>'6-15-24 vs Thompson'!W11</f>
        <v>0</v>
      </c>
      <c r="W267" s="183">
        <f>'6-15-24 vs Thompson'!X11</f>
        <v>0</v>
      </c>
      <c r="X267" s="183">
        <f>'6-15-24 vs Thompson'!Y11</f>
        <v>0</v>
      </c>
      <c r="Y267" s="183">
        <f>'6-15-24 vs Thompson'!Z11</f>
        <v>0</v>
      </c>
      <c r="Z267" s="183">
        <f>'6-15-24 vs Thompson'!AA11</f>
        <v>7</v>
      </c>
      <c r="AA267" s="198" t="s">
        <v>170</v>
      </c>
    </row>
    <row r="268" spans="1:27" x14ac:dyDescent="0.55000000000000004">
      <c r="A268" s="196">
        <f>'6-15-24 vs Thompson'!B12</f>
        <v>24</v>
      </c>
      <c r="B268" s="196" t="str">
        <f>'6-15-24 vs Thompson'!C12</f>
        <v>Carney</v>
      </c>
      <c r="C268" s="183">
        <f>'6-15-24 vs Thompson'!D12</f>
        <v>2</v>
      </c>
      <c r="D268" s="183">
        <f>'6-15-24 vs Thompson'!E12</f>
        <v>2</v>
      </c>
      <c r="E268" s="183">
        <f>'6-15-24 vs Thompson'!F12*100</f>
        <v>100</v>
      </c>
      <c r="F268" s="183">
        <f>'6-15-24 vs Thompson'!G12</f>
        <v>0</v>
      </c>
      <c r="G268" s="183">
        <f>'6-15-24 vs Thompson'!H12</f>
        <v>2</v>
      </c>
      <c r="H268" s="183">
        <f>'6-15-24 vs Thompson'!I12*100</f>
        <v>0</v>
      </c>
      <c r="I268" s="183">
        <f>'6-15-24 vs Thompson'!J12</f>
        <v>1</v>
      </c>
      <c r="J268" s="183">
        <f>'6-15-24 vs Thompson'!K12</f>
        <v>1</v>
      </c>
      <c r="K268" s="183">
        <f>'6-15-24 vs Thompson'!L12*100</f>
        <v>100</v>
      </c>
      <c r="L268" s="183">
        <f>'6-15-24 vs Thompson'!M12</f>
        <v>2</v>
      </c>
      <c r="M268" s="183">
        <f>'6-15-24 vs Thompson'!N12</f>
        <v>4</v>
      </c>
      <c r="N268" s="183">
        <f>'6-15-24 vs Thompson'!O12*100</f>
        <v>50</v>
      </c>
      <c r="O268" s="183">
        <f>'6-15-24 vs Thompson'!P12</f>
        <v>5</v>
      </c>
      <c r="P268" s="183">
        <f>'6-15-24 vs Thompson'!Q12</f>
        <v>0</v>
      </c>
      <c r="Q268" s="183">
        <f>'6-15-24 vs Thompson'!R12</f>
        <v>2</v>
      </c>
      <c r="R268" s="183">
        <f>'6-15-24 vs Thompson'!S12</f>
        <v>2</v>
      </c>
      <c r="S268" s="183">
        <f>'6-15-24 vs Thompson'!T12</f>
        <v>0</v>
      </c>
      <c r="T268" s="183">
        <f>'6-15-24 vs Thompson'!U12</f>
        <v>1</v>
      </c>
      <c r="U268" s="183">
        <f>'6-15-24 vs Thompson'!V12</f>
        <v>0</v>
      </c>
      <c r="V268" s="183">
        <f>'6-15-24 vs Thompson'!W12</f>
        <v>2</v>
      </c>
      <c r="W268" s="183">
        <f>'6-15-24 vs Thompson'!X12</f>
        <v>0</v>
      </c>
      <c r="X268" s="183">
        <f>'6-15-24 vs Thompson'!Y12</f>
        <v>1</v>
      </c>
      <c r="Y268" s="183">
        <f>'6-15-24 vs Thompson'!Z12</f>
        <v>0</v>
      </c>
      <c r="Z268" s="183">
        <f>'6-15-24 vs Thompson'!AA12</f>
        <v>10.88</v>
      </c>
      <c r="AA268" s="198" t="s">
        <v>170</v>
      </c>
    </row>
    <row r="269" spans="1:27" x14ac:dyDescent="0.55000000000000004">
      <c r="A269" s="196">
        <f>'6-15-24 vs Thompson'!B13</f>
        <v>30</v>
      </c>
      <c r="B269" s="196" t="str">
        <f>'6-15-24 vs Thompson'!C13</f>
        <v>Bowman</v>
      </c>
      <c r="C269" s="183">
        <f>'6-15-24 vs Thompson'!D13</f>
        <v>3</v>
      </c>
      <c r="D269" s="183">
        <f>'6-15-24 vs Thompson'!E13</f>
        <v>5</v>
      </c>
      <c r="E269" s="183">
        <f>'6-15-24 vs Thompson'!F13*100</f>
        <v>60</v>
      </c>
      <c r="F269" s="183">
        <f>'6-15-24 vs Thompson'!G13</f>
        <v>0</v>
      </c>
      <c r="G269" s="183">
        <f>'6-15-24 vs Thompson'!H13</f>
        <v>4</v>
      </c>
      <c r="H269" s="183">
        <f>'6-15-24 vs Thompson'!I13*100</f>
        <v>0</v>
      </c>
      <c r="I269" s="183">
        <f>'6-15-24 vs Thompson'!J13</f>
        <v>0</v>
      </c>
      <c r="J269" s="183">
        <f>'6-15-24 vs Thompson'!K13</f>
        <v>0</v>
      </c>
      <c r="K269" s="183">
        <f>'6-15-24 vs Thompson'!L13*100</f>
        <v>0</v>
      </c>
      <c r="L269" s="183">
        <f>'6-15-24 vs Thompson'!M13</f>
        <v>3</v>
      </c>
      <c r="M269" s="183">
        <f>'6-15-24 vs Thompson'!N13</f>
        <v>9</v>
      </c>
      <c r="N269" s="183">
        <f>'6-15-24 vs Thompson'!O13*100</f>
        <v>33.333333333333329</v>
      </c>
      <c r="O269" s="183">
        <f>'6-15-24 vs Thompson'!P13</f>
        <v>6</v>
      </c>
      <c r="P269" s="183">
        <f>'6-15-24 vs Thompson'!Q13</f>
        <v>0</v>
      </c>
      <c r="Q269" s="183">
        <f>'6-15-24 vs Thompson'!R13</f>
        <v>1</v>
      </c>
      <c r="R269" s="183">
        <f>'6-15-24 vs Thompson'!S13</f>
        <v>1</v>
      </c>
      <c r="S269" s="183">
        <f>'6-15-24 vs Thompson'!T13</f>
        <v>1</v>
      </c>
      <c r="T269" s="183">
        <f>'6-15-24 vs Thompson'!U13</f>
        <v>1</v>
      </c>
      <c r="U269" s="183">
        <f>'6-15-24 vs Thompson'!V13</f>
        <v>1</v>
      </c>
      <c r="V269" s="183">
        <f>'6-15-24 vs Thompson'!W13</f>
        <v>0</v>
      </c>
      <c r="W269" s="183">
        <f>'6-15-24 vs Thompson'!X13</f>
        <v>0</v>
      </c>
      <c r="X269" s="183">
        <f>'6-15-24 vs Thompson'!Y13</f>
        <v>0</v>
      </c>
      <c r="Y269" s="183">
        <f>'6-15-24 vs Thompson'!Z13</f>
        <v>1</v>
      </c>
      <c r="Z269" s="183">
        <f>'6-15-24 vs Thompson'!AA13</f>
        <v>16.5</v>
      </c>
      <c r="AA269" s="198" t="s">
        <v>170</v>
      </c>
    </row>
    <row r="270" spans="1:27" x14ac:dyDescent="0.55000000000000004">
      <c r="A270" s="196">
        <f>'6-15-24 vs Thompson'!B14</f>
        <v>32</v>
      </c>
      <c r="B270" s="196" t="str">
        <f>'6-15-24 vs Thompson'!C14</f>
        <v>Turner</v>
      </c>
      <c r="C270" s="183">
        <f>'6-15-24 vs Thompson'!D14</f>
        <v>0</v>
      </c>
      <c r="D270" s="183">
        <f>'6-15-24 vs Thompson'!E14</f>
        <v>1</v>
      </c>
      <c r="E270" s="183">
        <f>'6-15-24 vs Thompson'!F14*100</f>
        <v>0</v>
      </c>
      <c r="F270" s="183">
        <f>'6-15-24 vs Thompson'!G14</f>
        <v>1</v>
      </c>
      <c r="G270" s="183">
        <f>'6-15-24 vs Thompson'!H14</f>
        <v>1</v>
      </c>
      <c r="H270" s="183">
        <f>'6-15-24 vs Thompson'!I14*100</f>
        <v>100</v>
      </c>
      <c r="I270" s="183">
        <f>'6-15-24 vs Thompson'!J14</f>
        <v>0</v>
      </c>
      <c r="J270" s="183">
        <f>'6-15-24 vs Thompson'!K14</f>
        <v>0</v>
      </c>
      <c r="K270" s="183">
        <f>'6-15-24 vs Thompson'!L14*100</f>
        <v>0</v>
      </c>
      <c r="L270" s="183">
        <f>'6-15-24 vs Thompson'!M14</f>
        <v>1</v>
      </c>
      <c r="M270" s="183">
        <f>'6-15-24 vs Thompson'!N14</f>
        <v>2</v>
      </c>
      <c r="N270" s="183">
        <f>'6-15-24 vs Thompson'!O14*100</f>
        <v>50</v>
      </c>
      <c r="O270" s="183">
        <f>'6-15-24 vs Thompson'!P14</f>
        <v>3</v>
      </c>
      <c r="P270" s="183">
        <f>'6-15-24 vs Thompson'!Q14</f>
        <v>0</v>
      </c>
      <c r="Q270" s="183">
        <f>'6-15-24 vs Thompson'!R14</f>
        <v>2</v>
      </c>
      <c r="R270" s="183">
        <f>'6-15-24 vs Thompson'!S14</f>
        <v>2</v>
      </c>
      <c r="S270" s="183">
        <f>'6-15-24 vs Thompson'!T14</f>
        <v>0</v>
      </c>
      <c r="T270" s="183">
        <f>'6-15-24 vs Thompson'!U14</f>
        <v>0</v>
      </c>
      <c r="U270" s="183">
        <f>'6-15-24 vs Thompson'!V14</f>
        <v>0</v>
      </c>
      <c r="V270" s="183">
        <f>'6-15-24 vs Thompson'!W14</f>
        <v>0</v>
      </c>
      <c r="W270" s="183">
        <f>'6-15-24 vs Thompson'!X14</f>
        <v>0</v>
      </c>
      <c r="X270" s="183">
        <f>'6-15-24 vs Thompson'!Y14</f>
        <v>0</v>
      </c>
      <c r="Y270" s="183">
        <f>'6-15-24 vs Thompson'!Z14</f>
        <v>1</v>
      </c>
      <c r="Z270" s="183">
        <f>'6-15-24 vs Thompson'!AA14</f>
        <v>6.66</v>
      </c>
      <c r="AA270" s="198" t="s">
        <v>170</v>
      </c>
    </row>
    <row r="271" spans="1:27" x14ac:dyDescent="0.55000000000000004">
      <c r="A271" s="196">
        <f>'6-15-24 vs Thompson'!B15</f>
        <v>33</v>
      </c>
      <c r="B271" s="196" t="str">
        <f>'6-15-24 vs Thompson'!C15</f>
        <v>Bellomy</v>
      </c>
      <c r="C271" s="183">
        <f>'6-15-24 vs Thompson'!D15</f>
        <v>1</v>
      </c>
      <c r="D271" s="183">
        <f>'6-15-24 vs Thompson'!E15</f>
        <v>1</v>
      </c>
      <c r="E271" s="183">
        <f>'6-15-24 vs Thompson'!F15*100</f>
        <v>100</v>
      </c>
      <c r="F271" s="183">
        <f>'6-15-24 vs Thompson'!G15</f>
        <v>0</v>
      </c>
      <c r="G271" s="183">
        <f>'6-15-24 vs Thompson'!H15</f>
        <v>1</v>
      </c>
      <c r="H271" s="183">
        <f>'6-15-24 vs Thompson'!I15*100</f>
        <v>0</v>
      </c>
      <c r="I271" s="183">
        <f>'6-15-24 vs Thompson'!J15</f>
        <v>0</v>
      </c>
      <c r="J271" s="183">
        <f>'6-15-24 vs Thompson'!K15</f>
        <v>0</v>
      </c>
      <c r="K271" s="183">
        <f>'6-15-24 vs Thompson'!L15*100</f>
        <v>0</v>
      </c>
      <c r="L271" s="183">
        <f>'6-15-24 vs Thompson'!M15</f>
        <v>1</v>
      </c>
      <c r="M271" s="183">
        <f>'6-15-24 vs Thompson'!N15</f>
        <v>2</v>
      </c>
      <c r="N271" s="183">
        <f>'6-15-24 vs Thompson'!O15*100</f>
        <v>50</v>
      </c>
      <c r="O271" s="183">
        <f>'6-15-24 vs Thompson'!P15</f>
        <v>2</v>
      </c>
      <c r="P271" s="183">
        <f>'6-15-24 vs Thompson'!Q15</f>
        <v>4</v>
      </c>
      <c r="Q271" s="183">
        <f>'6-15-24 vs Thompson'!R15</f>
        <v>2</v>
      </c>
      <c r="R271" s="183">
        <f>'6-15-24 vs Thompson'!S15</f>
        <v>6</v>
      </c>
      <c r="S271" s="183">
        <f>'6-15-24 vs Thompson'!T15</f>
        <v>2</v>
      </c>
      <c r="T271" s="183">
        <f>'6-15-24 vs Thompson'!U15</f>
        <v>1</v>
      </c>
      <c r="U271" s="183">
        <f>'6-15-24 vs Thompson'!V15</f>
        <v>0</v>
      </c>
      <c r="V271" s="183">
        <f>'6-15-24 vs Thompson'!W15</f>
        <v>1</v>
      </c>
      <c r="W271" s="183">
        <f>'6-15-24 vs Thompson'!X15</f>
        <v>0</v>
      </c>
      <c r="X271" s="183">
        <f>'6-15-24 vs Thompson'!Y15</f>
        <v>0</v>
      </c>
      <c r="Y271" s="183">
        <f>'6-15-24 vs Thompson'!Z15</f>
        <v>2</v>
      </c>
      <c r="Z271" s="183">
        <f>'6-15-24 vs Thompson'!AA15</f>
        <v>11</v>
      </c>
      <c r="AA271" s="198" t="s">
        <v>170</v>
      </c>
    </row>
    <row r="272" spans="1:27" x14ac:dyDescent="0.55000000000000004">
      <c r="A272" s="196">
        <f>'6-15-24 vs Thompson'!B16</f>
        <v>34</v>
      </c>
      <c r="B272" s="196" t="str">
        <f>'6-15-24 vs Thompson'!C16</f>
        <v>Toms</v>
      </c>
      <c r="C272" s="183">
        <f>'6-15-24 vs Thompson'!D16</f>
        <v>3</v>
      </c>
      <c r="D272" s="183">
        <f>'6-15-24 vs Thompson'!E16</f>
        <v>5</v>
      </c>
      <c r="E272" s="183">
        <f>'6-15-24 vs Thompson'!F16*100</f>
        <v>60</v>
      </c>
      <c r="F272" s="183">
        <f>'6-15-24 vs Thompson'!G16</f>
        <v>0</v>
      </c>
      <c r="G272" s="183">
        <f>'6-15-24 vs Thompson'!H16</f>
        <v>0</v>
      </c>
      <c r="H272" s="183">
        <f>'6-15-24 vs Thompson'!I16*100</f>
        <v>0</v>
      </c>
      <c r="I272" s="183">
        <f>'6-15-24 vs Thompson'!J16</f>
        <v>4</v>
      </c>
      <c r="J272" s="183">
        <f>'6-15-24 vs Thompson'!K16</f>
        <v>4</v>
      </c>
      <c r="K272" s="183">
        <f>'6-15-24 vs Thompson'!L16*100</f>
        <v>100</v>
      </c>
      <c r="L272" s="183">
        <f>'6-15-24 vs Thompson'!M16</f>
        <v>3</v>
      </c>
      <c r="M272" s="183">
        <f>'6-15-24 vs Thompson'!N16</f>
        <v>5</v>
      </c>
      <c r="N272" s="183">
        <f>'6-15-24 vs Thompson'!O16*100</f>
        <v>60</v>
      </c>
      <c r="O272" s="183">
        <f>'6-15-24 vs Thompson'!P16</f>
        <v>10</v>
      </c>
      <c r="P272" s="183">
        <f>'6-15-24 vs Thompson'!Q16</f>
        <v>2</v>
      </c>
      <c r="Q272" s="183">
        <f>'6-15-24 vs Thompson'!R16</f>
        <v>3</v>
      </c>
      <c r="R272" s="183">
        <f>'6-15-24 vs Thompson'!S16</f>
        <v>5</v>
      </c>
      <c r="S272" s="183">
        <f>'6-15-24 vs Thompson'!T16</f>
        <v>0</v>
      </c>
      <c r="T272" s="183">
        <f>'6-15-24 vs Thompson'!U16</f>
        <v>1</v>
      </c>
      <c r="U272" s="183">
        <f>'6-15-24 vs Thompson'!V16</f>
        <v>2</v>
      </c>
      <c r="V272" s="183">
        <f>'6-15-24 vs Thompson'!W16</f>
        <v>0</v>
      </c>
      <c r="W272" s="183">
        <f>'6-15-24 vs Thompson'!X16</f>
        <v>0</v>
      </c>
      <c r="X272" s="183">
        <f>'6-15-24 vs Thompson'!Y16</f>
        <v>0</v>
      </c>
      <c r="Y272" s="183">
        <f>'6-15-24 vs Thompson'!Z16</f>
        <v>0</v>
      </c>
      <c r="Z272" s="183">
        <f>'6-15-24 vs Thompson'!AA16</f>
        <v>17.8</v>
      </c>
      <c r="AA272" s="198" t="s">
        <v>170</v>
      </c>
    </row>
    <row r="273" spans="1:27" x14ac:dyDescent="0.55000000000000004">
      <c r="A273" s="196">
        <f>'6-15-24 vs Thompson'!B17</f>
        <v>55</v>
      </c>
      <c r="B273" s="196" t="str">
        <f>'6-15-24 vs Thompson'!C17</f>
        <v>Baker</v>
      </c>
      <c r="C273" s="183">
        <f>'6-15-24 vs Thompson'!D17</f>
        <v>0</v>
      </c>
      <c r="D273" s="183">
        <f>'6-15-24 vs Thompson'!E17</f>
        <v>1</v>
      </c>
      <c r="E273" s="183">
        <f>'6-15-24 vs Thompson'!F17*100</f>
        <v>0</v>
      </c>
      <c r="F273" s="183">
        <f>'6-15-24 vs Thompson'!G17</f>
        <v>0</v>
      </c>
      <c r="G273" s="183">
        <f>'6-15-24 vs Thompson'!H17</f>
        <v>0</v>
      </c>
      <c r="H273" s="183">
        <f>'6-15-24 vs Thompson'!I17*100</f>
        <v>0</v>
      </c>
      <c r="I273" s="183">
        <f>'6-15-24 vs Thompson'!J17</f>
        <v>0</v>
      </c>
      <c r="J273" s="183">
        <f>'6-15-24 vs Thompson'!K17</f>
        <v>0</v>
      </c>
      <c r="K273" s="183">
        <f>'6-15-24 vs Thompson'!L17*100</f>
        <v>0</v>
      </c>
      <c r="L273" s="183">
        <f>'6-15-24 vs Thompson'!M17</f>
        <v>0</v>
      </c>
      <c r="M273" s="183">
        <f>'6-15-24 vs Thompson'!N17</f>
        <v>1</v>
      </c>
      <c r="N273" s="183">
        <f>'6-15-24 vs Thompson'!O17*100</f>
        <v>0</v>
      </c>
      <c r="O273" s="183">
        <f>'6-15-24 vs Thompson'!P17</f>
        <v>0</v>
      </c>
      <c r="P273" s="183">
        <f>'6-15-24 vs Thompson'!Q17</f>
        <v>0</v>
      </c>
      <c r="Q273" s="183">
        <f>'6-15-24 vs Thompson'!R17</f>
        <v>0</v>
      </c>
      <c r="R273" s="183">
        <f>'6-15-24 vs Thompson'!S17</f>
        <v>0</v>
      </c>
      <c r="S273" s="183">
        <f>'6-15-24 vs Thompson'!T17</f>
        <v>1</v>
      </c>
      <c r="T273" s="183">
        <f>'6-15-24 vs Thompson'!U17</f>
        <v>1</v>
      </c>
      <c r="U273" s="183">
        <f>'6-15-24 vs Thompson'!V17</f>
        <v>0</v>
      </c>
      <c r="V273" s="183">
        <f>'6-15-24 vs Thompson'!W17</f>
        <v>1</v>
      </c>
      <c r="W273" s="183">
        <f>'6-15-24 vs Thompson'!X17</f>
        <v>0</v>
      </c>
      <c r="X273" s="183">
        <f>'6-15-24 vs Thompson'!Y17</f>
        <v>0</v>
      </c>
      <c r="Y273" s="183">
        <f>'6-15-24 vs Thompson'!Z17</f>
        <v>2</v>
      </c>
      <c r="Z273" s="183">
        <f>'6-15-24 vs Thompson'!AA17</f>
        <v>10</v>
      </c>
      <c r="AA273" s="198" t="s">
        <v>170</v>
      </c>
    </row>
    <row r="274" spans="1:27" x14ac:dyDescent="0.55000000000000004">
      <c r="A274" s="196">
        <f>'6-15-24 vs Thompson'!B18</f>
        <v>99</v>
      </c>
      <c r="B274" s="196" t="str">
        <f>'6-15-24 vs Thompson'!C18</f>
        <v>Team</v>
      </c>
      <c r="C274" s="183">
        <f>'6-15-24 vs Thompson'!D18</f>
        <v>20</v>
      </c>
      <c r="D274" s="183">
        <f>'6-15-24 vs Thompson'!E18</f>
        <v>31</v>
      </c>
      <c r="E274" s="183">
        <f>'6-15-24 vs Thompson'!F18*100</f>
        <v>64.516129032258064</v>
      </c>
      <c r="F274" s="183">
        <f>'6-15-24 vs Thompson'!G18</f>
        <v>3</v>
      </c>
      <c r="G274" s="183">
        <f>'6-15-24 vs Thompson'!H18</f>
        <v>20</v>
      </c>
      <c r="H274" s="183">
        <f>'6-15-24 vs Thompson'!I18*100</f>
        <v>15</v>
      </c>
      <c r="I274" s="183">
        <f>'6-15-24 vs Thompson'!J18</f>
        <v>7</v>
      </c>
      <c r="J274" s="183">
        <f>'6-15-24 vs Thompson'!K18</f>
        <v>8</v>
      </c>
      <c r="K274" s="183">
        <f>'6-15-24 vs Thompson'!L18*100</f>
        <v>87.5</v>
      </c>
      <c r="L274" s="183">
        <f>'6-15-24 vs Thompson'!M18</f>
        <v>23</v>
      </c>
      <c r="M274" s="183">
        <f>'6-15-24 vs Thompson'!N18</f>
        <v>51</v>
      </c>
      <c r="N274" s="183">
        <f>'6-15-24 vs Thompson'!O18*100</f>
        <v>45.098039215686278</v>
      </c>
      <c r="O274" s="183">
        <f>'6-15-24 vs Thompson'!P18</f>
        <v>56</v>
      </c>
      <c r="P274" s="183">
        <f>'6-15-24 vs Thompson'!Q18</f>
        <v>9</v>
      </c>
      <c r="Q274" s="183">
        <f>'6-15-24 vs Thompson'!R18</f>
        <v>23</v>
      </c>
      <c r="R274" s="183">
        <f>'6-15-24 vs Thompson'!S18</f>
        <v>32</v>
      </c>
      <c r="S274" s="183">
        <f>'6-15-24 vs Thompson'!T18</f>
        <v>9</v>
      </c>
      <c r="T274" s="183">
        <f>'6-15-24 vs Thompson'!U18</f>
        <v>14</v>
      </c>
      <c r="U274" s="183">
        <f>'6-15-24 vs Thompson'!V18</f>
        <v>5</v>
      </c>
      <c r="V274" s="183">
        <f>'6-15-24 vs Thompson'!W18</f>
        <v>10</v>
      </c>
      <c r="W274" s="183">
        <f>'6-15-24 vs Thompson'!X18</f>
        <v>0</v>
      </c>
      <c r="X274" s="183">
        <f>'6-15-24 vs Thompson'!Y18</f>
        <v>2</v>
      </c>
      <c r="Y274" s="183">
        <f>'6-15-24 vs Thompson'!Z18</f>
        <v>7</v>
      </c>
      <c r="Z274" s="183">
        <f>'6-15-24 vs Thompson'!AA18</f>
        <v>179.99</v>
      </c>
      <c r="AA274" s="198" t="s">
        <v>170</v>
      </c>
    </row>
    <row r="275" spans="1:27" x14ac:dyDescent="0.55000000000000004">
      <c r="A275" s="196">
        <f>'6-15-24 vs Madison Academy'!B3</f>
        <v>0</v>
      </c>
      <c r="B275" s="196" t="str">
        <f>'6-15-24 vs Madison Academy'!C3</f>
        <v>Lewis</v>
      </c>
      <c r="C275" s="183">
        <f>'6-15-24 vs Madison Academy'!D3</f>
        <v>0</v>
      </c>
      <c r="D275" s="183">
        <f>'6-15-24 vs Madison Academy'!E3</f>
        <v>0</v>
      </c>
      <c r="E275" s="183">
        <f>'6-15-24 vs Madison Academy'!F3*100</f>
        <v>0</v>
      </c>
      <c r="F275" s="183">
        <f>'6-15-24 vs Madison Academy'!G3</f>
        <v>0</v>
      </c>
      <c r="G275" s="183">
        <f>'6-15-24 vs Madison Academy'!H3</f>
        <v>0</v>
      </c>
      <c r="H275" s="183">
        <f>'6-15-24 vs Madison Academy'!I3*100</f>
        <v>0</v>
      </c>
      <c r="I275" s="183">
        <f>'6-15-24 vs Madison Academy'!J3</f>
        <v>0</v>
      </c>
      <c r="J275" s="183">
        <f>'6-15-24 vs Madison Academy'!K3</f>
        <v>0</v>
      </c>
      <c r="K275" s="183">
        <f>'6-15-24 vs Madison Academy'!L3*100</f>
        <v>0</v>
      </c>
      <c r="L275" s="183">
        <f>'6-15-24 vs Madison Academy'!M3</f>
        <v>0</v>
      </c>
      <c r="M275" s="183">
        <f>'6-15-24 vs Madison Academy'!N3</f>
        <v>0</v>
      </c>
      <c r="N275" s="183">
        <f>'6-15-24 vs Madison Academy'!O3*100</f>
        <v>0</v>
      </c>
      <c r="O275" s="183">
        <f>'6-15-24 vs Madison Academy'!P3</f>
        <v>0</v>
      </c>
      <c r="P275" s="183">
        <f>'6-15-24 vs Madison Academy'!Q3</f>
        <v>0</v>
      </c>
      <c r="Q275" s="183">
        <f>'6-15-24 vs Madison Academy'!R3</f>
        <v>0</v>
      </c>
      <c r="R275" s="183">
        <f>'6-15-24 vs Madison Academy'!S3</f>
        <v>0</v>
      </c>
      <c r="S275" s="183">
        <f>'6-15-24 vs Madison Academy'!T3</f>
        <v>0</v>
      </c>
      <c r="T275" s="183">
        <f>'6-15-24 vs Madison Academy'!U3</f>
        <v>0</v>
      </c>
      <c r="U275" s="183">
        <f>'6-15-24 vs Madison Academy'!V3</f>
        <v>0</v>
      </c>
      <c r="V275" s="183">
        <f>'6-15-24 vs Madison Academy'!W3</f>
        <v>0</v>
      </c>
      <c r="W275" s="183">
        <f>'6-15-24 vs Madison Academy'!X3</f>
        <v>0</v>
      </c>
      <c r="X275" s="183">
        <f>'6-15-24 vs Madison Academy'!Y3</f>
        <v>0</v>
      </c>
      <c r="Y275" s="183">
        <f>'6-15-24 vs Madison Academy'!Z3</f>
        <v>0</v>
      </c>
      <c r="Z275" s="183">
        <f>'6-15-24 vs Madison Academy'!AA3</f>
        <v>1.66</v>
      </c>
      <c r="AA275" s="198" t="s">
        <v>171</v>
      </c>
    </row>
    <row r="276" spans="1:27" x14ac:dyDescent="0.55000000000000004">
      <c r="A276" s="196">
        <f>'6-15-24 vs Madison Academy'!B4</f>
        <v>1</v>
      </c>
      <c r="B276" s="196" t="str">
        <f>'6-15-24 vs Madison Academy'!C4</f>
        <v>Walker</v>
      </c>
      <c r="C276" s="183">
        <f>'6-15-24 vs Madison Academy'!D4</f>
        <v>0</v>
      </c>
      <c r="D276" s="183">
        <f>'6-15-24 vs Madison Academy'!E4</f>
        <v>0</v>
      </c>
      <c r="E276" s="183">
        <f>'6-15-24 vs Madison Academy'!F4*100</f>
        <v>0</v>
      </c>
      <c r="F276" s="183">
        <f>'6-15-24 vs Madison Academy'!G4</f>
        <v>0</v>
      </c>
      <c r="G276" s="183">
        <f>'6-15-24 vs Madison Academy'!H4</f>
        <v>0</v>
      </c>
      <c r="H276" s="183">
        <f>'6-15-24 vs Madison Academy'!I4*100</f>
        <v>0</v>
      </c>
      <c r="I276" s="183">
        <f>'6-15-24 vs Madison Academy'!J4</f>
        <v>0</v>
      </c>
      <c r="J276" s="183">
        <f>'6-15-24 vs Madison Academy'!K4</f>
        <v>0</v>
      </c>
      <c r="K276" s="183">
        <f>'6-15-24 vs Madison Academy'!L4*100</f>
        <v>0</v>
      </c>
      <c r="L276" s="183">
        <f>'6-15-24 vs Madison Academy'!M4</f>
        <v>0</v>
      </c>
      <c r="M276" s="183">
        <f>'6-15-24 vs Madison Academy'!N4</f>
        <v>0</v>
      </c>
      <c r="N276" s="183">
        <f>'6-15-24 vs Madison Academy'!O4*100</f>
        <v>0</v>
      </c>
      <c r="O276" s="183">
        <f>'6-15-24 vs Madison Academy'!P4</f>
        <v>0</v>
      </c>
      <c r="P276" s="183">
        <f>'6-15-24 vs Madison Academy'!Q4</f>
        <v>0</v>
      </c>
      <c r="Q276" s="183">
        <f>'6-15-24 vs Madison Academy'!R4</f>
        <v>0</v>
      </c>
      <c r="R276" s="183">
        <f>'6-15-24 vs Madison Academy'!S4</f>
        <v>0</v>
      </c>
      <c r="S276" s="183">
        <f>'6-15-24 vs Madison Academy'!T4</f>
        <v>0</v>
      </c>
      <c r="T276" s="183">
        <f>'6-15-24 vs Madison Academy'!U4</f>
        <v>0</v>
      </c>
      <c r="U276" s="183">
        <f>'6-15-24 vs Madison Academy'!V4</f>
        <v>0</v>
      </c>
      <c r="V276" s="183">
        <f>'6-15-24 vs Madison Academy'!W4</f>
        <v>0</v>
      </c>
      <c r="W276" s="183">
        <f>'6-15-24 vs Madison Academy'!X4</f>
        <v>0</v>
      </c>
      <c r="X276" s="183">
        <f>'6-15-24 vs Madison Academy'!Y4</f>
        <v>0</v>
      </c>
      <c r="Y276" s="183">
        <f>'6-15-24 vs Madison Academy'!Z4</f>
        <v>0</v>
      </c>
      <c r="Z276" s="183">
        <f>'6-15-24 vs Madison Academy'!AA4</f>
        <v>0</v>
      </c>
      <c r="AA276" s="198" t="s">
        <v>171</v>
      </c>
    </row>
    <row r="277" spans="1:27" x14ac:dyDescent="0.55000000000000004">
      <c r="A277" s="196">
        <f>'6-15-24 vs Madison Academy'!B5</f>
        <v>2</v>
      </c>
      <c r="B277" s="196" t="str">
        <f>'6-15-24 vs Madison Academy'!C5</f>
        <v>Rivers</v>
      </c>
      <c r="C277" s="183">
        <f>'6-15-24 vs Madison Academy'!D5</f>
        <v>1</v>
      </c>
      <c r="D277" s="183">
        <f>'6-15-24 vs Madison Academy'!E5</f>
        <v>1</v>
      </c>
      <c r="E277" s="183">
        <f>'6-15-24 vs Madison Academy'!F5*100</f>
        <v>100</v>
      </c>
      <c r="F277" s="183">
        <f>'6-15-24 vs Madison Academy'!G5</f>
        <v>0</v>
      </c>
      <c r="G277" s="183">
        <f>'6-15-24 vs Madison Academy'!H5</f>
        <v>0</v>
      </c>
      <c r="H277" s="183">
        <f>'6-15-24 vs Madison Academy'!I5*100</f>
        <v>0</v>
      </c>
      <c r="I277" s="183">
        <f>'6-15-24 vs Madison Academy'!J5</f>
        <v>6</v>
      </c>
      <c r="J277" s="183">
        <f>'6-15-24 vs Madison Academy'!K5</f>
        <v>7</v>
      </c>
      <c r="K277" s="183">
        <f>'6-15-24 vs Madison Academy'!L5*100</f>
        <v>85.714285714285708</v>
      </c>
      <c r="L277" s="183">
        <f>'6-15-24 vs Madison Academy'!M5</f>
        <v>1</v>
      </c>
      <c r="M277" s="183">
        <f>'6-15-24 vs Madison Academy'!N5</f>
        <v>1</v>
      </c>
      <c r="N277" s="183">
        <f>'6-15-24 vs Madison Academy'!O5*100</f>
        <v>100</v>
      </c>
      <c r="O277" s="183">
        <f>'6-15-24 vs Madison Academy'!P5</f>
        <v>8</v>
      </c>
      <c r="P277" s="183">
        <f>'6-15-24 vs Madison Academy'!Q5</f>
        <v>2</v>
      </c>
      <c r="Q277" s="183">
        <f>'6-15-24 vs Madison Academy'!R5</f>
        <v>2</v>
      </c>
      <c r="R277" s="183">
        <f>'6-15-24 vs Madison Academy'!S5</f>
        <v>4</v>
      </c>
      <c r="S277" s="183">
        <f>'6-15-24 vs Madison Academy'!T5</f>
        <v>1</v>
      </c>
      <c r="T277" s="183">
        <f>'6-15-24 vs Madison Academy'!U5</f>
        <v>3</v>
      </c>
      <c r="U277" s="183">
        <f>'6-15-24 vs Madison Academy'!V5</f>
        <v>0</v>
      </c>
      <c r="V277" s="183">
        <f>'6-15-24 vs Madison Academy'!W5</f>
        <v>0</v>
      </c>
      <c r="W277" s="183">
        <f>'6-15-24 vs Madison Academy'!X5</f>
        <v>0</v>
      </c>
      <c r="X277" s="183">
        <f>'6-15-24 vs Madison Academy'!Y5</f>
        <v>0</v>
      </c>
      <c r="Y277" s="183">
        <f>'6-15-24 vs Madison Academy'!Z5</f>
        <v>0</v>
      </c>
      <c r="Z277" s="183">
        <f>'6-15-24 vs Madison Academy'!AA5</f>
        <v>23.15</v>
      </c>
      <c r="AA277" s="198" t="s">
        <v>171</v>
      </c>
    </row>
    <row r="278" spans="1:27" x14ac:dyDescent="0.55000000000000004">
      <c r="A278" s="196">
        <f>'6-15-24 vs Madison Academy'!B6</f>
        <v>3</v>
      </c>
      <c r="B278" s="196" t="str">
        <f>'6-15-24 vs Madison Academy'!C6</f>
        <v>Gossett</v>
      </c>
      <c r="C278" s="183">
        <f>'6-15-24 vs Madison Academy'!D6</f>
        <v>0</v>
      </c>
      <c r="D278" s="183">
        <f>'6-15-24 vs Madison Academy'!E6</f>
        <v>0</v>
      </c>
      <c r="E278" s="183">
        <f>'6-15-24 vs Madison Academy'!F6*100</f>
        <v>0</v>
      </c>
      <c r="F278" s="183">
        <f>'6-15-24 vs Madison Academy'!G6</f>
        <v>1</v>
      </c>
      <c r="G278" s="183">
        <f>'6-15-24 vs Madison Academy'!H6</f>
        <v>5</v>
      </c>
      <c r="H278" s="183">
        <f>'6-15-24 vs Madison Academy'!I6*100</f>
        <v>20</v>
      </c>
      <c r="I278" s="183">
        <f>'6-15-24 vs Madison Academy'!J6</f>
        <v>0</v>
      </c>
      <c r="J278" s="183">
        <f>'6-15-24 vs Madison Academy'!K6</f>
        <v>0</v>
      </c>
      <c r="K278" s="183">
        <f>'6-15-24 vs Madison Academy'!L6*100</f>
        <v>0</v>
      </c>
      <c r="L278" s="183">
        <f>'6-15-24 vs Madison Academy'!M6</f>
        <v>1</v>
      </c>
      <c r="M278" s="183">
        <f>'6-15-24 vs Madison Academy'!N6</f>
        <v>5</v>
      </c>
      <c r="N278" s="183">
        <f>'6-15-24 vs Madison Academy'!O6*100</f>
        <v>20</v>
      </c>
      <c r="O278" s="183">
        <f>'6-15-24 vs Madison Academy'!P6</f>
        <v>3</v>
      </c>
      <c r="P278" s="183">
        <f>'6-15-24 vs Madison Academy'!Q6</f>
        <v>1</v>
      </c>
      <c r="Q278" s="183">
        <f>'6-15-24 vs Madison Academy'!R6</f>
        <v>0</v>
      </c>
      <c r="R278" s="183">
        <f>'6-15-24 vs Madison Academy'!S6</f>
        <v>1</v>
      </c>
      <c r="S278" s="183">
        <f>'6-15-24 vs Madison Academy'!T6</f>
        <v>0</v>
      </c>
      <c r="T278" s="183">
        <f>'6-15-24 vs Madison Academy'!U6</f>
        <v>0</v>
      </c>
      <c r="U278" s="183">
        <f>'6-15-24 vs Madison Academy'!V6</f>
        <v>0</v>
      </c>
      <c r="V278" s="183">
        <f>'6-15-24 vs Madison Academy'!W6</f>
        <v>0</v>
      </c>
      <c r="W278" s="183">
        <f>'6-15-24 vs Madison Academy'!X6</f>
        <v>0</v>
      </c>
      <c r="X278" s="183">
        <f>'6-15-24 vs Madison Academy'!Y6</f>
        <v>0</v>
      </c>
      <c r="Y278" s="183">
        <f>'6-15-24 vs Madison Academy'!Z6</f>
        <v>0</v>
      </c>
      <c r="Z278" s="183">
        <f>'6-15-24 vs Madison Academy'!AA6</f>
        <v>19.75</v>
      </c>
      <c r="AA278" s="198" t="s">
        <v>171</v>
      </c>
    </row>
    <row r="279" spans="1:27" x14ac:dyDescent="0.55000000000000004">
      <c r="A279" s="196">
        <f>'6-15-24 vs Madison Academy'!B7</f>
        <v>4</v>
      </c>
      <c r="B279" s="196" t="str">
        <f>'6-15-24 vs Madison Academy'!C7</f>
        <v>Stapler</v>
      </c>
      <c r="C279" s="183">
        <f>'6-15-24 vs Madison Academy'!D7</f>
        <v>1</v>
      </c>
      <c r="D279" s="183">
        <f>'6-15-24 vs Madison Academy'!E7</f>
        <v>2</v>
      </c>
      <c r="E279" s="183">
        <f>'6-15-24 vs Madison Academy'!F7*100</f>
        <v>50</v>
      </c>
      <c r="F279" s="183">
        <f>'6-15-24 vs Madison Academy'!G7</f>
        <v>4</v>
      </c>
      <c r="G279" s="183">
        <f>'6-15-24 vs Madison Academy'!H7</f>
        <v>6</v>
      </c>
      <c r="H279" s="183">
        <f>'6-15-24 vs Madison Academy'!I7*100</f>
        <v>66.666666666666657</v>
      </c>
      <c r="I279" s="183">
        <f>'6-15-24 vs Madison Academy'!J7</f>
        <v>0</v>
      </c>
      <c r="J279" s="183">
        <f>'6-15-24 vs Madison Academy'!K7</f>
        <v>0</v>
      </c>
      <c r="K279" s="183">
        <f>'6-15-24 vs Madison Academy'!L7*100</f>
        <v>0</v>
      </c>
      <c r="L279" s="183">
        <f>'6-15-24 vs Madison Academy'!M7</f>
        <v>5</v>
      </c>
      <c r="M279" s="183">
        <f>'6-15-24 vs Madison Academy'!N7</f>
        <v>8</v>
      </c>
      <c r="N279" s="183">
        <f>'6-15-24 vs Madison Academy'!O7*100</f>
        <v>62.5</v>
      </c>
      <c r="O279" s="183">
        <f>'6-15-24 vs Madison Academy'!P7</f>
        <v>14</v>
      </c>
      <c r="P279" s="183">
        <f>'6-15-24 vs Madison Academy'!Q7</f>
        <v>0</v>
      </c>
      <c r="Q279" s="183">
        <f>'6-15-24 vs Madison Academy'!R7</f>
        <v>2</v>
      </c>
      <c r="R279" s="183">
        <f>'6-15-24 vs Madison Academy'!S7</f>
        <v>2</v>
      </c>
      <c r="S279" s="183">
        <f>'6-15-24 vs Madison Academy'!T7</f>
        <v>1</v>
      </c>
      <c r="T279" s="183">
        <f>'6-15-24 vs Madison Academy'!U7</f>
        <v>2</v>
      </c>
      <c r="U279" s="183">
        <f>'6-15-24 vs Madison Academy'!V7</f>
        <v>0</v>
      </c>
      <c r="V279" s="183">
        <f>'6-15-24 vs Madison Academy'!W7</f>
        <v>0</v>
      </c>
      <c r="W279" s="183">
        <f>'6-15-24 vs Madison Academy'!X7</f>
        <v>1</v>
      </c>
      <c r="X279" s="183">
        <f>'6-15-24 vs Madison Academy'!Y7</f>
        <v>1</v>
      </c>
      <c r="Y279" s="183">
        <f>'6-15-24 vs Madison Academy'!Z7</f>
        <v>0</v>
      </c>
      <c r="Z279" s="183">
        <f>'6-15-24 vs Madison Academy'!AA7</f>
        <v>28.88</v>
      </c>
      <c r="AA279" s="198" t="s">
        <v>171</v>
      </c>
    </row>
    <row r="280" spans="1:27" x14ac:dyDescent="0.55000000000000004">
      <c r="A280" s="196">
        <f>'6-15-24 vs Madison Academy'!B8</f>
        <v>5</v>
      </c>
      <c r="B280" s="196" t="str">
        <f>'6-15-24 vs Madison Academy'!C8</f>
        <v>JD</v>
      </c>
      <c r="C280" s="183">
        <f>'6-15-24 vs Madison Academy'!D8</f>
        <v>5</v>
      </c>
      <c r="D280" s="183">
        <f>'6-15-24 vs Madison Academy'!E8</f>
        <v>10</v>
      </c>
      <c r="E280" s="183">
        <f>'6-15-24 vs Madison Academy'!F8*100</f>
        <v>50</v>
      </c>
      <c r="F280" s="183">
        <f>'6-15-24 vs Madison Academy'!G8</f>
        <v>0</v>
      </c>
      <c r="G280" s="183">
        <f>'6-15-24 vs Madison Academy'!H8</f>
        <v>2</v>
      </c>
      <c r="H280" s="183">
        <f>'6-15-24 vs Madison Academy'!I8*100</f>
        <v>0</v>
      </c>
      <c r="I280" s="183">
        <f>'6-15-24 vs Madison Academy'!J8</f>
        <v>5</v>
      </c>
      <c r="J280" s="183">
        <f>'6-15-24 vs Madison Academy'!K8</f>
        <v>5</v>
      </c>
      <c r="K280" s="183">
        <f>'6-15-24 vs Madison Academy'!L8*100</f>
        <v>100</v>
      </c>
      <c r="L280" s="183">
        <f>'6-15-24 vs Madison Academy'!M8</f>
        <v>5</v>
      </c>
      <c r="M280" s="183">
        <f>'6-15-24 vs Madison Academy'!N8</f>
        <v>12</v>
      </c>
      <c r="N280" s="183">
        <f>'6-15-24 vs Madison Academy'!O8*100</f>
        <v>41.666666666666671</v>
      </c>
      <c r="O280" s="183">
        <f>'6-15-24 vs Madison Academy'!P8</f>
        <v>15</v>
      </c>
      <c r="P280" s="183">
        <f>'6-15-24 vs Madison Academy'!Q8</f>
        <v>1</v>
      </c>
      <c r="Q280" s="183">
        <f>'6-15-24 vs Madison Academy'!R8</f>
        <v>6</v>
      </c>
      <c r="R280" s="183">
        <f>'6-15-24 vs Madison Academy'!S8</f>
        <v>7</v>
      </c>
      <c r="S280" s="183">
        <f>'6-15-24 vs Madison Academy'!T8</f>
        <v>1</v>
      </c>
      <c r="T280" s="183">
        <f>'6-15-24 vs Madison Academy'!U8</f>
        <v>0</v>
      </c>
      <c r="U280" s="183">
        <f>'6-15-24 vs Madison Academy'!V8</f>
        <v>0</v>
      </c>
      <c r="V280" s="183">
        <f>'6-15-24 vs Madison Academy'!W8</f>
        <v>4</v>
      </c>
      <c r="W280" s="183">
        <f>'6-15-24 vs Madison Academy'!X8</f>
        <v>1</v>
      </c>
      <c r="X280" s="183">
        <f>'6-15-24 vs Madison Academy'!Y8</f>
        <v>2</v>
      </c>
      <c r="Y280" s="183">
        <f>'6-15-24 vs Madison Academy'!Z8</f>
        <v>5</v>
      </c>
      <c r="Z280" s="183">
        <f>'6-15-24 vs Madison Academy'!AA8</f>
        <v>29.66</v>
      </c>
      <c r="AA280" s="198" t="s">
        <v>171</v>
      </c>
    </row>
    <row r="281" spans="1:27" x14ac:dyDescent="0.55000000000000004">
      <c r="A281" s="196">
        <f>'6-15-24 vs Madison Academy'!B9</f>
        <v>10</v>
      </c>
      <c r="B281" s="196" t="str">
        <f>'6-15-24 vs Madison Academy'!C9</f>
        <v>Mason</v>
      </c>
      <c r="C281" s="183">
        <f>'6-15-24 vs Madison Academy'!D9</f>
        <v>0</v>
      </c>
      <c r="D281" s="183">
        <f>'6-15-24 vs Madison Academy'!E9</f>
        <v>0</v>
      </c>
      <c r="E281" s="183">
        <f>'6-15-24 vs Madison Academy'!F9*100</f>
        <v>0</v>
      </c>
      <c r="F281" s="183">
        <f>'6-15-24 vs Madison Academy'!G9</f>
        <v>0</v>
      </c>
      <c r="G281" s="183">
        <f>'6-15-24 vs Madison Academy'!H9</f>
        <v>0</v>
      </c>
      <c r="H281" s="183">
        <f>'6-15-24 vs Madison Academy'!I9*100</f>
        <v>0</v>
      </c>
      <c r="I281" s="183">
        <f>'6-15-24 vs Madison Academy'!J9</f>
        <v>0</v>
      </c>
      <c r="J281" s="183">
        <f>'6-15-24 vs Madison Academy'!K9</f>
        <v>0</v>
      </c>
      <c r="K281" s="183">
        <f>'6-15-24 vs Madison Academy'!L9*100</f>
        <v>0</v>
      </c>
      <c r="L281" s="183">
        <f>'6-15-24 vs Madison Academy'!M9</f>
        <v>0</v>
      </c>
      <c r="M281" s="183">
        <f>'6-15-24 vs Madison Academy'!N9</f>
        <v>0</v>
      </c>
      <c r="N281" s="183">
        <f>'6-15-24 vs Madison Academy'!O9*100</f>
        <v>0</v>
      </c>
      <c r="O281" s="183">
        <f>'6-15-24 vs Madison Academy'!P9</f>
        <v>0</v>
      </c>
      <c r="P281" s="183">
        <f>'6-15-24 vs Madison Academy'!Q9</f>
        <v>0</v>
      </c>
      <c r="Q281" s="183">
        <f>'6-15-24 vs Madison Academy'!R9</f>
        <v>0</v>
      </c>
      <c r="R281" s="183">
        <f>'6-15-24 vs Madison Academy'!S9</f>
        <v>0</v>
      </c>
      <c r="S281" s="183">
        <f>'6-15-24 vs Madison Academy'!T9</f>
        <v>0</v>
      </c>
      <c r="T281" s="183">
        <f>'6-15-24 vs Madison Academy'!U9</f>
        <v>0</v>
      </c>
      <c r="U281" s="183">
        <f>'6-15-24 vs Madison Academy'!V9</f>
        <v>0</v>
      </c>
      <c r="V281" s="183">
        <f>'6-15-24 vs Madison Academy'!W9</f>
        <v>0</v>
      </c>
      <c r="W281" s="183">
        <f>'6-15-24 vs Madison Academy'!X9</f>
        <v>0</v>
      </c>
      <c r="X281" s="183">
        <f>'6-15-24 vs Madison Academy'!Y9</f>
        <v>0</v>
      </c>
      <c r="Y281" s="183">
        <f>'6-15-24 vs Madison Academy'!Z9</f>
        <v>0</v>
      </c>
      <c r="Z281" s="183">
        <f>'6-15-24 vs Madison Academy'!AA9</f>
        <v>1.75</v>
      </c>
      <c r="AA281" s="198" t="s">
        <v>171</v>
      </c>
    </row>
    <row r="282" spans="1:27" x14ac:dyDescent="0.55000000000000004">
      <c r="A282" s="196">
        <f>'6-15-24 vs Madison Academy'!B10</f>
        <v>11</v>
      </c>
      <c r="B282" s="196" t="str">
        <f>'6-15-24 vs Madison Academy'!C10</f>
        <v>Pannell</v>
      </c>
      <c r="C282" s="183">
        <f>'6-15-24 vs Madison Academy'!D10</f>
        <v>0</v>
      </c>
      <c r="D282" s="183">
        <f>'6-15-24 vs Madison Academy'!E10</f>
        <v>0</v>
      </c>
      <c r="E282" s="183">
        <f>'6-15-24 vs Madison Academy'!F10*100</f>
        <v>0</v>
      </c>
      <c r="F282" s="183">
        <f>'6-15-24 vs Madison Academy'!G10</f>
        <v>0</v>
      </c>
      <c r="G282" s="183">
        <f>'6-15-24 vs Madison Academy'!H10</f>
        <v>0</v>
      </c>
      <c r="H282" s="183">
        <f>'6-15-24 vs Madison Academy'!I10*100</f>
        <v>0</v>
      </c>
      <c r="I282" s="183">
        <f>'6-15-24 vs Madison Academy'!J10</f>
        <v>0</v>
      </c>
      <c r="J282" s="183">
        <f>'6-15-24 vs Madison Academy'!K10</f>
        <v>0</v>
      </c>
      <c r="K282" s="183">
        <f>'6-15-24 vs Madison Academy'!L10*100</f>
        <v>0</v>
      </c>
      <c r="L282" s="183">
        <f>'6-15-24 vs Madison Academy'!M10</f>
        <v>0</v>
      </c>
      <c r="M282" s="183">
        <f>'6-15-24 vs Madison Academy'!N10</f>
        <v>0</v>
      </c>
      <c r="N282" s="183">
        <f>'6-15-24 vs Madison Academy'!O10*100</f>
        <v>0</v>
      </c>
      <c r="O282" s="183">
        <f>'6-15-24 vs Madison Academy'!P10</f>
        <v>0</v>
      </c>
      <c r="P282" s="183">
        <f>'6-15-24 vs Madison Academy'!Q10</f>
        <v>0</v>
      </c>
      <c r="Q282" s="183">
        <f>'6-15-24 vs Madison Academy'!R10</f>
        <v>1</v>
      </c>
      <c r="R282" s="183">
        <f>'6-15-24 vs Madison Academy'!S10</f>
        <v>1</v>
      </c>
      <c r="S282" s="183">
        <f>'6-15-24 vs Madison Academy'!T10</f>
        <v>0</v>
      </c>
      <c r="T282" s="183">
        <f>'6-15-24 vs Madison Academy'!U10</f>
        <v>1</v>
      </c>
      <c r="U282" s="183">
        <f>'6-15-24 vs Madison Academy'!V10</f>
        <v>0</v>
      </c>
      <c r="V282" s="183">
        <f>'6-15-24 vs Madison Academy'!W10</f>
        <v>0</v>
      </c>
      <c r="W282" s="183">
        <f>'6-15-24 vs Madison Academy'!X10</f>
        <v>0</v>
      </c>
      <c r="X282" s="183">
        <f>'6-15-24 vs Madison Academy'!Y10</f>
        <v>0</v>
      </c>
      <c r="Y282" s="183">
        <f>'6-15-24 vs Madison Academy'!Z10</f>
        <v>1</v>
      </c>
      <c r="Z282" s="183">
        <f>'6-15-24 vs Madison Academy'!AA10</f>
        <v>6.15</v>
      </c>
      <c r="AA282" s="198" t="s">
        <v>171</v>
      </c>
    </row>
    <row r="283" spans="1:27" x14ac:dyDescent="0.55000000000000004">
      <c r="A283" s="196">
        <f>'6-15-24 vs Madison Academy'!B11</f>
        <v>12</v>
      </c>
      <c r="B283" s="196" t="str">
        <f>'6-15-24 vs Madison Academy'!C11</f>
        <v>Chapman</v>
      </c>
      <c r="C283" s="183">
        <f>'6-15-24 vs Madison Academy'!D11</f>
        <v>0</v>
      </c>
      <c r="D283" s="183">
        <f>'6-15-24 vs Madison Academy'!E11</f>
        <v>0</v>
      </c>
      <c r="E283" s="183">
        <f>'6-15-24 vs Madison Academy'!F11*100</f>
        <v>0</v>
      </c>
      <c r="F283" s="183">
        <f>'6-15-24 vs Madison Academy'!G11</f>
        <v>0</v>
      </c>
      <c r="G283" s="183">
        <f>'6-15-24 vs Madison Academy'!H11</f>
        <v>0</v>
      </c>
      <c r="H283" s="183">
        <f>'6-15-24 vs Madison Academy'!I11*100</f>
        <v>0</v>
      </c>
      <c r="I283" s="183">
        <f>'6-15-24 vs Madison Academy'!J11</f>
        <v>0</v>
      </c>
      <c r="J283" s="183">
        <f>'6-15-24 vs Madison Academy'!K11</f>
        <v>0</v>
      </c>
      <c r="K283" s="183">
        <f>'6-15-24 vs Madison Academy'!L11*100</f>
        <v>0</v>
      </c>
      <c r="L283" s="183">
        <f>'6-15-24 vs Madison Academy'!M11</f>
        <v>0</v>
      </c>
      <c r="M283" s="183">
        <f>'6-15-24 vs Madison Academy'!N11</f>
        <v>0</v>
      </c>
      <c r="N283" s="183">
        <f>'6-15-24 vs Madison Academy'!O11*100</f>
        <v>0</v>
      </c>
      <c r="O283" s="183">
        <f>'6-15-24 vs Madison Academy'!P11</f>
        <v>0</v>
      </c>
      <c r="P283" s="183">
        <f>'6-15-24 vs Madison Academy'!Q11</f>
        <v>0</v>
      </c>
      <c r="Q283" s="183">
        <f>'6-15-24 vs Madison Academy'!R11</f>
        <v>0</v>
      </c>
      <c r="R283" s="183">
        <f>'6-15-24 vs Madison Academy'!S11</f>
        <v>0</v>
      </c>
      <c r="S283" s="183">
        <f>'6-15-24 vs Madison Academy'!T11</f>
        <v>0</v>
      </c>
      <c r="T283" s="183">
        <f>'6-15-24 vs Madison Academy'!U11</f>
        <v>0</v>
      </c>
      <c r="U283" s="183">
        <f>'6-15-24 vs Madison Academy'!V11</f>
        <v>0</v>
      </c>
      <c r="V283" s="183">
        <f>'6-15-24 vs Madison Academy'!W11</f>
        <v>0</v>
      </c>
      <c r="W283" s="183">
        <f>'6-15-24 vs Madison Academy'!X11</f>
        <v>0</v>
      </c>
      <c r="X283" s="183">
        <f>'6-15-24 vs Madison Academy'!Y11</f>
        <v>0</v>
      </c>
      <c r="Y283" s="183">
        <f>'6-15-24 vs Madison Academy'!Z11</f>
        <v>0</v>
      </c>
      <c r="Z283" s="183">
        <f>'6-15-24 vs Madison Academy'!AA11</f>
        <v>0</v>
      </c>
      <c r="AA283" s="198" t="s">
        <v>171</v>
      </c>
    </row>
    <row r="284" spans="1:27" x14ac:dyDescent="0.55000000000000004">
      <c r="A284" s="196">
        <f>'6-15-24 vs Madison Academy'!B12</f>
        <v>24</v>
      </c>
      <c r="B284" s="196" t="str">
        <f>'6-15-24 vs Madison Academy'!C12</f>
        <v>Carney</v>
      </c>
      <c r="C284" s="183">
        <f>'6-15-24 vs Madison Academy'!D12</f>
        <v>1</v>
      </c>
      <c r="D284" s="183">
        <f>'6-15-24 vs Madison Academy'!E12</f>
        <v>1</v>
      </c>
      <c r="E284" s="183">
        <f>'6-15-24 vs Madison Academy'!F12*100</f>
        <v>100</v>
      </c>
      <c r="F284" s="183">
        <f>'6-15-24 vs Madison Academy'!G12</f>
        <v>0</v>
      </c>
      <c r="G284" s="183">
        <f>'6-15-24 vs Madison Academy'!H12</f>
        <v>1</v>
      </c>
      <c r="H284" s="183">
        <f>'6-15-24 vs Madison Academy'!I12*100</f>
        <v>0</v>
      </c>
      <c r="I284" s="183">
        <f>'6-15-24 vs Madison Academy'!J12</f>
        <v>0</v>
      </c>
      <c r="J284" s="183">
        <f>'6-15-24 vs Madison Academy'!K12</f>
        <v>0</v>
      </c>
      <c r="K284" s="183">
        <f>'6-15-24 vs Madison Academy'!L12*100</f>
        <v>0</v>
      </c>
      <c r="L284" s="183">
        <f>'6-15-24 vs Madison Academy'!M12</f>
        <v>1</v>
      </c>
      <c r="M284" s="183">
        <f>'6-15-24 vs Madison Academy'!N12</f>
        <v>2</v>
      </c>
      <c r="N284" s="183">
        <f>'6-15-24 vs Madison Academy'!O12*100</f>
        <v>50</v>
      </c>
      <c r="O284" s="183">
        <f>'6-15-24 vs Madison Academy'!P12</f>
        <v>2</v>
      </c>
      <c r="P284" s="183">
        <f>'6-15-24 vs Madison Academy'!Q12</f>
        <v>0</v>
      </c>
      <c r="Q284" s="183">
        <f>'6-15-24 vs Madison Academy'!R12</f>
        <v>0</v>
      </c>
      <c r="R284" s="183">
        <f>'6-15-24 vs Madison Academy'!S12</f>
        <v>0</v>
      </c>
      <c r="S284" s="183">
        <f>'6-15-24 vs Madison Academy'!T12</f>
        <v>0</v>
      </c>
      <c r="T284" s="183">
        <f>'6-15-24 vs Madison Academy'!U12</f>
        <v>0</v>
      </c>
      <c r="U284" s="183">
        <f>'6-15-24 vs Madison Academy'!V12</f>
        <v>0</v>
      </c>
      <c r="V284" s="183">
        <f>'6-15-24 vs Madison Academy'!W12</f>
        <v>0</v>
      </c>
      <c r="W284" s="183">
        <f>'6-15-24 vs Madison Academy'!X12</f>
        <v>0</v>
      </c>
      <c r="X284" s="183">
        <f>'6-15-24 vs Madison Academy'!Y12</f>
        <v>0</v>
      </c>
      <c r="Y284" s="183">
        <f>'6-15-24 vs Madison Academy'!Z12</f>
        <v>0</v>
      </c>
      <c r="Z284" s="183">
        <f>'6-15-24 vs Madison Academy'!AA12</f>
        <v>18</v>
      </c>
      <c r="AA284" s="198" t="s">
        <v>171</v>
      </c>
    </row>
    <row r="285" spans="1:27" x14ac:dyDescent="0.55000000000000004">
      <c r="A285" s="196">
        <f>'6-15-24 vs Madison Academy'!B13</f>
        <v>30</v>
      </c>
      <c r="B285" s="196" t="str">
        <f>'6-15-24 vs Madison Academy'!C13</f>
        <v>Bowman</v>
      </c>
      <c r="C285" s="183">
        <f>'6-15-24 vs Madison Academy'!D13</f>
        <v>1</v>
      </c>
      <c r="D285" s="183">
        <f>'6-15-24 vs Madison Academy'!E13</f>
        <v>2</v>
      </c>
      <c r="E285" s="183">
        <f>'6-15-24 vs Madison Academy'!F13*100</f>
        <v>50</v>
      </c>
      <c r="F285" s="183">
        <f>'6-15-24 vs Madison Academy'!G13</f>
        <v>0</v>
      </c>
      <c r="G285" s="183">
        <f>'6-15-24 vs Madison Academy'!H13</f>
        <v>1</v>
      </c>
      <c r="H285" s="183">
        <f>'6-15-24 vs Madison Academy'!I13*100</f>
        <v>0</v>
      </c>
      <c r="I285" s="183">
        <f>'6-15-24 vs Madison Academy'!J13</f>
        <v>2</v>
      </c>
      <c r="J285" s="183">
        <f>'6-15-24 vs Madison Academy'!K13</f>
        <v>2</v>
      </c>
      <c r="K285" s="183">
        <f>'6-15-24 vs Madison Academy'!L13*100</f>
        <v>100</v>
      </c>
      <c r="L285" s="183">
        <f>'6-15-24 vs Madison Academy'!M13</f>
        <v>1</v>
      </c>
      <c r="M285" s="183">
        <f>'6-15-24 vs Madison Academy'!N13</f>
        <v>3</v>
      </c>
      <c r="N285" s="183">
        <f>'6-15-24 vs Madison Academy'!O13*100</f>
        <v>33.333333333333329</v>
      </c>
      <c r="O285" s="183">
        <f>'6-15-24 vs Madison Academy'!P13</f>
        <v>4</v>
      </c>
      <c r="P285" s="183">
        <f>'6-15-24 vs Madison Academy'!Q13</f>
        <v>2</v>
      </c>
      <c r="Q285" s="183">
        <f>'6-15-24 vs Madison Academy'!R13</f>
        <v>1</v>
      </c>
      <c r="R285" s="183">
        <f>'6-15-24 vs Madison Academy'!S13</f>
        <v>3</v>
      </c>
      <c r="S285" s="183">
        <f>'6-15-24 vs Madison Academy'!T13</f>
        <v>1</v>
      </c>
      <c r="T285" s="183">
        <f>'6-15-24 vs Madison Academy'!U13</f>
        <v>1</v>
      </c>
      <c r="U285" s="183">
        <f>'6-15-24 vs Madison Academy'!V13</f>
        <v>2</v>
      </c>
      <c r="V285" s="183">
        <f>'6-15-24 vs Madison Academy'!W13</f>
        <v>0</v>
      </c>
      <c r="W285" s="183">
        <f>'6-15-24 vs Madison Academy'!X13</f>
        <v>0</v>
      </c>
      <c r="X285" s="183">
        <f>'6-15-24 vs Madison Academy'!Y13</f>
        <v>0</v>
      </c>
      <c r="Y285" s="183">
        <f>'6-15-24 vs Madison Academy'!Z13</f>
        <v>3</v>
      </c>
      <c r="Z285" s="183">
        <f>'6-15-24 vs Madison Academy'!AA13</f>
        <v>18.600000000000001</v>
      </c>
      <c r="AA285" s="198" t="s">
        <v>171</v>
      </c>
    </row>
    <row r="286" spans="1:27" x14ac:dyDescent="0.55000000000000004">
      <c r="A286" s="196">
        <f>'6-15-24 vs Madison Academy'!B14</f>
        <v>32</v>
      </c>
      <c r="B286" s="196" t="str">
        <f>'6-15-24 vs Madison Academy'!C14</f>
        <v>Turner</v>
      </c>
      <c r="C286" s="183">
        <f>'6-15-24 vs Madison Academy'!D14</f>
        <v>0</v>
      </c>
      <c r="D286" s="183">
        <f>'6-15-24 vs Madison Academy'!E14</f>
        <v>0</v>
      </c>
      <c r="E286" s="183">
        <f>'6-15-24 vs Madison Academy'!F14*100</f>
        <v>0</v>
      </c>
      <c r="F286" s="183">
        <f>'6-15-24 vs Madison Academy'!G14</f>
        <v>0</v>
      </c>
      <c r="G286" s="183">
        <f>'6-15-24 vs Madison Academy'!H14</f>
        <v>0</v>
      </c>
      <c r="H286" s="183">
        <f>'6-15-24 vs Madison Academy'!I14*100</f>
        <v>0</v>
      </c>
      <c r="I286" s="183">
        <f>'6-15-24 vs Madison Academy'!J14</f>
        <v>0</v>
      </c>
      <c r="J286" s="183">
        <f>'6-15-24 vs Madison Academy'!K14</f>
        <v>0</v>
      </c>
      <c r="K286" s="183">
        <f>'6-15-24 vs Madison Academy'!L14*100</f>
        <v>0</v>
      </c>
      <c r="L286" s="183">
        <f>'6-15-24 vs Madison Academy'!M14</f>
        <v>0</v>
      </c>
      <c r="M286" s="183">
        <f>'6-15-24 vs Madison Academy'!N14</f>
        <v>0</v>
      </c>
      <c r="N286" s="183">
        <f>'6-15-24 vs Madison Academy'!O14*100</f>
        <v>0</v>
      </c>
      <c r="O286" s="183">
        <f>'6-15-24 vs Madison Academy'!P14</f>
        <v>0</v>
      </c>
      <c r="P286" s="183">
        <f>'6-15-24 vs Madison Academy'!Q14</f>
        <v>0</v>
      </c>
      <c r="Q286" s="183">
        <f>'6-15-24 vs Madison Academy'!R14</f>
        <v>0</v>
      </c>
      <c r="R286" s="183">
        <f>'6-15-24 vs Madison Academy'!S14</f>
        <v>0</v>
      </c>
      <c r="S286" s="183">
        <f>'6-15-24 vs Madison Academy'!T14</f>
        <v>0</v>
      </c>
      <c r="T286" s="183">
        <f>'6-15-24 vs Madison Academy'!U14</f>
        <v>0</v>
      </c>
      <c r="U286" s="183">
        <f>'6-15-24 vs Madison Academy'!V14</f>
        <v>0</v>
      </c>
      <c r="V286" s="183">
        <f>'6-15-24 vs Madison Academy'!W14</f>
        <v>0</v>
      </c>
      <c r="W286" s="183">
        <f>'6-15-24 vs Madison Academy'!X14</f>
        <v>0</v>
      </c>
      <c r="X286" s="183">
        <f>'6-15-24 vs Madison Academy'!Y14</f>
        <v>0</v>
      </c>
      <c r="Y286" s="183">
        <f>'6-15-24 vs Madison Academy'!Z14</f>
        <v>0</v>
      </c>
      <c r="Z286" s="183">
        <f>'6-15-24 vs Madison Academy'!AA14</f>
        <v>0</v>
      </c>
      <c r="AA286" s="198" t="s">
        <v>171</v>
      </c>
    </row>
    <row r="287" spans="1:27" x14ac:dyDescent="0.55000000000000004">
      <c r="A287" s="196">
        <f>'6-15-24 vs Madison Academy'!B15</f>
        <v>33</v>
      </c>
      <c r="B287" s="196" t="str">
        <f>'6-15-24 vs Madison Academy'!C15</f>
        <v>Bellomy</v>
      </c>
      <c r="C287" s="183">
        <f>'6-15-24 vs Madison Academy'!D15</f>
        <v>0</v>
      </c>
      <c r="D287" s="183">
        <f>'6-15-24 vs Madison Academy'!E15</f>
        <v>0</v>
      </c>
      <c r="E287" s="183">
        <f>'6-15-24 vs Madison Academy'!F15*100</f>
        <v>0</v>
      </c>
      <c r="F287" s="183">
        <f>'6-15-24 vs Madison Academy'!G15</f>
        <v>0</v>
      </c>
      <c r="G287" s="183">
        <f>'6-15-24 vs Madison Academy'!H15</f>
        <v>0</v>
      </c>
      <c r="H287" s="183">
        <f>'6-15-24 vs Madison Academy'!I15*100</f>
        <v>0</v>
      </c>
      <c r="I287" s="183">
        <f>'6-15-24 vs Madison Academy'!J15</f>
        <v>0</v>
      </c>
      <c r="J287" s="183">
        <f>'6-15-24 vs Madison Academy'!K15</f>
        <v>0</v>
      </c>
      <c r="K287" s="183">
        <f>'6-15-24 vs Madison Academy'!L15*100</f>
        <v>0</v>
      </c>
      <c r="L287" s="183">
        <f>'6-15-24 vs Madison Academy'!M15</f>
        <v>0</v>
      </c>
      <c r="M287" s="183">
        <f>'6-15-24 vs Madison Academy'!N15</f>
        <v>0</v>
      </c>
      <c r="N287" s="183">
        <f>'6-15-24 vs Madison Academy'!O15*100</f>
        <v>0</v>
      </c>
      <c r="O287" s="183">
        <f>'6-15-24 vs Madison Academy'!P15</f>
        <v>0</v>
      </c>
      <c r="P287" s="183">
        <f>'6-15-24 vs Madison Academy'!Q15</f>
        <v>0</v>
      </c>
      <c r="Q287" s="183">
        <f>'6-15-24 vs Madison Academy'!R15</f>
        <v>0</v>
      </c>
      <c r="R287" s="183">
        <f>'6-15-24 vs Madison Academy'!S15</f>
        <v>0</v>
      </c>
      <c r="S287" s="183">
        <f>'6-15-24 vs Madison Academy'!T15</f>
        <v>0</v>
      </c>
      <c r="T287" s="183">
        <f>'6-15-24 vs Madison Academy'!U15</f>
        <v>0</v>
      </c>
      <c r="U287" s="183">
        <f>'6-15-24 vs Madison Academy'!V15</f>
        <v>0</v>
      </c>
      <c r="V287" s="183">
        <f>'6-15-24 vs Madison Academy'!W15</f>
        <v>0</v>
      </c>
      <c r="W287" s="183">
        <f>'6-15-24 vs Madison Academy'!X15</f>
        <v>0</v>
      </c>
      <c r="X287" s="183">
        <f>'6-15-24 vs Madison Academy'!Y15</f>
        <v>0</v>
      </c>
      <c r="Y287" s="183">
        <f>'6-15-24 vs Madison Academy'!Z15</f>
        <v>0</v>
      </c>
      <c r="Z287" s="183">
        <f>'6-15-24 vs Madison Academy'!AA15</f>
        <v>0</v>
      </c>
      <c r="AA287" s="198" t="s">
        <v>171</v>
      </c>
    </row>
    <row r="288" spans="1:27" x14ac:dyDescent="0.55000000000000004">
      <c r="A288" s="196">
        <f>'6-15-24 vs Madison Academy'!B16</f>
        <v>34</v>
      </c>
      <c r="B288" s="196" t="str">
        <f>'6-15-24 vs Madison Academy'!C16</f>
        <v>Toms</v>
      </c>
      <c r="C288" s="183">
        <f>'6-15-24 vs Madison Academy'!D16</f>
        <v>3</v>
      </c>
      <c r="D288" s="183">
        <f>'6-15-24 vs Madison Academy'!E16</f>
        <v>3</v>
      </c>
      <c r="E288" s="183">
        <f>'6-15-24 vs Madison Academy'!F16*100</f>
        <v>100</v>
      </c>
      <c r="F288" s="183">
        <f>'6-15-24 vs Madison Academy'!G16</f>
        <v>0</v>
      </c>
      <c r="G288" s="183">
        <f>'6-15-24 vs Madison Academy'!H16</f>
        <v>0</v>
      </c>
      <c r="H288" s="183">
        <f>'6-15-24 vs Madison Academy'!I16*100</f>
        <v>0</v>
      </c>
      <c r="I288" s="183">
        <f>'6-15-24 vs Madison Academy'!J16</f>
        <v>1</v>
      </c>
      <c r="J288" s="183">
        <f>'6-15-24 vs Madison Academy'!K16</f>
        <v>1</v>
      </c>
      <c r="K288" s="183">
        <f>'6-15-24 vs Madison Academy'!L16*100</f>
        <v>100</v>
      </c>
      <c r="L288" s="183">
        <f>'6-15-24 vs Madison Academy'!M16</f>
        <v>3</v>
      </c>
      <c r="M288" s="183">
        <f>'6-15-24 vs Madison Academy'!N16</f>
        <v>3</v>
      </c>
      <c r="N288" s="183">
        <f>'6-15-24 vs Madison Academy'!O16*100</f>
        <v>100</v>
      </c>
      <c r="O288" s="183">
        <f>'6-15-24 vs Madison Academy'!P16</f>
        <v>7</v>
      </c>
      <c r="P288" s="183">
        <f>'6-15-24 vs Madison Academy'!Q16</f>
        <v>2</v>
      </c>
      <c r="Q288" s="183">
        <f>'6-15-24 vs Madison Academy'!R16</f>
        <v>2</v>
      </c>
      <c r="R288" s="183">
        <f>'6-15-24 vs Madison Academy'!S16</f>
        <v>4</v>
      </c>
      <c r="S288" s="183">
        <f>'6-15-24 vs Madison Academy'!T16</f>
        <v>1</v>
      </c>
      <c r="T288" s="183">
        <f>'6-15-24 vs Madison Academy'!U16</f>
        <v>1</v>
      </c>
      <c r="U288" s="183">
        <f>'6-15-24 vs Madison Academy'!V16</f>
        <v>1</v>
      </c>
      <c r="V288" s="183">
        <f>'6-15-24 vs Madison Academy'!W16</f>
        <v>0</v>
      </c>
      <c r="W288" s="183">
        <f>'6-15-24 vs Madison Academy'!X16</f>
        <v>0</v>
      </c>
      <c r="X288" s="183">
        <f>'6-15-24 vs Madison Academy'!Y16</f>
        <v>0</v>
      </c>
      <c r="Y288" s="183">
        <f>'6-15-24 vs Madison Academy'!Z16</f>
        <v>3</v>
      </c>
      <c r="Z288" s="183">
        <f>'6-15-24 vs Madison Academy'!AA16</f>
        <v>22.2</v>
      </c>
      <c r="AA288" s="198" t="s">
        <v>171</v>
      </c>
    </row>
    <row r="289" spans="1:29" x14ac:dyDescent="0.55000000000000004">
      <c r="A289" s="196">
        <f>'6-15-24 vs Madison Academy'!B17</f>
        <v>55</v>
      </c>
      <c r="B289" s="196" t="str">
        <f>'6-15-24 vs Madison Academy'!C17</f>
        <v>Baker</v>
      </c>
      <c r="C289" s="183">
        <f>'6-15-24 vs Madison Academy'!D17</f>
        <v>0</v>
      </c>
      <c r="D289" s="183">
        <f>'6-15-24 vs Madison Academy'!E17</f>
        <v>1</v>
      </c>
      <c r="E289" s="183">
        <f>'6-15-24 vs Madison Academy'!F17*100</f>
        <v>0</v>
      </c>
      <c r="F289" s="183">
        <f>'6-15-24 vs Madison Academy'!G17</f>
        <v>0</v>
      </c>
      <c r="G289" s="183">
        <f>'6-15-24 vs Madison Academy'!H17</f>
        <v>0</v>
      </c>
      <c r="H289" s="183">
        <f>'6-15-24 vs Madison Academy'!I17*100</f>
        <v>0</v>
      </c>
      <c r="I289" s="183">
        <f>'6-15-24 vs Madison Academy'!J17</f>
        <v>0</v>
      </c>
      <c r="J289" s="183">
        <f>'6-15-24 vs Madison Academy'!K17</f>
        <v>0</v>
      </c>
      <c r="K289" s="183">
        <f>'6-15-24 vs Madison Academy'!L17*100</f>
        <v>0</v>
      </c>
      <c r="L289" s="183">
        <f>'6-15-24 vs Madison Academy'!M17</f>
        <v>0</v>
      </c>
      <c r="M289" s="183">
        <f>'6-15-24 vs Madison Academy'!N17</f>
        <v>1</v>
      </c>
      <c r="N289" s="183">
        <f>'6-15-24 vs Madison Academy'!O17*100</f>
        <v>0</v>
      </c>
      <c r="O289" s="183">
        <f>'6-15-24 vs Madison Academy'!P17</f>
        <v>0</v>
      </c>
      <c r="P289" s="183">
        <f>'6-15-24 vs Madison Academy'!Q17</f>
        <v>0</v>
      </c>
      <c r="Q289" s="183">
        <f>'6-15-24 vs Madison Academy'!R17</f>
        <v>0</v>
      </c>
      <c r="R289" s="183">
        <f>'6-15-24 vs Madison Academy'!S17</f>
        <v>0</v>
      </c>
      <c r="S289" s="183">
        <f>'6-15-24 vs Madison Academy'!T17</f>
        <v>0</v>
      </c>
      <c r="T289" s="183">
        <f>'6-15-24 vs Madison Academy'!U17</f>
        <v>0</v>
      </c>
      <c r="U289" s="183">
        <f>'6-15-24 vs Madison Academy'!V17</f>
        <v>0</v>
      </c>
      <c r="V289" s="183">
        <f>'6-15-24 vs Madison Academy'!W17</f>
        <v>1</v>
      </c>
      <c r="W289" s="183">
        <f>'6-15-24 vs Madison Academy'!X17</f>
        <v>0</v>
      </c>
      <c r="X289" s="183">
        <f>'6-15-24 vs Madison Academy'!Y17</f>
        <v>0</v>
      </c>
      <c r="Y289" s="183">
        <f>'6-15-24 vs Madison Academy'!Z17</f>
        <v>0</v>
      </c>
      <c r="Z289" s="183">
        <f>'6-15-24 vs Madison Academy'!AA17</f>
        <v>10.199999999999999</v>
      </c>
      <c r="AA289" s="198" t="s">
        <v>171</v>
      </c>
    </row>
    <row r="290" spans="1:29" x14ac:dyDescent="0.55000000000000004">
      <c r="A290" s="196">
        <f>'6-15-24 vs Madison Academy'!B18</f>
        <v>99</v>
      </c>
      <c r="B290" s="196" t="str">
        <f>'6-15-24 vs Madison Academy'!C18</f>
        <v>Team</v>
      </c>
      <c r="C290" s="183">
        <f>'6-15-24 vs Madison Academy'!D18</f>
        <v>12</v>
      </c>
      <c r="D290" s="183">
        <f>'6-15-24 vs Madison Academy'!E18</f>
        <v>20</v>
      </c>
      <c r="E290" s="183">
        <f>'6-15-24 vs Madison Academy'!F18*100</f>
        <v>60</v>
      </c>
      <c r="F290" s="183">
        <f>'6-15-24 vs Madison Academy'!G18</f>
        <v>5</v>
      </c>
      <c r="G290" s="183">
        <f>'6-15-24 vs Madison Academy'!H18</f>
        <v>15</v>
      </c>
      <c r="H290" s="183">
        <f>'6-15-24 vs Madison Academy'!I18*100</f>
        <v>33.333333333333329</v>
      </c>
      <c r="I290" s="183">
        <f>'6-15-24 vs Madison Academy'!J18</f>
        <v>14</v>
      </c>
      <c r="J290" s="183">
        <f>'6-15-24 vs Madison Academy'!K18</f>
        <v>15</v>
      </c>
      <c r="K290" s="183">
        <f>'6-15-24 vs Madison Academy'!L18*100</f>
        <v>93.333333333333329</v>
      </c>
      <c r="L290" s="183">
        <f>'6-15-24 vs Madison Academy'!M18</f>
        <v>17</v>
      </c>
      <c r="M290" s="183">
        <f>'6-15-24 vs Madison Academy'!N18</f>
        <v>35</v>
      </c>
      <c r="N290" s="183">
        <f>'6-15-24 vs Madison Academy'!O18*100</f>
        <v>48.571428571428569</v>
      </c>
      <c r="O290" s="183">
        <f>'6-15-24 vs Madison Academy'!P18</f>
        <v>53</v>
      </c>
      <c r="P290" s="183">
        <f>'6-15-24 vs Madison Academy'!Q18</f>
        <v>8</v>
      </c>
      <c r="Q290" s="183">
        <f>'6-15-24 vs Madison Academy'!R18</f>
        <v>14</v>
      </c>
      <c r="R290" s="183">
        <f>'6-15-24 vs Madison Academy'!S18</f>
        <v>25</v>
      </c>
      <c r="S290" s="183">
        <f>'6-15-24 vs Madison Academy'!T18</f>
        <v>5</v>
      </c>
      <c r="T290" s="183">
        <f>'6-15-24 vs Madison Academy'!U18</f>
        <v>8</v>
      </c>
      <c r="U290" s="183">
        <f>'6-15-24 vs Madison Academy'!V18</f>
        <v>3</v>
      </c>
      <c r="V290" s="183">
        <f>'6-15-24 vs Madison Academy'!W18</f>
        <v>5</v>
      </c>
      <c r="W290" s="183">
        <f>'6-15-24 vs Madison Academy'!X18</f>
        <v>2</v>
      </c>
      <c r="X290" s="183">
        <f>'6-15-24 vs Madison Academy'!Y18</f>
        <v>3</v>
      </c>
      <c r="Y290" s="183">
        <f>'6-15-24 vs Madison Academy'!Z18</f>
        <v>12</v>
      </c>
      <c r="Z290" s="183">
        <f>'6-15-24 vs Madison Academy'!AA18</f>
        <v>179.99999999999997</v>
      </c>
      <c r="AA290" s="198" t="s">
        <v>171</v>
      </c>
    </row>
    <row r="291" spans="1:29" x14ac:dyDescent="0.55000000000000004">
      <c r="A291" s="196">
        <f>'6-19-24 vs Randolph'!B3</f>
        <v>0</v>
      </c>
      <c r="B291" s="196" t="str">
        <f>'6-19-24 vs Randolph'!C3</f>
        <v>Lewis</v>
      </c>
      <c r="C291" s="183">
        <f>'6-19-24 vs Randolph'!D3</f>
        <v>3</v>
      </c>
      <c r="D291" s="183">
        <f>'6-19-24 vs Randolph'!E3</f>
        <v>4</v>
      </c>
      <c r="E291" s="183">
        <f>'6-19-24 vs Randolph'!F3*100</f>
        <v>75</v>
      </c>
      <c r="F291" s="183">
        <f>'6-19-24 vs Randolph'!G3</f>
        <v>0</v>
      </c>
      <c r="G291" s="183">
        <f>'6-19-24 vs Randolph'!H3</f>
        <v>0</v>
      </c>
      <c r="H291" s="183">
        <f>'6-19-24 vs Randolph'!I3*100</f>
        <v>0</v>
      </c>
      <c r="I291" s="183">
        <f>'6-19-24 vs Randolph'!J3</f>
        <v>1</v>
      </c>
      <c r="J291" s="183">
        <f>'6-19-24 vs Randolph'!K3</f>
        <v>1</v>
      </c>
      <c r="K291" s="183">
        <f>'6-19-24 vs Randolph'!L3*100</f>
        <v>100</v>
      </c>
      <c r="L291" s="183">
        <f>'6-19-24 vs Randolph'!M3</f>
        <v>3</v>
      </c>
      <c r="M291" s="183">
        <f>'6-19-24 vs Randolph'!N3</f>
        <v>4</v>
      </c>
      <c r="N291" s="183">
        <f>'6-19-24 vs Randolph'!O3*100</f>
        <v>75</v>
      </c>
      <c r="O291" s="183">
        <f>'6-19-24 vs Randolph'!P3</f>
        <v>7</v>
      </c>
      <c r="P291" s="183">
        <f>'6-19-24 vs Randolph'!Q3</f>
        <v>3</v>
      </c>
      <c r="Q291" s="183">
        <f>'6-19-24 vs Randolph'!R3</f>
        <v>3</v>
      </c>
      <c r="R291" s="183">
        <f>'6-19-24 vs Randolph'!S3</f>
        <v>6</v>
      </c>
      <c r="S291" s="183">
        <f>'6-19-24 vs Randolph'!T3</f>
        <v>5</v>
      </c>
      <c r="T291" s="183">
        <f>'6-19-24 vs Randolph'!U3</f>
        <v>2</v>
      </c>
      <c r="U291" s="183">
        <f>'6-19-24 vs Randolph'!V3</f>
        <v>0</v>
      </c>
      <c r="V291" s="183">
        <f>'6-19-24 vs Randolph'!W3</f>
        <v>4</v>
      </c>
      <c r="W291" s="183">
        <f>'6-19-24 vs Randolph'!X3</f>
        <v>0</v>
      </c>
      <c r="X291" s="183">
        <f>'6-19-24 vs Randolph'!Y3</f>
        <v>1</v>
      </c>
      <c r="Y291" s="183">
        <f>'6-19-24 vs Randolph'!Z3</f>
        <v>0</v>
      </c>
      <c r="Z291" s="183">
        <f>'6-19-24 vs Randolph'!AA3</f>
        <v>21.33</v>
      </c>
      <c r="AA291" s="196" t="s">
        <v>172</v>
      </c>
      <c r="AB291" s="196"/>
      <c r="AC291" s="196"/>
    </row>
    <row r="292" spans="1:29" x14ac:dyDescent="0.55000000000000004">
      <c r="A292" s="196">
        <f>'6-19-24 vs Randolph'!B4</f>
        <v>1</v>
      </c>
      <c r="B292" s="196" t="str">
        <f>'6-19-24 vs Randolph'!C4</f>
        <v>Walker</v>
      </c>
      <c r="C292" s="183">
        <f>'6-19-24 vs Randolph'!D4</f>
        <v>1</v>
      </c>
      <c r="D292" s="183">
        <f>'6-19-24 vs Randolph'!E4</f>
        <v>2</v>
      </c>
      <c r="E292" s="183">
        <f>'6-19-24 vs Randolph'!F4*100</f>
        <v>50</v>
      </c>
      <c r="F292" s="183">
        <f>'6-19-24 vs Randolph'!G4</f>
        <v>0</v>
      </c>
      <c r="G292" s="183">
        <f>'6-19-24 vs Randolph'!H4</f>
        <v>2</v>
      </c>
      <c r="H292" s="183">
        <f>'6-19-24 vs Randolph'!I4*100</f>
        <v>0</v>
      </c>
      <c r="I292" s="183">
        <f>'6-19-24 vs Randolph'!J4</f>
        <v>1</v>
      </c>
      <c r="J292" s="183">
        <f>'6-19-24 vs Randolph'!K4</f>
        <v>1</v>
      </c>
      <c r="K292" s="183">
        <f>'6-19-24 vs Randolph'!L4*100</f>
        <v>100</v>
      </c>
      <c r="L292" s="183">
        <f>'6-19-24 vs Randolph'!M4</f>
        <v>1</v>
      </c>
      <c r="M292" s="183">
        <f>'6-19-24 vs Randolph'!N4</f>
        <v>4</v>
      </c>
      <c r="N292" s="183">
        <f>'6-19-24 vs Randolph'!O4*100</f>
        <v>25</v>
      </c>
      <c r="O292" s="183">
        <f>'6-19-24 vs Randolph'!P4</f>
        <v>3</v>
      </c>
      <c r="P292" s="183">
        <f>'6-19-24 vs Randolph'!Q4</f>
        <v>0</v>
      </c>
      <c r="Q292" s="183">
        <f>'6-19-24 vs Randolph'!R4</f>
        <v>4</v>
      </c>
      <c r="R292" s="183">
        <f>'6-19-24 vs Randolph'!S4</f>
        <v>4</v>
      </c>
      <c r="S292" s="183">
        <f>'6-19-24 vs Randolph'!T4</f>
        <v>5</v>
      </c>
      <c r="T292" s="183">
        <f>'6-19-24 vs Randolph'!U4</f>
        <v>1</v>
      </c>
      <c r="U292" s="183">
        <f>'6-19-24 vs Randolph'!V4</f>
        <v>0</v>
      </c>
      <c r="V292" s="183">
        <f>'6-19-24 vs Randolph'!W4</f>
        <v>0</v>
      </c>
      <c r="W292" s="183">
        <f>'6-19-24 vs Randolph'!X4</f>
        <v>0</v>
      </c>
      <c r="X292" s="183">
        <f>'6-19-24 vs Randolph'!Y4</f>
        <v>1</v>
      </c>
      <c r="Y292" s="183">
        <f>'6-19-24 vs Randolph'!Z4</f>
        <v>0</v>
      </c>
      <c r="Z292" s="183">
        <f>'6-19-24 vs Randolph'!AA4</f>
        <v>11</v>
      </c>
      <c r="AA292" s="196" t="s">
        <v>172</v>
      </c>
      <c r="AB292" s="196"/>
      <c r="AC292" s="196"/>
    </row>
    <row r="293" spans="1:29" x14ac:dyDescent="0.55000000000000004">
      <c r="A293" s="196">
        <f>'6-19-24 vs Randolph'!B5</f>
        <v>2</v>
      </c>
      <c r="B293" s="196" t="str">
        <f>'6-19-24 vs Randolph'!C5</f>
        <v>Rivers</v>
      </c>
      <c r="C293" s="183">
        <f>'6-19-24 vs Randolph'!D5</f>
        <v>4</v>
      </c>
      <c r="D293" s="183">
        <f>'6-19-24 vs Randolph'!E5</f>
        <v>4</v>
      </c>
      <c r="E293" s="183">
        <f>'6-19-24 vs Randolph'!F5*100</f>
        <v>100</v>
      </c>
      <c r="F293" s="183">
        <f>'6-19-24 vs Randolph'!G5</f>
        <v>2</v>
      </c>
      <c r="G293" s="183">
        <f>'6-19-24 vs Randolph'!H5</f>
        <v>4</v>
      </c>
      <c r="H293" s="183">
        <f>'6-19-24 vs Randolph'!I5*100</f>
        <v>50</v>
      </c>
      <c r="I293" s="183">
        <f>'6-19-24 vs Randolph'!J5</f>
        <v>1</v>
      </c>
      <c r="J293" s="183">
        <f>'6-19-24 vs Randolph'!K5</f>
        <v>1</v>
      </c>
      <c r="K293" s="183">
        <f>'6-19-24 vs Randolph'!L5*100</f>
        <v>100</v>
      </c>
      <c r="L293" s="183">
        <f>'6-19-24 vs Randolph'!M5</f>
        <v>6</v>
      </c>
      <c r="M293" s="183">
        <f>'6-19-24 vs Randolph'!N5</f>
        <v>8</v>
      </c>
      <c r="N293" s="183">
        <f>'6-19-24 vs Randolph'!O5*100</f>
        <v>75</v>
      </c>
      <c r="O293" s="183">
        <f>'6-19-24 vs Randolph'!P5</f>
        <v>15</v>
      </c>
      <c r="P293" s="183">
        <f>'6-19-24 vs Randolph'!Q5</f>
        <v>1</v>
      </c>
      <c r="Q293" s="183">
        <f>'6-19-24 vs Randolph'!R5</f>
        <v>4</v>
      </c>
      <c r="R293" s="183">
        <f>'6-19-24 vs Randolph'!S5</f>
        <v>5</v>
      </c>
      <c r="S293" s="183">
        <f>'6-19-24 vs Randolph'!T5</f>
        <v>0</v>
      </c>
      <c r="T293" s="183">
        <f>'6-19-24 vs Randolph'!U5</f>
        <v>0</v>
      </c>
      <c r="U293" s="183">
        <f>'6-19-24 vs Randolph'!V5</f>
        <v>0</v>
      </c>
      <c r="V293" s="183">
        <f>'6-19-24 vs Randolph'!W5</f>
        <v>1</v>
      </c>
      <c r="W293" s="183">
        <f>'6-19-24 vs Randolph'!X5</f>
        <v>0</v>
      </c>
      <c r="X293" s="183">
        <f>'6-19-24 vs Randolph'!Y5</f>
        <v>1</v>
      </c>
      <c r="Y293" s="183">
        <f>'6-19-24 vs Randolph'!Z5</f>
        <v>0</v>
      </c>
      <c r="Z293" s="183">
        <f>'6-19-24 vs Randolph'!AA5</f>
        <v>11</v>
      </c>
      <c r="AA293" s="196" t="s">
        <v>172</v>
      </c>
      <c r="AB293" s="196"/>
      <c r="AC293" s="196"/>
    </row>
    <row r="294" spans="1:29" x14ac:dyDescent="0.55000000000000004">
      <c r="A294" s="196">
        <f>'6-19-24 vs Randolph'!B6</f>
        <v>3</v>
      </c>
      <c r="B294" s="196" t="str">
        <f>'6-19-24 vs Randolph'!C6</f>
        <v>Gossett</v>
      </c>
      <c r="C294" s="183">
        <f>'6-19-24 vs Randolph'!D6</f>
        <v>0</v>
      </c>
      <c r="D294" s="183">
        <f>'6-19-24 vs Randolph'!E6</f>
        <v>0</v>
      </c>
      <c r="E294" s="183">
        <f>'6-19-24 vs Randolph'!F6*100</f>
        <v>0</v>
      </c>
      <c r="F294" s="183">
        <f>'6-19-24 vs Randolph'!G6</f>
        <v>0</v>
      </c>
      <c r="G294" s="183">
        <f>'6-19-24 vs Randolph'!H6</f>
        <v>2</v>
      </c>
      <c r="H294" s="183">
        <f>'6-19-24 vs Randolph'!I6*100</f>
        <v>0</v>
      </c>
      <c r="I294" s="183">
        <f>'6-19-24 vs Randolph'!J6</f>
        <v>0</v>
      </c>
      <c r="J294" s="183">
        <f>'6-19-24 vs Randolph'!K6</f>
        <v>0</v>
      </c>
      <c r="K294" s="183">
        <f>'6-19-24 vs Randolph'!L6*100</f>
        <v>0</v>
      </c>
      <c r="L294" s="183">
        <f>'6-19-24 vs Randolph'!M6</f>
        <v>0</v>
      </c>
      <c r="M294" s="183">
        <f>'6-19-24 vs Randolph'!N6</f>
        <v>2</v>
      </c>
      <c r="N294" s="183">
        <f>'6-19-24 vs Randolph'!O6*100</f>
        <v>0</v>
      </c>
      <c r="O294" s="183">
        <f>'6-19-24 vs Randolph'!P6</f>
        <v>0</v>
      </c>
      <c r="P294" s="183">
        <f>'6-19-24 vs Randolph'!Q6</f>
        <v>0</v>
      </c>
      <c r="Q294" s="183">
        <f>'6-19-24 vs Randolph'!R6</f>
        <v>1</v>
      </c>
      <c r="R294" s="183">
        <f>'6-19-24 vs Randolph'!S6</f>
        <v>1</v>
      </c>
      <c r="S294" s="183">
        <f>'6-19-24 vs Randolph'!T6</f>
        <v>1</v>
      </c>
      <c r="T294" s="183">
        <f>'6-19-24 vs Randolph'!U6</f>
        <v>0</v>
      </c>
      <c r="U294" s="183">
        <f>'6-19-24 vs Randolph'!V6</f>
        <v>0</v>
      </c>
      <c r="V294" s="183">
        <f>'6-19-24 vs Randolph'!W6</f>
        <v>1</v>
      </c>
      <c r="W294" s="183">
        <f>'6-19-24 vs Randolph'!X6</f>
        <v>1</v>
      </c>
      <c r="X294" s="183">
        <f>'6-19-24 vs Randolph'!Y6</f>
        <v>1</v>
      </c>
      <c r="Y294" s="183">
        <f>'6-19-24 vs Randolph'!Z6</f>
        <v>0</v>
      </c>
      <c r="Z294" s="183">
        <f>'6-19-24 vs Randolph'!AA6</f>
        <v>9.33</v>
      </c>
      <c r="AA294" s="196" t="s">
        <v>172</v>
      </c>
      <c r="AB294" s="196"/>
      <c r="AC294" s="196"/>
    </row>
    <row r="295" spans="1:29" x14ac:dyDescent="0.55000000000000004">
      <c r="A295" s="196">
        <f>'6-19-24 vs Randolph'!B7</f>
        <v>4</v>
      </c>
      <c r="B295" s="196" t="str">
        <f>'6-19-24 vs Randolph'!C7</f>
        <v>Stapler</v>
      </c>
      <c r="C295" s="183">
        <f>'6-19-24 vs Randolph'!D7</f>
        <v>2</v>
      </c>
      <c r="D295" s="183">
        <f>'6-19-24 vs Randolph'!E7</f>
        <v>3</v>
      </c>
      <c r="E295" s="183">
        <f>'6-19-24 vs Randolph'!F7*100</f>
        <v>66.666666666666657</v>
      </c>
      <c r="F295" s="183">
        <f>'6-19-24 vs Randolph'!G7</f>
        <v>1</v>
      </c>
      <c r="G295" s="183">
        <f>'6-19-24 vs Randolph'!H7</f>
        <v>5</v>
      </c>
      <c r="H295" s="183">
        <f>'6-19-24 vs Randolph'!I7*100</f>
        <v>20</v>
      </c>
      <c r="I295" s="183">
        <f>'6-19-24 vs Randolph'!J7</f>
        <v>0</v>
      </c>
      <c r="J295" s="183">
        <f>'6-19-24 vs Randolph'!K7</f>
        <v>0</v>
      </c>
      <c r="K295" s="183">
        <f>'6-19-24 vs Randolph'!L7*100</f>
        <v>0</v>
      </c>
      <c r="L295" s="183">
        <f>'6-19-24 vs Randolph'!M7</f>
        <v>3</v>
      </c>
      <c r="M295" s="183">
        <f>'6-19-24 vs Randolph'!N7</f>
        <v>8</v>
      </c>
      <c r="N295" s="183">
        <f>'6-19-24 vs Randolph'!O7*100</f>
        <v>37.5</v>
      </c>
      <c r="O295" s="183">
        <f>'6-19-24 vs Randolph'!P7</f>
        <v>7</v>
      </c>
      <c r="P295" s="183">
        <f>'6-19-24 vs Randolph'!Q7</f>
        <v>1</v>
      </c>
      <c r="Q295" s="183">
        <f>'6-19-24 vs Randolph'!R7</f>
        <v>3</v>
      </c>
      <c r="R295" s="183">
        <f>'6-19-24 vs Randolph'!S7</f>
        <v>4</v>
      </c>
      <c r="S295" s="183">
        <f>'6-19-24 vs Randolph'!T7</f>
        <v>4</v>
      </c>
      <c r="T295" s="183">
        <f>'6-19-24 vs Randolph'!U7</f>
        <v>1</v>
      </c>
      <c r="U295" s="183">
        <f>'6-19-24 vs Randolph'!V7</f>
        <v>0</v>
      </c>
      <c r="V295" s="183">
        <f>'6-19-24 vs Randolph'!W7</f>
        <v>1</v>
      </c>
      <c r="W295" s="183">
        <f>'6-19-24 vs Randolph'!X7</f>
        <v>1</v>
      </c>
      <c r="X295" s="183">
        <f>'6-19-24 vs Randolph'!Y7</f>
        <v>0</v>
      </c>
      <c r="Y295" s="183">
        <f>'6-19-24 vs Randolph'!Z7</f>
        <v>0</v>
      </c>
      <c r="Z295" s="183">
        <f>'6-19-24 vs Randolph'!AA7</f>
        <v>13</v>
      </c>
      <c r="AA295" s="196" t="s">
        <v>172</v>
      </c>
      <c r="AB295" s="196"/>
      <c r="AC295" s="196"/>
    </row>
    <row r="296" spans="1:29" x14ac:dyDescent="0.55000000000000004">
      <c r="A296" s="196">
        <f>'6-19-24 vs Randolph'!B8</f>
        <v>5</v>
      </c>
      <c r="B296" s="196" t="str">
        <f>'6-19-24 vs Randolph'!C8</f>
        <v>JD</v>
      </c>
      <c r="C296" s="183">
        <f>'6-19-24 vs Randolph'!D8</f>
        <v>4</v>
      </c>
      <c r="D296" s="183">
        <f>'6-19-24 vs Randolph'!E8</f>
        <v>4</v>
      </c>
      <c r="E296" s="183">
        <f>'6-19-24 vs Randolph'!F8*100</f>
        <v>100</v>
      </c>
      <c r="F296" s="183">
        <f>'6-19-24 vs Randolph'!G8</f>
        <v>0</v>
      </c>
      <c r="G296" s="183">
        <f>'6-19-24 vs Randolph'!H8</f>
        <v>0</v>
      </c>
      <c r="H296" s="183">
        <f>'6-19-24 vs Randolph'!I8*100</f>
        <v>0</v>
      </c>
      <c r="I296" s="183">
        <f>'6-19-24 vs Randolph'!J8</f>
        <v>0</v>
      </c>
      <c r="J296" s="183">
        <f>'6-19-24 vs Randolph'!K8</f>
        <v>0</v>
      </c>
      <c r="K296" s="183">
        <f>'6-19-24 vs Randolph'!L8*100</f>
        <v>0</v>
      </c>
      <c r="L296" s="183">
        <f>'6-19-24 vs Randolph'!M8</f>
        <v>4</v>
      </c>
      <c r="M296" s="183">
        <f>'6-19-24 vs Randolph'!N8</f>
        <v>4</v>
      </c>
      <c r="N296" s="183">
        <f>'6-19-24 vs Randolph'!O8*100</f>
        <v>100</v>
      </c>
      <c r="O296" s="183">
        <f>'6-19-24 vs Randolph'!P8</f>
        <v>8</v>
      </c>
      <c r="P296" s="183">
        <f>'6-19-24 vs Randolph'!Q8</f>
        <v>1</v>
      </c>
      <c r="Q296" s="183">
        <f>'6-19-24 vs Randolph'!R8</f>
        <v>2</v>
      </c>
      <c r="R296" s="183">
        <f>'6-19-24 vs Randolph'!S8</f>
        <v>3</v>
      </c>
      <c r="S296" s="183">
        <f>'6-19-24 vs Randolph'!T8</f>
        <v>1</v>
      </c>
      <c r="T296" s="183">
        <f>'6-19-24 vs Randolph'!U8</f>
        <v>0</v>
      </c>
      <c r="U296" s="183">
        <f>'6-19-24 vs Randolph'!V8</f>
        <v>0</v>
      </c>
      <c r="V296" s="183">
        <f>'6-19-24 vs Randolph'!W8</f>
        <v>2</v>
      </c>
      <c r="W296" s="183">
        <f>'6-19-24 vs Randolph'!X8</f>
        <v>0</v>
      </c>
      <c r="X296" s="183">
        <f>'6-19-24 vs Randolph'!Y8</f>
        <v>0</v>
      </c>
      <c r="Y296" s="183">
        <f>'6-19-24 vs Randolph'!Z8</f>
        <v>1</v>
      </c>
      <c r="Z296" s="183">
        <f>'6-19-24 vs Randolph'!AA8</f>
        <v>12.15</v>
      </c>
      <c r="AA296" s="196" t="s">
        <v>172</v>
      </c>
      <c r="AB296" s="196"/>
      <c r="AC296" s="196"/>
    </row>
    <row r="297" spans="1:29" x14ac:dyDescent="0.55000000000000004">
      <c r="A297" s="196">
        <f>'6-19-24 vs Randolph'!B9</f>
        <v>10</v>
      </c>
      <c r="B297" s="196" t="str">
        <f>'6-19-24 vs Randolph'!C9</f>
        <v>Mason</v>
      </c>
      <c r="C297" s="183">
        <f>'6-19-24 vs Randolph'!D9</f>
        <v>3</v>
      </c>
      <c r="D297" s="183">
        <f>'6-19-24 vs Randolph'!E9</f>
        <v>4</v>
      </c>
      <c r="E297" s="183">
        <f>'6-19-24 vs Randolph'!F9*100</f>
        <v>75</v>
      </c>
      <c r="F297" s="183">
        <f>'6-19-24 vs Randolph'!G9</f>
        <v>2</v>
      </c>
      <c r="G297" s="183">
        <f>'6-19-24 vs Randolph'!H9</f>
        <v>4</v>
      </c>
      <c r="H297" s="183">
        <f>'6-19-24 vs Randolph'!I9*100</f>
        <v>50</v>
      </c>
      <c r="I297" s="183">
        <f>'6-19-24 vs Randolph'!J9</f>
        <v>2</v>
      </c>
      <c r="J297" s="183">
        <f>'6-19-24 vs Randolph'!K9</f>
        <v>2</v>
      </c>
      <c r="K297" s="183">
        <f>'6-19-24 vs Randolph'!L9*100</f>
        <v>100</v>
      </c>
      <c r="L297" s="183">
        <f>'6-19-24 vs Randolph'!M9</f>
        <v>5</v>
      </c>
      <c r="M297" s="183">
        <f>'6-19-24 vs Randolph'!N9</f>
        <v>8</v>
      </c>
      <c r="N297" s="183">
        <f>'6-19-24 vs Randolph'!O9*100</f>
        <v>62.5</v>
      </c>
      <c r="O297" s="183">
        <f>'6-19-24 vs Randolph'!P9</f>
        <v>14</v>
      </c>
      <c r="P297" s="183">
        <f>'6-19-24 vs Randolph'!Q9</f>
        <v>0</v>
      </c>
      <c r="Q297" s="183">
        <f>'6-19-24 vs Randolph'!R9</f>
        <v>2</v>
      </c>
      <c r="R297" s="183">
        <f>'6-19-24 vs Randolph'!S9</f>
        <v>2</v>
      </c>
      <c r="S297" s="183">
        <f>'6-19-24 vs Randolph'!T9</f>
        <v>2</v>
      </c>
      <c r="T297" s="183">
        <f>'6-19-24 vs Randolph'!U9</f>
        <v>0</v>
      </c>
      <c r="U297" s="183">
        <f>'6-19-24 vs Randolph'!V9</f>
        <v>0</v>
      </c>
      <c r="V297" s="183">
        <f>'6-19-24 vs Randolph'!W9</f>
        <v>0</v>
      </c>
      <c r="W297" s="183">
        <f>'6-19-24 vs Randolph'!X9</f>
        <v>0</v>
      </c>
      <c r="X297" s="183">
        <f>'6-19-24 vs Randolph'!Y9</f>
        <v>1</v>
      </c>
      <c r="Y297" s="183">
        <f>'6-19-24 vs Randolph'!Z9</f>
        <v>2</v>
      </c>
      <c r="Z297" s="183">
        <f>'6-19-24 vs Randolph'!AA9</f>
        <v>16.079999999999998</v>
      </c>
      <c r="AA297" s="196" t="s">
        <v>172</v>
      </c>
      <c r="AB297" s="196"/>
      <c r="AC297" s="196"/>
    </row>
    <row r="298" spans="1:29" x14ac:dyDescent="0.55000000000000004">
      <c r="A298" s="196">
        <f>'6-19-24 vs Randolph'!B10</f>
        <v>11</v>
      </c>
      <c r="B298" s="196" t="str">
        <f>'6-19-24 vs Randolph'!C10</f>
        <v>Pannell</v>
      </c>
      <c r="C298" s="183">
        <f>'6-19-24 vs Randolph'!D10</f>
        <v>2</v>
      </c>
      <c r="D298" s="183">
        <f>'6-19-24 vs Randolph'!E10</f>
        <v>4</v>
      </c>
      <c r="E298" s="183">
        <f>'6-19-24 vs Randolph'!F10*100</f>
        <v>50</v>
      </c>
      <c r="F298" s="183">
        <f>'6-19-24 vs Randolph'!G10</f>
        <v>1</v>
      </c>
      <c r="G298" s="183">
        <f>'6-19-24 vs Randolph'!H10</f>
        <v>2</v>
      </c>
      <c r="H298" s="183">
        <f>'6-19-24 vs Randolph'!I10*100</f>
        <v>50</v>
      </c>
      <c r="I298" s="183">
        <f>'6-19-24 vs Randolph'!J10</f>
        <v>0</v>
      </c>
      <c r="J298" s="183">
        <f>'6-19-24 vs Randolph'!K10</f>
        <v>0</v>
      </c>
      <c r="K298" s="183">
        <f>'6-19-24 vs Randolph'!L10*100</f>
        <v>0</v>
      </c>
      <c r="L298" s="183">
        <f>'6-19-24 vs Randolph'!M10</f>
        <v>3</v>
      </c>
      <c r="M298" s="183">
        <f>'6-19-24 vs Randolph'!N10</f>
        <v>6</v>
      </c>
      <c r="N298" s="183">
        <f>'6-19-24 vs Randolph'!O10*100</f>
        <v>50</v>
      </c>
      <c r="O298" s="183">
        <f>'6-19-24 vs Randolph'!P10</f>
        <v>7</v>
      </c>
      <c r="P298" s="183">
        <f>'6-19-24 vs Randolph'!Q10</f>
        <v>0</v>
      </c>
      <c r="Q298" s="183">
        <f>'6-19-24 vs Randolph'!R10</f>
        <v>3</v>
      </c>
      <c r="R298" s="183">
        <f>'6-19-24 vs Randolph'!S10</f>
        <v>3</v>
      </c>
      <c r="S298" s="183">
        <f>'6-19-24 vs Randolph'!T10</f>
        <v>2</v>
      </c>
      <c r="T298" s="183">
        <f>'6-19-24 vs Randolph'!U10</f>
        <v>0</v>
      </c>
      <c r="U298" s="183">
        <f>'6-19-24 vs Randolph'!V10</f>
        <v>0</v>
      </c>
      <c r="V298" s="183">
        <f>'6-19-24 vs Randolph'!W10</f>
        <v>0</v>
      </c>
      <c r="W298" s="183">
        <f>'6-19-24 vs Randolph'!X10</f>
        <v>0</v>
      </c>
      <c r="X298" s="183">
        <f>'6-19-24 vs Randolph'!Y10</f>
        <v>1</v>
      </c>
      <c r="Y298" s="183">
        <f>'6-19-24 vs Randolph'!Z10</f>
        <v>3</v>
      </c>
      <c r="Z298" s="183">
        <f>'6-19-24 vs Randolph'!AA10</f>
        <v>21.33</v>
      </c>
      <c r="AA298" s="196" t="s">
        <v>172</v>
      </c>
      <c r="AB298" s="196"/>
      <c r="AC298" s="196"/>
    </row>
    <row r="299" spans="1:29" x14ac:dyDescent="0.55000000000000004">
      <c r="A299" s="196">
        <f>'6-19-24 vs Randolph'!B11</f>
        <v>12</v>
      </c>
      <c r="B299" s="196" t="str">
        <f>'6-19-24 vs Randolph'!C11</f>
        <v>Chapman</v>
      </c>
      <c r="C299" s="183">
        <f>'6-19-24 vs Randolph'!D11</f>
        <v>0</v>
      </c>
      <c r="D299" s="183">
        <f>'6-19-24 vs Randolph'!E11</f>
        <v>0</v>
      </c>
      <c r="E299" s="183">
        <f>'6-19-24 vs Randolph'!F11*100</f>
        <v>0</v>
      </c>
      <c r="F299" s="183">
        <f>'6-19-24 vs Randolph'!G11</f>
        <v>0</v>
      </c>
      <c r="G299" s="183">
        <f>'6-19-24 vs Randolph'!H11</f>
        <v>0</v>
      </c>
      <c r="H299" s="183">
        <f>'6-19-24 vs Randolph'!I11*100</f>
        <v>0</v>
      </c>
      <c r="I299" s="183">
        <f>'6-19-24 vs Randolph'!J11</f>
        <v>0</v>
      </c>
      <c r="J299" s="183">
        <f>'6-19-24 vs Randolph'!K11</f>
        <v>0</v>
      </c>
      <c r="K299" s="183">
        <f>'6-19-24 vs Randolph'!L11*100</f>
        <v>0</v>
      </c>
      <c r="L299" s="183">
        <f>'6-19-24 vs Randolph'!M11</f>
        <v>0</v>
      </c>
      <c r="M299" s="183">
        <f>'6-19-24 vs Randolph'!N11</f>
        <v>0</v>
      </c>
      <c r="N299" s="183">
        <f>'6-19-24 vs Randolph'!O11*100</f>
        <v>0</v>
      </c>
      <c r="O299" s="183">
        <f>'6-19-24 vs Randolph'!P11</f>
        <v>0</v>
      </c>
      <c r="P299" s="183">
        <f>'6-19-24 vs Randolph'!Q11</f>
        <v>0</v>
      </c>
      <c r="Q299" s="183">
        <f>'6-19-24 vs Randolph'!R11</f>
        <v>0</v>
      </c>
      <c r="R299" s="183">
        <f>'6-19-24 vs Randolph'!S11</f>
        <v>0</v>
      </c>
      <c r="S299" s="183">
        <f>'6-19-24 vs Randolph'!T11</f>
        <v>0</v>
      </c>
      <c r="T299" s="183">
        <f>'6-19-24 vs Randolph'!U11</f>
        <v>0</v>
      </c>
      <c r="U299" s="183">
        <f>'6-19-24 vs Randolph'!V11</f>
        <v>0</v>
      </c>
      <c r="V299" s="183">
        <f>'6-19-24 vs Randolph'!W11</f>
        <v>0</v>
      </c>
      <c r="W299" s="183">
        <f>'6-19-24 vs Randolph'!X11</f>
        <v>0</v>
      </c>
      <c r="X299" s="183">
        <f>'6-19-24 vs Randolph'!Y11</f>
        <v>0</v>
      </c>
      <c r="Y299" s="183">
        <f>'6-19-24 vs Randolph'!Z11</f>
        <v>0</v>
      </c>
      <c r="Z299" s="183">
        <f>'6-19-24 vs Randolph'!AA11</f>
        <v>0</v>
      </c>
      <c r="AA299" s="196" t="s">
        <v>172</v>
      </c>
      <c r="AB299" s="196"/>
      <c r="AC299" s="196"/>
    </row>
    <row r="300" spans="1:29" x14ac:dyDescent="0.55000000000000004">
      <c r="A300" s="196">
        <f>'6-19-24 vs Randolph'!B12</f>
        <v>24</v>
      </c>
      <c r="B300" s="196" t="str">
        <f>'6-19-24 vs Randolph'!C12</f>
        <v>Carney</v>
      </c>
      <c r="C300" s="183">
        <f>'6-19-24 vs Randolph'!D12</f>
        <v>0</v>
      </c>
      <c r="D300" s="183">
        <f>'6-19-24 vs Randolph'!E12</f>
        <v>0</v>
      </c>
      <c r="E300" s="183">
        <f>'6-19-24 vs Randolph'!F12*100</f>
        <v>0</v>
      </c>
      <c r="F300" s="183">
        <f>'6-19-24 vs Randolph'!G12</f>
        <v>1</v>
      </c>
      <c r="G300" s="183">
        <f>'6-19-24 vs Randolph'!H12</f>
        <v>2</v>
      </c>
      <c r="H300" s="183">
        <f>'6-19-24 vs Randolph'!I12*100</f>
        <v>50</v>
      </c>
      <c r="I300" s="183">
        <f>'6-19-24 vs Randolph'!J12</f>
        <v>0</v>
      </c>
      <c r="J300" s="183">
        <f>'6-19-24 vs Randolph'!K12</f>
        <v>0</v>
      </c>
      <c r="K300" s="183">
        <f>'6-19-24 vs Randolph'!L12*100</f>
        <v>0</v>
      </c>
      <c r="L300" s="183">
        <f>'6-19-24 vs Randolph'!M12</f>
        <v>1</v>
      </c>
      <c r="M300" s="183">
        <f>'6-19-24 vs Randolph'!N12</f>
        <v>2</v>
      </c>
      <c r="N300" s="183">
        <f>'6-19-24 vs Randolph'!O12*100</f>
        <v>50</v>
      </c>
      <c r="O300" s="183">
        <f>'6-19-24 vs Randolph'!P12</f>
        <v>3</v>
      </c>
      <c r="P300" s="183">
        <f>'6-19-24 vs Randolph'!Q12</f>
        <v>1</v>
      </c>
      <c r="Q300" s="183">
        <f>'6-19-24 vs Randolph'!R12</f>
        <v>0</v>
      </c>
      <c r="R300" s="183">
        <f>'6-19-24 vs Randolph'!S12</f>
        <v>1</v>
      </c>
      <c r="S300" s="183">
        <f>'6-19-24 vs Randolph'!T12</f>
        <v>1</v>
      </c>
      <c r="T300" s="183">
        <f>'6-19-24 vs Randolph'!U12</f>
        <v>0</v>
      </c>
      <c r="U300" s="183">
        <f>'6-19-24 vs Randolph'!V12</f>
        <v>0</v>
      </c>
      <c r="V300" s="183">
        <f>'6-19-24 vs Randolph'!W12</f>
        <v>0</v>
      </c>
      <c r="W300" s="183">
        <f>'6-19-24 vs Randolph'!X12</f>
        <v>0</v>
      </c>
      <c r="X300" s="183">
        <f>'6-19-24 vs Randolph'!Y12</f>
        <v>0</v>
      </c>
      <c r="Y300" s="183">
        <f>'6-19-24 vs Randolph'!Z12</f>
        <v>0</v>
      </c>
      <c r="Z300" s="183">
        <f>'6-19-24 vs Randolph'!AA12</f>
        <v>7.66</v>
      </c>
      <c r="AA300" s="196" t="s">
        <v>172</v>
      </c>
      <c r="AB300" s="196"/>
      <c r="AC300" s="196"/>
    </row>
    <row r="301" spans="1:29" x14ac:dyDescent="0.55000000000000004">
      <c r="A301" s="196">
        <f>'6-19-24 vs Randolph'!B13</f>
        <v>30</v>
      </c>
      <c r="B301" s="196" t="str">
        <f>'6-19-24 vs Randolph'!C13</f>
        <v>Bowman</v>
      </c>
      <c r="C301" s="183">
        <f>'6-19-24 vs Randolph'!D13</f>
        <v>4</v>
      </c>
      <c r="D301" s="183">
        <f>'6-19-24 vs Randolph'!E13</f>
        <v>4</v>
      </c>
      <c r="E301" s="183">
        <f>'6-19-24 vs Randolph'!F13*100</f>
        <v>100</v>
      </c>
      <c r="F301" s="183">
        <f>'6-19-24 vs Randolph'!G13</f>
        <v>1</v>
      </c>
      <c r="G301" s="183">
        <f>'6-19-24 vs Randolph'!H13</f>
        <v>3</v>
      </c>
      <c r="H301" s="183">
        <f>'6-19-24 vs Randolph'!I13*100</f>
        <v>33.333333333333329</v>
      </c>
      <c r="I301" s="183">
        <f>'6-19-24 vs Randolph'!J13</f>
        <v>0</v>
      </c>
      <c r="J301" s="183">
        <f>'6-19-24 vs Randolph'!K13</f>
        <v>0</v>
      </c>
      <c r="K301" s="183">
        <f>'6-19-24 vs Randolph'!L13*100</f>
        <v>0</v>
      </c>
      <c r="L301" s="183">
        <f>'6-19-24 vs Randolph'!M13</f>
        <v>5</v>
      </c>
      <c r="M301" s="183">
        <f>'6-19-24 vs Randolph'!N13</f>
        <v>7</v>
      </c>
      <c r="N301" s="183">
        <f>'6-19-24 vs Randolph'!O13*100</f>
        <v>71.428571428571431</v>
      </c>
      <c r="O301" s="183">
        <f>'6-19-24 vs Randolph'!P13</f>
        <v>11</v>
      </c>
      <c r="P301" s="183">
        <f>'6-19-24 vs Randolph'!Q13</f>
        <v>2</v>
      </c>
      <c r="Q301" s="183">
        <f>'6-19-24 vs Randolph'!R13</f>
        <v>4</v>
      </c>
      <c r="R301" s="183">
        <f>'6-19-24 vs Randolph'!S13</f>
        <v>6</v>
      </c>
      <c r="S301" s="183">
        <f>'6-19-24 vs Randolph'!T13</f>
        <v>1</v>
      </c>
      <c r="T301" s="183">
        <f>'6-19-24 vs Randolph'!U13</f>
        <v>0</v>
      </c>
      <c r="U301" s="183">
        <f>'6-19-24 vs Randolph'!V13</f>
        <v>4</v>
      </c>
      <c r="V301" s="183">
        <f>'6-19-24 vs Randolph'!W13</f>
        <v>0</v>
      </c>
      <c r="W301" s="183">
        <f>'6-19-24 vs Randolph'!X13</f>
        <v>0</v>
      </c>
      <c r="X301" s="183">
        <f>'6-19-24 vs Randolph'!Y13</f>
        <v>0</v>
      </c>
      <c r="Y301" s="183">
        <f>'6-19-24 vs Randolph'!Z13</f>
        <v>2</v>
      </c>
      <c r="Z301" s="183">
        <f>'6-19-24 vs Randolph'!AA13</f>
        <v>12.25</v>
      </c>
      <c r="AA301" s="196" t="s">
        <v>172</v>
      </c>
      <c r="AB301" s="196"/>
      <c r="AC301" s="196"/>
    </row>
    <row r="302" spans="1:29" x14ac:dyDescent="0.55000000000000004">
      <c r="A302" s="196">
        <f>'6-19-24 vs Randolph'!B14</f>
        <v>32</v>
      </c>
      <c r="B302" s="196" t="str">
        <f>'6-19-24 vs Randolph'!C14</f>
        <v>Turner</v>
      </c>
      <c r="C302" s="183">
        <f>'6-19-24 vs Randolph'!D14</f>
        <v>1</v>
      </c>
      <c r="D302" s="183">
        <f>'6-19-24 vs Randolph'!E14</f>
        <v>3</v>
      </c>
      <c r="E302" s="183">
        <f>'6-19-24 vs Randolph'!F14*100</f>
        <v>33.333333333333329</v>
      </c>
      <c r="F302" s="183">
        <f>'6-19-24 vs Randolph'!G14</f>
        <v>0</v>
      </c>
      <c r="G302" s="183">
        <f>'6-19-24 vs Randolph'!H14</f>
        <v>2</v>
      </c>
      <c r="H302" s="183">
        <f>'6-19-24 vs Randolph'!I14*100</f>
        <v>0</v>
      </c>
      <c r="I302" s="183">
        <f>'6-19-24 vs Randolph'!J14</f>
        <v>2</v>
      </c>
      <c r="J302" s="183">
        <f>'6-19-24 vs Randolph'!K14</f>
        <v>2</v>
      </c>
      <c r="K302" s="183">
        <f>'6-19-24 vs Randolph'!L14*100</f>
        <v>100</v>
      </c>
      <c r="L302" s="183">
        <f>'6-19-24 vs Randolph'!M14</f>
        <v>1</v>
      </c>
      <c r="M302" s="183">
        <f>'6-19-24 vs Randolph'!N14</f>
        <v>5</v>
      </c>
      <c r="N302" s="183">
        <f>'6-19-24 vs Randolph'!O14*100</f>
        <v>20</v>
      </c>
      <c r="O302" s="183">
        <f>'6-19-24 vs Randolph'!P14</f>
        <v>4</v>
      </c>
      <c r="P302" s="183">
        <f>'6-19-24 vs Randolph'!Q14</f>
        <v>0</v>
      </c>
      <c r="Q302" s="183">
        <f>'6-19-24 vs Randolph'!R14</f>
        <v>0</v>
      </c>
      <c r="R302" s="183">
        <f>'6-19-24 vs Randolph'!S14</f>
        <v>0</v>
      </c>
      <c r="S302" s="183">
        <f>'6-19-24 vs Randolph'!T14</f>
        <v>1</v>
      </c>
      <c r="T302" s="183">
        <f>'6-19-24 vs Randolph'!U14</f>
        <v>1</v>
      </c>
      <c r="U302" s="183">
        <f>'6-19-24 vs Randolph'!V14</f>
        <v>0</v>
      </c>
      <c r="V302" s="183">
        <f>'6-19-24 vs Randolph'!W14</f>
        <v>0</v>
      </c>
      <c r="W302" s="183">
        <f>'6-19-24 vs Randolph'!X14</f>
        <v>1</v>
      </c>
      <c r="X302" s="183">
        <f>'6-19-24 vs Randolph'!Y14</f>
        <v>1</v>
      </c>
      <c r="Y302" s="183">
        <f>'6-19-24 vs Randolph'!Z14</f>
        <v>1</v>
      </c>
      <c r="Z302" s="183">
        <f>'6-19-24 vs Randolph'!AA14</f>
        <v>17.329999999999998</v>
      </c>
      <c r="AA302" s="196" t="s">
        <v>172</v>
      </c>
      <c r="AB302" s="196"/>
      <c r="AC302" s="196"/>
    </row>
    <row r="303" spans="1:29" x14ac:dyDescent="0.55000000000000004">
      <c r="A303" s="196">
        <f>'6-19-24 vs Randolph'!B15</f>
        <v>33</v>
      </c>
      <c r="B303" s="196" t="str">
        <f>'6-19-24 vs Randolph'!C15</f>
        <v>Bellomy</v>
      </c>
      <c r="C303" s="183">
        <f>'6-19-24 vs Randolph'!D15</f>
        <v>2</v>
      </c>
      <c r="D303" s="183">
        <f>'6-19-24 vs Randolph'!E15</f>
        <v>2</v>
      </c>
      <c r="E303" s="183">
        <f>'6-19-24 vs Randolph'!F15*100</f>
        <v>100</v>
      </c>
      <c r="F303" s="183">
        <f>'6-19-24 vs Randolph'!G15</f>
        <v>0</v>
      </c>
      <c r="G303" s="183">
        <f>'6-19-24 vs Randolph'!H15</f>
        <v>1</v>
      </c>
      <c r="H303" s="183">
        <f>'6-19-24 vs Randolph'!I15*100</f>
        <v>0</v>
      </c>
      <c r="I303" s="183">
        <f>'6-19-24 vs Randolph'!J15</f>
        <v>0</v>
      </c>
      <c r="J303" s="183">
        <f>'6-19-24 vs Randolph'!K15</f>
        <v>1</v>
      </c>
      <c r="K303" s="183">
        <f>'6-19-24 vs Randolph'!L15*100</f>
        <v>0</v>
      </c>
      <c r="L303" s="183">
        <f>'6-19-24 vs Randolph'!M15</f>
        <v>2</v>
      </c>
      <c r="M303" s="183">
        <f>'6-19-24 vs Randolph'!N15</f>
        <v>3</v>
      </c>
      <c r="N303" s="183">
        <f>'6-19-24 vs Randolph'!O15*100</f>
        <v>66.666666666666657</v>
      </c>
      <c r="O303" s="183">
        <f>'6-19-24 vs Randolph'!P15</f>
        <v>4</v>
      </c>
      <c r="P303" s="183">
        <f>'6-19-24 vs Randolph'!Q15</f>
        <v>1</v>
      </c>
      <c r="Q303" s="183">
        <f>'6-19-24 vs Randolph'!R15</f>
        <v>3</v>
      </c>
      <c r="R303" s="183">
        <f>'6-19-24 vs Randolph'!S15</f>
        <v>4</v>
      </c>
      <c r="S303" s="183">
        <f>'6-19-24 vs Randolph'!T15</f>
        <v>1</v>
      </c>
      <c r="T303" s="183">
        <f>'6-19-24 vs Randolph'!U15</f>
        <v>0</v>
      </c>
      <c r="U303" s="183">
        <f>'6-19-24 vs Randolph'!V15</f>
        <v>0</v>
      </c>
      <c r="V303" s="183">
        <f>'6-19-24 vs Randolph'!W15</f>
        <v>1</v>
      </c>
      <c r="W303" s="183">
        <f>'6-19-24 vs Randolph'!X15</f>
        <v>0</v>
      </c>
      <c r="X303" s="183">
        <f>'6-19-24 vs Randolph'!Y15</f>
        <v>3</v>
      </c>
      <c r="Y303" s="183">
        <f>'6-19-24 vs Randolph'!Z15</f>
        <v>0</v>
      </c>
      <c r="Z303" s="183">
        <f>'6-19-24 vs Randolph'!AA15</f>
        <v>17.5</v>
      </c>
      <c r="AA303" s="196" t="s">
        <v>172</v>
      </c>
      <c r="AB303" s="196"/>
      <c r="AC303" s="196"/>
    </row>
    <row r="304" spans="1:29" x14ac:dyDescent="0.55000000000000004">
      <c r="A304" s="196">
        <f>'6-19-24 vs Randolph'!B16</f>
        <v>34</v>
      </c>
      <c r="B304" s="196" t="str">
        <f>'6-19-24 vs Randolph'!C16</f>
        <v>Toms</v>
      </c>
      <c r="C304" s="183">
        <f>'6-19-24 vs Randolph'!D16</f>
        <v>3</v>
      </c>
      <c r="D304" s="183">
        <f>'6-19-24 vs Randolph'!E16</f>
        <v>4</v>
      </c>
      <c r="E304" s="183">
        <f>'6-19-24 vs Randolph'!F16*100</f>
        <v>75</v>
      </c>
      <c r="F304" s="183">
        <f>'6-19-24 vs Randolph'!G16</f>
        <v>0</v>
      </c>
      <c r="G304" s="183">
        <f>'6-19-24 vs Randolph'!H16</f>
        <v>0</v>
      </c>
      <c r="H304" s="183">
        <f>'6-19-24 vs Randolph'!I16*100</f>
        <v>0</v>
      </c>
      <c r="I304" s="183">
        <f>'6-19-24 vs Randolph'!J16</f>
        <v>3</v>
      </c>
      <c r="J304" s="183">
        <f>'6-19-24 vs Randolph'!K16</f>
        <v>4</v>
      </c>
      <c r="K304" s="183">
        <f>'6-19-24 vs Randolph'!L16*100</f>
        <v>75</v>
      </c>
      <c r="L304" s="183">
        <f>'6-19-24 vs Randolph'!M16</f>
        <v>3</v>
      </c>
      <c r="M304" s="183">
        <f>'6-19-24 vs Randolph'!N16</f>
        <v>4</v>
      </c>
      <c r="N304" s="183">
        <f>'6-19-24 vs Randolph'!O16*100</f>
        <v>75</v>
      </c>
      <c r="O304" s="183">
        <f>'6-19-24 vs Randolph'!P16</f>
        <v>9</v>
      </c>
      <c r="P304" s="183">
        <f>'6-19-24 vs Randolph'!Q16</f>
        <v>0</v>
      </c>
      <c r="Q304" s="183">
        <f>'6-19-24 vs Randolph'!R16</f>
        <v>1</v>
      </c>
      <c r="R304" s="183">
        <f>'6-19-24 vs Randolph'!S16</f>
        <v>1</v>
      </c>
      <c r="S304" s="183">
        <f>'6-19-24 vs Randolph'!T16</f>
        <v>0</v>
      </c>
      <c r="T304" s="183">
        <f>'6-19-24 vs Randolph'!U16</f>
        <v>0</v>
      </c>
      <c r="U304" s="183">
        <f>'6-19-24 vs Randolph'!V16</f>
        <v>0</v>
      </c>
      <c r="V304" s="183">
        <f>'6-19-24 vs Randolph'!W16</f>
        <v>0</v>
      </c>
      <c r="W304" s="183">
        <f>'6-19-24 vs Randolph'!X16</f>
        <v>0</v>
      </c>
      <c r="X304" s="183">
        <f>'6-19-24 vs Randolph'!Y16</f>
        <v>0</v>
      </c>
      <c r="Y304" s="183">
        <f>'6-19-24 vs Randolph'!Z16</f>
        <v>0</v>
      </c>
      <c r="Z304" s="183">
        <f>'6-19-24 vs Randolph'!AA16</f>
        <v>10</v>
      </c>
      <c r="AA304" s="196" t="s">
        <v>172</v>
      </c>
      <c r="AB304" s="196"/>
      <c r="AC304" s="196"/>
    </row>
    <row r="305" spans="1:29" x14ac:dyDescent="0.55000000000000004">
      <c r="A305" s="196">
        <f>'6-19-24 vs Randolph'!B17</f>
        <v>55</v>
      </c>
      <c r="B305" s="196" t="str">
        <f>'6-19-24 vs Randolph'!C17</f>
        <v>Baker</v>
      </c>
      <c r="C305" s="183">
        <f>'6-19-24 vs Randolph'!D17</f>
        <v>0</v>
      </c>
      <c r="D305" s="183">
        <f>'6-19-24 vs Randolph'!E17</f>
        <v>0</v>
      </c>
      <c r="E305" s="183">
        <f>'6-19-24 vs Randolph'!F17*100</f>
        <v>0</v>
      </c>
      <c r="F305" s="183">
        <f>'6-19-24 vs Randolph'!G17</f>
        <v>0</v>
      </c>
      <c r="G305" s="183">
        <f>'6-19-24 vs Randolph'!H17</f>
        <v>0</v>
      </c>
      <c r="H305" s="183">
        <f>'6-19-24 vs Randolph'!I17*100</f>
        <v>0</v>
      </c>
      <c r="I305" s="183">
        <f>'6-19-24 vs Randolph'!J17</f>
        <v>0</v>
      </c>
      <c r="J305" s="183">
        <f>'6-19-24 vs Randolph'!K17</f>
        <v>0</v>
      </c>
      <c r="K305" s="183">
        <f>'6-19-24 vs Randolph'!L17*100</f>
        <v>0</v>
      </c>
      <c r="L305" s="183">
        <f>'6-19-24 vs Randolph'!M17</f>
        <v>0</v>
      </c>
      <c r="M305" s="183">
        <f>'6-19-24 vs Randolph'!N17</f>
        <v>0</v>
      </c>
      <c r="N305" s="183">
        <f>'6-19-24 vs Randolph'!O17*100</f>
        <v>0</v>
      </c>
      <c r="O305" s="183">
        <f>'6-19-24 vs Randolph'!P17</f>
        <v>0</v>
      </c>
      <c r="P305" s="183">
        <f>'6-19-24 vs Randolph'!Q17</f>
        <v>0</v>
      </c>
      <c r="Q305" s="183">
        <f>'6-19-24 vs Randolph'!R17</f>
        <v>0</v>
      </c>
      <c r="R305" s="183">
        <f>'6-19-24 vs Randolph'!S17</f>
        <v>0</v>
      </c>
      <c r="S305" s="183">
        <f>'6-19-24 vs Randolph'!T17</f>
        <v>0</v>
      </c>
      <c r="T305" s="183">
        <f>'6-19-24 vs Randolph'!U17</f>
        <v>0</v>
      </c>
      <c r="U305" s="183">
        <f>'6-19-24 vs Randolph'!V17</f>
        <v>0</v>
      </c>
      <c r="V305" s="183">
        <f>'6-19-24 vs Randolph'!W17</f>
        <v>0</v>
      </c>
      <c r="W305" s="183">
        <f>'6-19-24 vs Randolph'!X17</f>
        <v>0</v>
      </c>
      <c r="X305" s="183">
        <f>'6-19-24 vs Randolph'!Y17</f>
        <v>0</v>
      </c>
      <c r="Y305" s="183">
        <f>'6-19-24 vs Randolph'!Z17</f>
        <v>0</v>
      </c>
      <c r="Z305" s="183">
        <f>'6-19-24 vs Randolph'!AA17</f>
        <v>0</v>
      </c>
      <c r="AA305" s="196" t="s">
        <v>172</v>
      </c>
      <c r="AB305" s="196"/>
      <c r="AC305" s="196"/>
    </row>
    <row r="306" spans="1:29" x14ac:dyDescent="0.55000000000000004">
      <c r="A306" s="196">
        <f>'6-19-24 vs Randolph'!B18</f>
        <v>99</v>
      </c>
      <c r="B306" s="196" t="str">
        <f>'6-19-24 vs Randolph'!C18</f>
        <v>Team</v>
      </c>
      <c r="C306" s="183">
        <f>'6-19-24 vs Randolph'!D18</f>
        <v>29</v>
      </c>
      <c r="D306" s="183">
        <f>'6-19-24 vs Randolph'!E18</f>
        <v>38</v>
      </c>
      <c r="E306" s="183">
        <f>'6-19-24 vs Randolph'!F18*100</f>
        <v>76.31578947368422</v>
      </c>
      <c r="F306" s="183">
        <f>'6-19-24 vs Randolph'!G18</f>
        <v>8</v>
      </c>
      <c r="G306" s="183">
        <f>'6-19-24 vs Randolph'!H18</f>
        <v>27</v>
      </c>
      <c r="H306" s="183">
        <f>'6-19-24 vs Randolph'!I18*100</f>
        <v>29.629629629629626</v>
      </c>
      <c r="I306" s="183">
        <f>'6-19-24 vs Randolph'!J18</f>
        <v>10</v>
      </c>
      <c r="J306" s="183">
        <f>'6-19-24 vs Randolph'!K18</f>
        <v>12</v>
      </c>
      <c r="K306" s="183">
        <f>'6-19-24 vs Randolph'!L18*100</f>
        <v>83.333333333333343</v>
      </c>
      <c r="L306" s="183">
        <f>'6-19-24 vs Randolph'!M18</f>
        <v>37</v>
      </c>
      <c r="M306" s="183">
        <f>'6-19-24 vs Randolph'!N18</f>
        <v>65</v>
      </c>
      <c r="N306" s="183">
        <f>'6-19-24 vs Randolph'!O18*100</f>
        <v>56.92307692307692</v>
      </c>
      <c r="O306" s="183">
        <f>'6-19-24 vs Randolph'!P18</f>
        <v>92</v>
      </c>
      <c r="P306" s="183">
        <f>'6-19-24 vs Randolph'!Q18</f>
        <v>10</v>
      </c>
      <c r="Q306" s="183">
        <f>'6-19-24 vs Randolph'!R18</f>
        <v>30</v>
      </c>
      <c r="R306" s="183">
        <f>'6-19-24 vs Randolph'!S18</f>
        <v>41</v>
      </c>
      <c r="S306" s="183">
        <f>'6-19-24 vs Randolph'!T18</f>
        <v>24</v>
      </c>
      <c r="T306" s="183">
        <f>'6-19-24 vs Randolph'!U18</f>
        <v>5</v>
      </c>
      <c r="U306" s="183">
        <f>'6-19-24 vs Randolph'!V18</f>
        <v>4</v>
      </c>
      <c r="V306" s="183">
        <f>'6-19-24 vs Randolph'!W18</f>
        <v>10</v>
      </c>
      <c r="W306" s="183">
        <f>'6-19-24 vs Randolph'!X18</f>
        <v>3</v>
      </c>
      <c r="X306" s="183">
        <f>'6-19-24 vs Randolph'!Y18</f>
        <v>10</v>
      </c>
      <c r="Y306" s="183">
        <f>'6-19-24 vs Randolph'!Z18</f>
        <v>9</v>
      </c>
      <c r="Z306" s="183">
        <f>'6-19-24 vs Randolph'!AA18</f>
        <v>179.95999999999998</v>
      </c>
      <c r="AA306" s="196" t="s">
        <v>172</v>
      </c>
      <c r="AB306" s="196"/>
      <c r="AC306" s="196"/>
    </row>
    <row r="307" spans="1:29" x14ac:dyDescent="0.55000000000000004">
      <c r="A307" s="196">
        <f>'6-19-24 vs Fairview'!B3</f>
        <v>0</v>
      </c>
      <c r="B307" s="196" t="str">
        <f>'6-19-24 vs Fairview'!C3</f>
        <v>Lewis</v>
      </c>
      <c r="C307" s="183">
        <f>'6-19-24 vs Fairview'!D3</f>
        <v>0</v>
      </c>
      <c r="D307" s="183">
        <f>'6-19-24 vs Fairview'!E3</f>
        <v>1</v>
      </c>
      <c r="E307" s="183">
        <f>'6-19-24 vs Fairview'!F3*100</f>
        <v>0</v>
      </c>
      <c r="F307" s="183">
        <f>'6-19-24 vs Fairview'!G3</f>
        <v>0</v>
      </c>
      <c r="G307" s="183">
        <f>'6-19-24 vs Fairview'!H3</f>
        <v>0</v>
      </c>
      <c r="H307" s="183">
        <f>'6-19-24 vs Fairview'!I3*100</f>
        <v>0</v>
      </c>
      <c r="I307" s="183">
        <f>'6-19-24 vs Fairview'!J3</f>
        <v>0</v>
      </c>
      <c r="J307" s="183">
        <f>'6-19-24 vs Fairview'!K3</f>
        <v>0</v>
      </c>
      <c r="K307" s="183">
        <f>'6-19-24 vs Fairview'!L3*100</f>
        <v>0</v>
      </c>
      <c r="L307" s="183">
        <f>'6-19-24 vs Fairview'!M3</f>
        <v>0</v>
      </c>
      <c r="M307" s="183">
        <f>'6-19-24 vs Fairview'!N3</f>
        <v>1</v>
      </c>
      <c r="N307" s="183">
        <f>'6-19-24 vs Fairview'!O3*100</f>
        <v>0</v>
      </c>
      <c r="O307" s="183">
        <f>'6-19-24 vs Fairview'!P3</f>
        <v>0</v>
      </c>
      <c r="P307" s="183">
        <f>'6-19-24 vs Fairview'!Q3</f>
        <v>1</v>
      </c>
      <c r="Q307" s="183">
        <f>'6-19-24 vs Fairview'!R3</f>
        <v>0</v>
      </c>
      <c r="R307" s="183">
        <f>'6-19-24 vs Fairview'!S3</f>
        <v>1</v>
      </c>
      <c r="S307" s="183">
        <f>'6-19-24 vs Fairview'!T3</f>
        <v>0</v>
      </c>
      <c r="T307" s="183">
        <f>'6-19-24 vs Fairview'!U3</f>
        <v>1</v>
      </c>
      <c r="U307" s="183">
        <f>'6-19-24 vs Fairview'!V3</f>
        <v>0</v>
      </c>
      <c r="V307" s="183">
        <f>'6-19-24 vs Fairview'!W3</f>
        <v>1</v>
      </c>
      <c r="W307" s="183">
        <f>'6-19-24 vs Fairview'!X3</f>
        <v>0</v>
      </c>
      <c r="X307" s="183">
        <f>'6-19-24 vs Fairview'!Y3</f>
        <v>1</v>
      </c>
      <c r="Y307" s="183">
        <f>'6-19-24 vs Fairview'!Z3</f>
        <v>0</v>
      </c>
      <c r="Z307" s="183">
        <f>'6-19-24 vs Fairview'!AA3</f>
        <v>9.5</v>
      </c>
      <c r="AA307" s="196" t="s">
        <v>173</v>
      </c>
      <c r="AB307" s="196"/>
      <c r="AC307" s="196"/>
    </row>
    <row r="308" spans="1:29" x14ac:dyDescent="0.55000000000000004">
      <c r="A308" s="196">
        <f>'6-19-24 vs Fairview'!B4</f>
        <v>1</v>
      </c>
      <c r="B308" s="196" t="str">
        <f>'6-19-24 vs Fairview'!C4</f>
        <v>Walker</v>
      </c>
      <c r="C308" s="183">
        <f>'6-19-24 vs Fairview'!D4</f>
        <v>0</v>
      </c>
      <c r="D308" s="183">
        <f>'6-19-24 vs Fairview'!E4</f>
        <v>1</v>
      </c>
      <c r="E308" s="183">
        <f>'6-19-24 vs Fairview'!F4*100</f>
        <v>0</v>
      </c>
      <c r="F308" s="183">
        <f>'6-19-24 vs Fairview'!G4</f>
        <v>2</v>
      </c>
      <c r="G308" s="183">
        <f>'6-19-24 vs Fairview'!H4</f>
        <v>4</v>
      </c>
      <c r="H308" s="183">
        <f>'6-19-24 vs Fairview'!I4*100</f>
        <v>50</v>
      </c>
      <c r="I308" s="183">
        <f>'6-19-24 vs Fairview'!J4</f>
        <v>0</v>
      </c>
      <c r="J308" s="183">
        <f>'6-19-24 vs Fairview'!K4</f>
        <v>0</v>
      </c>
      <c r="K308" s="183">
        <f>'6-19-24 vs Fairview'!L4*100</f>
        <v>0</v>
      </c>
      <c r="L308" s="183">
        <f>'6-19-24 vs Fairview'!M4</f>
        <v>2</v>
      </c>
      <c r="M308" s="183">
        <f>'6-19-24 vs Fairview'!N4</f>
        <v>5</v>
      </c>
      <c r="N308" s="183">
        <f>'6-19-24 vs Fairview'!O4*100</f>
        <v>40</v>
      </c>
      <c r="O308" s="183">
        <f>'6-19-24 vs Fairview'!P4</f>
        <v>6</v>
      </c>
      <c r="P308" s="183">
        <f>'6-19-24 vs Fairview'!Q4</f>
        <v>0</v>
      </c>
      <c r="Q308" s="183">
        <f>'6-19-24 vs Fairview'!R4</f>
        <v>3</v>
      </c>
      <c r="R308" s="183">
        <f>'6-19-24 vs Fairview'!S4</f>
        <v>3</v>
      </c>
      <c r="S308" s="183">
        <f>'6-19-24 vs Fairview'!T4</f>
        <v>1</v>
      </c>
      <c r="T308" s="183">
        <f>'6-19-24 vs Fairview'!U4</f>
        <v>1</v>
      </c>
      <c r="U308" s="183">
        <f>'6-19-24 vs Fairview'!V4</f>
        <v>0</v>
      </c>
      <c r="V308" s="183">
        <f>'6-19-24 vs Fairview'!W4</f>
        <v>0</v>
      </c>
      <c r="W308" s="183">
        <f>'6-19-24 vs Fairview'!X4</f>
        <v>0</v>
      </c>
      <c r="X308" s="183">
        <f>'6-19-24 vs Fairview'!Y4</f>
        <v>0</v>
      </c>
      <c r="Y308" s="183">
        <f>'6-19-24 vs Fairview'!Z4</f>
        <v>0</v>
      </c>
      <c r="Z308" s="183">
        <f>'6-19-24 vs Fairview'!AA4</f>
        <v>19.66</v>
      </c>
      <c r="AA308" s="196" t="s">
        <v>173</v>
      </c>
      <c r="AB308" s="196"/>
      <c r="AC308" s="196"/>
    </row>
    <row r="309" spans="1:29" x14ac:dyDescent="0.55000000000000004">
      <c r="A309" s="196">
        <f>'6-19-24 vs Fairview'!B5</f>
        <v>2</v>
      </c>
      <c r="B309" s="196" t="str">
        <f>'6-19-24 vs Fairview'!C5</f>
        <v>Rivers</v>
      </c>
      <c r="C309" s="183">
        <f>'6-19-24 vs Fairview'!D5</f>
        <v>0</v>
      </c>
      <c r="D309" s="183">
        <f>'6-19-24 vs Fairview'!E5</f>
        <v>1</v>
      </c>
      <c r="E309" s="183">
        <f>'6-19-24 vs Fairview'!F5*100</f>
        <v>0</v>
      </c>
      <c r="F309" s="183">
        <f>'6-19-24 vs Fairview'!G5</f>
        <v>1</v>
      </c>
      <c r="G309" s="183">
        <f>'6-19-24 vs Fairview'!H5</f>
        <v>3</v>
      </c>
      <c r="H309" s="183">
        <f>'6-19-24 vs Fairview'!I5*100</f>
        <v>33.333333333333329</v>
      </c>
      <c r="I309" s="183">
        <f>'6-19-24 vs Fairview'!J5</f>
        <v>4</v>
      </c>
      <c r="J309" s="183">
        <f>'6-19-24 vs Fairview'!K5</f>
        <v>4</v>
      </c>
      <c r="K309" s="183">
        <f>'6-19-24 vs Fairview'!L5*100</f>
        <v>100</v>
      </c>
      <c r="L309" s="183">
        <f>'6-19-24 vs Fairview'!M5</f>
        <v>1</v>
      </c>
      <c r="M309" s="183">
        <f>'6-19-24 vs Fairview'!N5</f>
        <v>4</v>
      </c>
      <c r="N309" s="183">
        <f>'6-19-24 vs Fairview'!O5*100</f>
        <v>25</v>
      </c>
      <c r="O309" s="183">
        <f>'6-19-24 vs Fairview'!P5</f>
        <v>7</v>
      </c>
      <c r="P309" s="183">
        <f>'6-19-24 vs Fairview'!Q5</f>
        <v>0</v>
      </c>
      <c r="Q309" s="183">
        <f>'6-19-24 vs Fairview'!R5</f>
        <v>0</v>
      </c>
      <c r="R309" s="183">
        <f>'6-19-24 vs Fairview'!S5</f>
        <v>0</v>
      </c>
      <c r="S309" s="183">
        <f>'6-19-24 vs Fairview'!T5</f>
        <v>1</v>
      </c>
      <c r="T309" s="183">
        <f>'6-19-24 vs Fairview'!U5</f>
        <v>1</v>
      </c>
      <c r="U309" s="183">
        <f>'6-19-24 vs Fairview'!V5</f>
        <v>0</v>
      </c>
      <c r="V309" s="183">
        <f>'6-19-24 vs Fairview'!W5</f>
        <v>0</v>
      </c>
      <c r="W309" s="183">
        <f>'6-19-24 vs Fairview'!X5</f>
        <v>0</v>
      </c>
      <c r="X309" s="183">
        <f>'6-19-24 vs Fairview'!Y5</f>
        <v>0</v>
      </c>
      <c r="Y309" s="183">
        <f>'6-19-24 vs Fairview'!Z5</f>
        <v>3</v>
      </c>
      <c r="Z309" s="183">
        <f>'6-19-24 vs Fairview'!AA5</f>
        <v>13.33</v>
      </c>
      <c r="AA309" s="196" t="s">
        <v>173</v>
      </c>
      <c r="AB309" s="196"/>
      <c r="AC309" s="196"/>
    </row>
    <row r="310" spans="1:29" x14ac:dyDescent="0.55000000000000004">
      <c r="A310" s="196">
        <f>'6-19-24 vs Fairview'!B6</f>
        <v>3</v>
      </c>
      <c r="B310" s="196" t="str">
        <f>'6-19-24 vs Fairview'!C6</f>
        <v>Gossett</v>
      </c>
      <c r="C310" s="183">
        <f>'6-19-24 vs Fairview'!D6</f>
        <v>0</v>
      </c>
      <c r="D310" s="183">
        <f>'6-19-24 vs Fairview'!E6</f>
        <v>0</v>
      </c>
      <c r="E310" s="183">
        <f>'6-19-24 vs Fairview'!F6*100</f>
        <v>0</v>
      </c>
      <c r="F310" s="183">
        <f>'6-19-24 vs Fairview'!G6</f>
        <v>2</v>
      </c>
      <c r="G310" s="183">
        <f>'6-19-24 vs Fairview'!H6</f>
        <v>4</v>
      </c>
      <c r="H310" s="183">
        <f>'6-19-24 vs Fairview'!I6*100</f>
        <v>50</v>
      </c>
      <c r="I310" s="183">
        <f>'6-19-24 vs Fairview'!J6</f>
        <v>0</v>
      </c>
      <c r="J310" s="183">
        <f>'6-19-24 vs Fairview'!K6</f>
        <v>0</v>
      </c>
      <c r="K310" s="183">
        <f>'6-19-24 vs Fairview'!L6*100</f>
        <v>0</v>
      </c>
      <c r="L310" s="183">
        <f>'6-19-24 vs Fairview'!M6</f>
        <v>2</v>
      </c>
      <c r="M310" s="183">
        <f>'6-19-24 vs Fairview'!N6</f>
        <v>4</v>
      </c>
      <c r="N310" s="183">
        <f>'6-19-24 vs Fairview'!O6*100</f>
        <v>50</v>
      </c>
      <c r="O310" s="183">
        <f>'6-19-24 vs Fairview'!P6</f>
        <v>6</v>
      </c>
      <c r="P310" s="183">
        <f>'6-19-24 vs Fairview'!Q6</f>
        <v>0</v>
      </c>
      <c r="Q310" s="183">
        <f>'6-19-24 vs Fairview'!R6</f>
        <v>1</v>
      </c>
      <c r="R310" s="183">
        <f>'6-19-24 vs Fairview'!S6</f>
        <v>1</v>
      </c>
      <c r="S310" s="183">
        <f>'6-19-24 vs Fairview'!T6</f>
        <v>1</v>
      </c>
      <c r="T310" s="183">
        <f>'6-19-24 vs Fairview'!U6</f>
        <v>1</v>
      </c>
      <c r="U310" s="183">
        <f>'6-19-24 vs Fairview'!V6</f>
        <v>0</v>
      </c>
      <c r="V310" s="183">
        <f>'6-19-24 vs Fairview'!W6</f>
        <v>1</v>
      </c>
      <c r="W310" s="183">
        <f>'6-19-24 vs Fairview'!X6</f>
        <v>0</v>
      </c>
      <c r="X310" s="183">
        <f>'6-19-24 vs Fairview'!Y6</f>
        <v>2</v>
      </c>
      <c r="Y310" s="183">
        <f>'6-19-24 vs Fairview'!Z6</f>
        <v>2</v>
      </c>
      <c r="Z310" s="183">
        <f>'6-19-24 vs Fairview'!AA6</f>
        <v>15.75</v>
      </c>
      <c r="AA310" s="196" t="s">
        <v>173</v>
      </c>
      <c r="AB310" s="196"/>
      <c r="AC310" s="196"/>
    </row>
    <row r="311" spans="1:29" x14ac:dyDescent="0.55000000000000004">
      <c r="A311" s="196">
        <f>'6-19-24 vs Fairview'!B7</f>
        <v>4</v>
      </c>
      <c r="B311" s="196" t="str">
        <f>'6-19-24 vs Fairview'!C7</f>
        <v>Stapler</v>
      </c>
      <c r="C311" s="183">
        <f>'6-19-24 vs Fairview'!D7</f>
        <v>2</v>
      </c>
      <c r="D311" s="183">
        <f>'6-19-24 vs Fairview'!E7</f>
        <v>2</v>
      </c>
      <c r="E311" s="183">
        <f>'6-19-24 vs Fairview'!F7*100</f>
        <v>100</v>
      </c>
      <c r="F311" s="183">
        <f>'6-19-24 vs Fairview'!G7</f>
        <v>2</v>
      </c>
      <c r="G311" s="183">
        <f>'6-19-24 vs Fairview'!H7</f>
        <v>4</v>
      </c>
      <c r="H311" s="183">
        <f>'6-19-24 vs Fairview'!I7*100</f>
        <v>50</v>
      </c>
      <c r="I311" s="183">
        <f>'6-19-24 vs Fairview'!J7</f>
        <v>0</v>
      </c>
      <c r="J311" s="183">
        <f>'6-19-24 vs Fairview'!K7</f>
        <v>0</v>
      </c>
      <c r="K311" s="183">
        <f>'6-19-24 vs Fairview'!L7*100</f>
        <v>0</v>
      </c>
      <c r="L311" s="183">
        <f>'6-19-24 vs Fairview'!M7</f>
        <v>4</v>
      </c>
      <c r="M311" s="183">
        <f>'6-19-24 vs Fairview'!N7</f>
        <v>6</v>
      </c>
      <c r="N311" s="183">
        <f>'6-19-24 vs Fairview'!O7*100</f>
        <v>66.666666666666657</v>
      </c>
      <c r="O311" s="183">
        <f>'6-19-24 vs Fairview'!P7</f>
        <v>10</v>
      </c>
      <c r="P311" s="183">
        <f>'6-19-24 vs Fairview'!Q7</f>
        <v>0</v>
      </c>
      <c r="Q311" s="183">
        <f>'6-19-24 vs Fairview'!R7</f>
        <v>1</v>
      </c>
      <c r="R311" s="183">
        <f>'6-19-24 vs Fairview'!S7</f>
        <v>1</v>
      </c>
      <c r="S311" s="183">
        <f>'6-19-24 vs Fairview'!T7</f>
        <v>3</v>
      </c>
      <c r="T311" s="183">
        <f>'6-19-24 vs Fairview'!U7</f>
        <v>3</v>
      </c>
      <c r="U311" s="183">
        <f>'6-19-24 vs Fairview'!V7</f>
        <v>0</v>
      </c>
      <c r="V311" s="183">
        <f>'6-19-24 vs Fairview'!W7</f>
        <v>4</v>
      </c>
      <c r="W311" s="183">
        <f>'6-19-24 vs Fairview'!X7</f>
        <v>0</v>
      </c>
      <c r="X311" s="183">
        <f>'6-19-24 vs Fairview'!Y7</f>
        <v>2</v>
      </c>
      <c r="Y311" s="183">
        <f>'6-19-24 vs Fairview'!Z7</f>
        <v>1</v>
      </c>
      <c r="Z311" s="183">
        <f>'6-19-24 vs Fairview'!AA7</f>
        <v>15.25</v>
      </c>
      <c r="AA311" s="196" t="s">
        <v>173</v>
      </c>
      <c r="AB311" s="196"/>
      <c r="AC311" s="196"/>
    </row>
    <row r="312" spans="1:29" x14ac:dyDescent="0.55000000000000004">
      <c r="A312" s="196">
        <f>'6-19-24 vs Fairview'!B8</f>
        <v>5</v>
      </c>
      <c r="B312" s="196" t="str">
        <f>'6-19-24 vs Fairview'!C8</f>
        <v>JD</v>
      </c>
      <c r="C312" s="183">
        <f>'6-19-24 vs Fairview'!D8</f>
        <v>2</v>
      </c>
      <c r="D312" s="183">
        <f>'6-19-24 vs Fairview'!E8</f>
        <v>4</v>
      </c>
      <c r="E312" s="183">
        <f>'6-19-24 vs Fairview'!F8*100</f>
        <v>50</v>
      </c>
      <c r="F312" s="183">
        <f>'6-19-24 vs Fairview'!G8</f>
        <v>0</v>
      </c>
      <c r="G312" s="183">
        <f>'6-19-24 vs Fairview'!H8</f>
        <v>0</v>
      </c>
      <c r="H312" s="183">
        <f>'6-19-24 vs Fairview'!I8*100</f>
        <v>0</v>
      </c>
      <c r="I312" s="183">
        <f>'6-19-24 vs Fairview'!J8</f>
        <v>0</v>
      </c>
      <c r="J312" s="183">
        <f>'6-19-24 vs Fairview'!K8</f>
        <v>0</v>
      </c>
      <c r="K312" s="183">
        <f>'6-19-24 vs Fairview'!L8*100</f>
        <v>0</v>
      </c>
      <c r="L312" s="183">
        <f>'6-19-24 vs Fairview'!M8</f>
        <v>2</v>
      </c>
      <c r="M312" s="183">
        <f>'6-19-24 vs Fairview'!N8</f>
        <v>4</v>
      </c>
      <c r="N312" s="183">
        <f>'6-19-24 vs Fairview'!O8*100</f>
        <v>50</v>
      </c>
      <c r="O312" s="183">
        <f>'6-19-24 vs Fairview'!P8</f>
        <v>4</v>
      </c>
      <c r="P312" s="183">
        <f>'6-19-24 vs Fairview'!Q8</f>
        <v>1</v>
      </c>
      <c r="Q312" s="183">
        <f>'6-19-24 vs Fairview'!R8</f>
        <v>0</v>
      </c>
      <c r="R312" s="183">
        <f>'6-19-24 vs Fairview'!S8</f>
        <v>1</v>
      </c>
      <c r="S312" s="183">
        <f>'6-19-24 vs Fairview'!T8</f>
        <v>1</v>
      </c>
      <c r="T312" s="183">
        <f>'6-19-24 vs Fairview'!U8</f>
        <v>0</v>
      </c>
      <c r="U312" s="183">
        <f>'6-19-24 vs Fairview'!V8</f>
        <v>0</v>
      </c>
      <c r="V312" s="183">
        <f>'6-19-24 vs Fairview'!W8</f>
        <v>0</v>
      </c>
      <c r="W312" s="183">
        <f>'6-19-24 vs Fairview'!X8</f>
        <v>0</v>
      </c>
      <c r="X312" s="183">
        <f>'6-19-24 vs Fairview'!Y8</f>
        <v>0</v>
      </c>
      <c r="Y312" s="183">
        <f>'6-19-24 vs Fairview'!Z8</f>
        <v>2</v>
      </c>
      <c r="Z312" s="183">
        <f>'6-19-24 vs Fairview'!AA8</f>
        <v>15.9</v>
      </c>
      <c r="AA312" s="196" t="s">
        <v>173</v>
      </c>
      <c r="AB312" s="196"/>
      <c r="AC312" s="196"/>
    </row>
    <row r="313" spans="1:29" x14ac:dyDescent="0.55000000000000004">
      <c r="A313" s="196">
        <f>'6-19-24 vs Fairview'!B9</f>
        <v>10</v>
      </c>
      <c r="B313" s="196" t="str">
        <f>'6-19-24 vs Fairview'!C9</f>
        <v>Mason</v>
      </c>
      <c r="C313" s="183">
        <f>'6-19-24 vs Fairview'!D9</f>
        <v>1</v>
      </c>
      <c r="D313" s="183">
        <f>'6-19-24 vs Fairview'!E9</f>
        <v>2</v>
      </c>
      <c r="E313" s="183">
        <f>'6-19-24 vs Fairview'!F9*100</f>
        <v>50</v>
      </c>
      <c r="F313" s="183">
        <f>'6-19-24 vs Fairview'!G9</f>
        <v>1</v>
      </c>
      <c r="G313" s="183">
        <f>'6-19-24 vs Fairview'!H9</f>
        <v>3</v>
      </c>
      <c r="H313" s="183">
        <f>'6-19-24 vs Fairview'!I9*100</f>
        <v>33.333333333333329</v>
      </c>
      <c r="I313" s="183">
        <f>'6-19-24 vs Fairview'!J9</f>
        <v>0</v>
      </c>
      <c r="J313" s="183">
        <f>'6-19-24 vs Fairview'!K9</f>
        <v>0</v>
      </c>
      <c r="K313" s="183">
        <f>'6-19-24 vs Fairview'!L9*100</f>
        <v>0</v>
      </c>
      <c r="L313" s="183">
        <f>'6-19-24 vs Fairview'!M9</f>
        <v>2</v>
      </c>
      <c r="M313" s="183">
        <f>'6-19-24 vs Fairview'!N9</f>
        <v>5</v>
      </c>
      <c r="N313" s="183">
        <f>'6-19-24 vs Fairview'!O9*100</f>
        <v>40</v>
      </c>
      <c r="O313" s="183">
        <f>'6-19-24 vs Fairview'!P9</f>
        <v>5</v>
      </c>
      <c r="P313" s="183">
        <f>'6-19-24 vs Fairview'!Q9</f>
        <v>0</v>
      </c>
      <c r="Q313" s="183">
        <f>'6-19-24 vs Fairview'!R9</f>
        <v>1</v>
      </c>
      <c r="R313" s="183">
        <f>'6-19-24 vs Fairview'!S9</f>
        <v>1</v>
      </c>
      <c r="S313" s="183">
        <f>'6-19-24 vs Fairview'!T9</f>
        <v>3</v>
      </c>
      <c r="T313" s="183">
        <f>'6-19-24 vs Fairview'!U9</f>
        <v>0</v>
      </c>
      <c r="U313" s="183">
        <f>'6-19-24 vs Fairview'!V9</f>
        <v>0</v>
      </c>
      <c r="V313" s="183">
        <f>'6-19-24 vs Fairview'!W9</f>
        <v>3</v>
      </c>
      <c r="W313" s="183">
        <f>'6-19-24 vs Fairview'!X9</f>
        <v>0</v>
      </c>
      <c r="X313" s="183">
        <f>'6-19-24 vs Fairview'!Y9</f>
        <v>0</v>
      </c>
      <c r="Y313" s="183">
        <f>'6-19-24 vs Fairview'!Z9</f>
        <v>0</v>
      </c>
      <c r="Z313" s="183">
        <f>'6-19-24 vs Fairview'!AA9</f>
        <v>11.9</v>
      </c>
      <c r="AA313" s="196" t="s">
        <v>173</v>
      </c>
      <c r="AB313" s="196"/>
      <c r="AC313" s="196"/>
    </row>
    <row r="314" spans="1:29" x14ac:dyDescent="0.55000000000000004">
      <c r="A314" s="196">
        <f>'6-19-24 vs Fairview'!B10</f>
        <v>11</v>
      </c>
      <c r="B314" s="196" t="str">
        <f>'6-19-24 vs Fairview'!C10</f>
        <v>Pannell</v>
      </c>
      <c r="C314" s="183">
        <f>'6-19-24 vs Fairview'!D10</f>
        <v>1</v>
      </c>
      <c r="D314" s="183">
        <f>'6-19-24 vs Fairview'!E10</f>
        <v>2</v>
      </c>
      <c r="E314" s="183">
        <f>'6-19-24 vs Fairview'!F10*100</f>
        <v>50</v>
      </c>
      <c r="F314" s="183">
        <f>'6-19-24 vs Fairview'!G10</f>
        <v>0</v>
      </c>
      <c r="G314" s="183">
        <f>'6-19-24 vs Fairview'!H10</f>
        <v>0</v>
      </c>
      <c r="H314" s="183">
        <f>'6-19-24 vs Fairview'!I10*100</f>
        <v>0</v>
      </c>
      <c r="I314" s="183">
        <f>'6-19-24 vs Fairview'!J10</f>
        <v>0</v>
      </c>
      <c r="J314" s="183">
        <f>'6-19-24 vs Fairview'!K10</f>
        <v>0</v>
      </c>
      <c r="K314" s="183">
        <f>'6-19-24 vs Fairview'!L10*100</f>
        <v>0</v>
      </c>
      <c r="L314" s="183">
        <f>'6-19-24 vs Fairview'!M10</f>
        <v>1</v>
      </c>
      <c r="M314" s="183">
        <f>'6-19-24 vs Fairview'!N10</f>
        <v>2</v>
      </c>
      <c r="N314" s="183">
        <f>'6-19-24 vs Fairview'!O10*100</f>
        <v>50</v>
      </c>
      <c r="O314" s="183">
        <f>'6-19-24 vs Fairview'!P10</f>
        <v>2</v>
      </c>
      <c r="P314" s="183">
        <f>'6-19-24 vs Fairview'!Q10</f>
        <v>1</v>
      </c>
      <c r="Q314" s="183">
        <f>'6-19-24 vs Fairview'!R10</f>
        <v>2</v>
      </c>
      <c r="R314" s="183">
        <f>'6-19-24 vs Fairview'!S10</f>
        <v>3</v>
      </c>
      <c r="S314" s="183">
        <f>'6-19-24 vs Fairview'!T10</f>
        <v>1</v>
      </c>
      <c r="T314" s="183">
        <f>'6-19-24 vs Fairview'!U10</f>
        <v>2</v>
      </c>
      <c r="U314" s="183">
        <f>'6-19-24 vs Fairview'!V10</f>
        <v>0</v>
      </c>
      <c r="V314" s="183">
        <f>'6-19-24 vs Fairview'!W10</f>
        <v>0</v>
      </c>
      <c r="W314" s="183">
        <f>'6-19-24 vs Fairview'!X10</f>
        <v>0</v>
      </c>
      <c r="X314" s="183">
        <f>'6-19-24 vs Fairview'!Y10</f>
        <v>0</v>
      </c>
      <c r="Y314" s="183">
        <f>'6-19-24 vs Fairview'!Z10</f>
        <v>1</v>
      </c>
      <c r="Z314" s="183">
        <f>'6-19-24 vs Fairview'!AA10</f>
        <v>14.45</v>
      </c>
      <c r="AA314" s="196" t="s">
        <v>173</v>
      </c>
      <c r="AB314" s="196"/>
      <c r="AC314" s="196"/>
    </row>
    <row r="315" spans="1:29" x14ac:dyDescent="0.55000000000000004">
      <c r="A315" s="196">
        <f>'6-19-24 vs Fairview'!B11</f>
        <v>12</v>
      </c>
      <c r="B315" s="196" t="str">
        <f>'6-19-24 vs Fairview'!C11</f>
        <v>Chapman</v>
      </c>
      <c r="C315" s="183">
        <f>'6-19-24 vs Fairview'!D11</f>
        <v>0</v>
      </c>
      <c r="D315" s="183">
        <f>'6-19-24 vs Fairview'!E11</f>
        <v>0</v>
      </c>
      <c r="E315" s="183">
        <f>'6-19-24 vs Fairview'!F11*100</f>
        <v>0</v>
      </c>
      <c r="F315" s="183">
        <f>'6-19-24 vs Fairview'!G11</f>
        <v>0</v>
      </c>
      <c r="G315" s="183">
        <f>'6-19-24 vs Fairview'!H11</f>
        <v>0</v>
      </c>
      <c r="H315" s="183">
        <f>'6-19-24 vs Fairview'!I11*100</f>
        <v>0</v>
      </c>
      <c r="I315" s="183">
        <f>'6-19-24 vs Fairview'!J11</f>
        <v>0</v>
      </c>
      <c r="J315" s="183">
        <f>'6-19-24 vs Fairview'!K11</f>
        <v>0</v>
      </c>
      <c r="K315" s="183">
        <f>'6-19-24 vs Fairview'!L11*100</f>
        <v>0</v>
      </c>
      <c r="L315" s="183">
        <f>'6-19-24 vs Fairview'!M11</f>
        <v>0</v>
      </c>
      <c r="M315" s="183">
        <f>'6-19-24 vs Fairview'!N11</f>
        <v>0</v>
      </c>
      <c r="N315" s="183">
        <f>'6-19-24 vs Fairview'!O11*100</f>
        <v>0</v>
      </c>
      <c r="O315" s="183">
        <f>'6-19-24 vs Fairview'!P11</f>
        <v>0</v>
      </c>
      <c r="P315" s="183">
        <f>'6-19-24 vs Fairview'!Q11</f>
        <v>0</v>
      </c>
      <c r="Q315" s="183">
        <f>'6-19-24 vs Fairview'!R11</f>
        <v>0</v>
      </c>
      <c r="R315" s="183">
        <f>'6-19-24 vs Fairview'!S11</f>
        <v>0</v>
      </c>
      <c r="S315" s="183">
        <f>'6-19-24 vs Fairview'!T11</f>
        <v>0</v>
      </c>
      <c r="T315" s="183">
        <f>'6-19-24 vs Fairview'!U11</f>
        <v>0</v>
      </c>
      <c r="U315" s="183">
        <f>'6-19-24 vs Fairview'!V11</f>
        <v>0</v>
      </c>
      <c r="V315" s="183">
        <f>'6-19-24 vs Fairview'!W11</f>
        <v>0</v>
      </c>
      <c r="W315" s="183">
        <f>'6-19-24 vs Fairview'!X11</f>
        <v>0</v>
      </c>
      <c r="X315" s="183">
        <f>'6-19-24 vs Fairview'!Y11</f>
        <v>0</v>
      </c>
      <c r="Y315" s="183">
        <f>'6-19-24 vs Fairview'!Z11</f>
        <v>0</v>
      </c>
      <c r="Z315" s="183">
        <f>'6-19-24 vs Fairview'!AA11</f>
        <v>0</v>
      </c>
      <c r="AA315" s="196" t="s">
        <v>173</v>
      </c>
      <c r="AB315" s="196"/>
      <c r="AC315" s="196"/>
    </row>
    <row r="316" spans="1:29" x14ac:dyDescent="0.55000000000000004">
      <c r="A316" s="196">
        <f>'6-19-24 vs Fairview'!B12</f>
        <v>24</v>
      </c>
      <c r="B316" s="196" t="str">
        <f>'6-19-24 vs Fairview'!C12</f>
        <v>Carney</v>
      </c>
      <c r="C316" s="183">
        <f>'6-19-24 vs Fairview'!D12</f>
        <v>2</v>
      </c>
      <c r="D316" s="183">
        <f>'6-19-24 vs Fairview'!E12</f>
        <v>2</v>
      </c>
      <c r="E316" s="183">
        <f>'6-19-24 vs Fairview'!F12*100</f>
        <v>100</v>
      </c>
      <c r="F316" s="183">
        <f>'6-19-24 vs Fairview'!G12</f>
        <v>0</v>
      </c>
      <c r="G316" s="183">
        <f>'6-19-24 vs Fairview'!H12</f>
        <v>0</v>
      </c>
      <c r="H316" s="183">
        <f>'6-19-24 vs Fairview'!I12*100</f>
        <v>0</v>
      </c>
      <c r="I316" s="183">
        <f>'6-19-24 vs Fairview'!J12</f>
        <v>0</v>
      </c>
      <c r="J316" s="183">
        <f>'6-19-24 vs Fairview'!K12</f>
        <v>1</v>
      </c>
      <c r="K316" s="183">
        <f>'6-19-24 vs Fairview'!L12*100</f>
        <v>0</v>
      </c>
      <c r="L316" s="183">
        <f>'6-19-24 vs Fairview'!M12</f>
        <v>2</v>
      </c>
      <c r="M316" s="183">
        <f>'6-19-24 vs Fairview'!N12</f>
        <v>2</v>
      </c>
      <c r="N316" s="183">
        <f>'6-19-24 vs Fairview'!O12*100</f>
        <v>100</v>
      </c>
      <c r="O316" s="183">
        <f>'6-19-24 vs Fairview'!P12</f>
        <v>4</v>
      </c>
      <c r="P316" s="183">
        <f>'6-19-24 vs Fairview'!Q12</f>
        <v>0</v>
      </c>
      <c r="Q316" s="183">
        <f>'6-19-24 vs Fairview'!R12</f>
        <v>0</v>
      </c>
      <c r="R316" s="183">
        <f>'6-19-24 vs Fairview'!S12</f>
        <v>0</v>
      </c>
      <c r="S316" s="183">
        <f>'6-19-24 vs Fairview'!T12</f>
        <v>0</v>
      </c>
      <c r="T316" s="183">
        <f>'6-19-24 vs Fairview'!U12</f>
        <v>1</v>
      </c>
      <c r="U316" s="183">
        <f>'6-19-24 vs Fairview'!V12</f>
        <v>0</v>
      </c>
      <c r="V316" s="183">
        <f>'6-19-24 vs Fairview'!W12</f>
        <v>1</v>
      </c>
      <c r="W316" s="183">
        <f>'6-19-24 vs Fairview'!X12</f>
        <v>0</v>
      </c>
      <c r="X316" s="183">
        <f>'6-19-24 vs Fairview'!Y12</f>
        <v>0</v>
      </c>
      <c r="Y316" s="183">
        <f>'6-19-24 vs Fairview'!Z12</f>
        <v>0</v>
      </c>
      <c r="Z316" s="183">
        <f>'6-19-24 vs Fairview'!AA12</f>
        <v>13.45</v>
      </c>
      <c r="AA316" s="196" t="s">
        <v>173</v>
      </c>
      <c r="AB316" s="196"/>
      <c r="AC316" s="196"/>
    </row>
    <row r="317" spans="1:29" x14ac:dyDescent="0.55000000000000004">
      <c r="A317" s="196">
        <f>'6-19-24 vs Fairview'!B13</f>
        <v>30</v>
      </c>
      <c r="B317" s="196" t="str">
        <f>'6-19-24 vs Fairview'!C13</f>
        <v>Bowman</v>
      </c>
      <c r="C317" s="183">
        <f>'6-19-24 vs Fairview'!D13</f>
        <v>4</v>
      </c>
      <c r="D317" s="183">
        <f>'6-19-24 vs Fairview'!E13</f>
        <v>7</v>
      </c>
      <c r="E317" s="183">
        <f>'6-19-24 vs Fairview'!F13*100</f>
        <v>57.142857142857139</v>
      </c>
      <c r="F317" s="183">
        <f>'6-19-24 vs Fairview'!G13</f>
        <v>0</v>
      </c>
      <c r="G317" s="183">
        <f>'6-19-24 vs Fairview'!H13</f>
        <v>1</v>
      </c>
      <c r="H317" s="183">
        <f>'6-19-24 vs Fairview'!I13*100</f>
        <v>0</v>
      </c>
      <c r="I317" s="183">
        <f>'6-19-24 vs Fairview'!J13</f>
        <v>0</v>
      </c>
      <c r="J317" s="183">
        <f>'6-19-24 vs Fairview'!K13</f>
        <v>0</v>
      </c>
      <c r="K317" s="183">
        <f>'6-19-24 vs Fairview'!L13*100</f>
        <v>0</v>
      </c>
      <c r="L317" s="183">
        <f>'6-19-24 vs Fairview'!M13</f>
        <v>4</v>
      </c>
      <c r="M317" s="183">
        <f>'6-19-24 vs Fairview'!N13</f>
        <v>8</v>
      </c>
      <c r="N317" s="183">
        <f>'6-19-24 vs Fairview'!O13*100</f>
        <v>50</v>
      </c>
      <c r="O317" s="183">
        <f>'6-19-24 vs Fairview'!P13</f>
        <v>8</v>
      </c>
      <c r="P317" s="183">
        <f>'6-19-24 vs Fairview'!Q13</f>
        <v>4</v>
      </c>
      <c r="Q317" s="183">
        <f>'6-19-24 vs Fairview'!R13</f>
        <v>3</v>
      </c>
      <c r="R317" s="183">
        <f>'6-19-24 vs Fairview'!S13</f>
        <v>7</v>
      </c>
      <c r="S317" s="183">
        <f>'6-19-24 vs Fairview'!T13</f>
        <v>2</v>
      </c>
      <c r="T317" s="183">
        <f>'6-19-24 vs Fairview'!U13</f>
        <v>2</v>
      </c>
      <c r="U317" s="183">
        <f>'6-19-24 vs Fairview'!V13</f>
        <v>0</v>
      </c>
      <c r="V317" s="183">
        <f>'6-19-24 vs Fairview'!W13</f>
        <v>0</v>
      </c>
      <c r="W317" s="183">
        <f>'6-19-24 vs Fairview'!X13</f>
        <v>0</v>
      </c>
      <c r="X317" s="183">
        <f>'6-19-24 vs Fairview'!Y13</f>
        <v>0</v>
      </c>
      <c r="Y317" s="183">
        <f>'6-19-24 vs Fairview'!Z13</f>
        <v>1</v>
      </c>
      <c r="Z317" s="183">
        <f>'6-19-24 vs Fairview'!AA13</f>
        <v>11.45</v>
      </c>
      <c r="AA317" s="196" t="s">
        <v>173</v>
      </c>
      <c r="AB317" s="196"/>
      <c r="AC317" s="196"/>
    </row>
    <row r="318" spans="1:29" x14ac:dyDescent="0.55000000000000004">
      <c r="A318" s="196">
        <f>'6-19-24 vs Fairview'!B14</f>
        <v>32</v>
      </c>
      <c r="B318" s="196" t="str">
        <f>'6-19-24 vs Fairview'!C14</f>
        <v>Turner</v>
      </c>
      <c r="C318" s="183">
        <f>'6-19-24 vs Fairview'!D14</f>
        <v>1</v>
      </c>
      <c r="D318" s="183">
        <f>'6-19-24 vs Fairview'!E14</f>
        <v>1</v>
      </c>
      <c r="E318" s="183">
        <f>'6-19-24 vs Fairview'!F14*100</f>
        <v>100</v>
      </c>
      <c r="F318" s="183">
        <f>'6-19-24 vs Fairview'!G14</f>
        <v>1</v>
      </c>
      <c r="G318" s="183">
        <f>'6-19-24 vs Fairview'!H14</f>
        <v>1</v>
      </c>
      <c r="H318" s="183">
        <f>'6-19-24 vs Fairview'!I14*100</f>
        <v>100</v>
      </c>
      <c r="I318" s="183">
        <f>'6-19-24 vs Fairview'!J14</f>
        <v>0</v>
      </c>
      <c r="J318" s="183">
        <f>'6-19-24 vs Fairview'!K14</f>
        <v>0</v>
      </c>
      <c r="K318" s="183">
        <f>'6-19-24 vs Fairview'!L14*100</f>
        <v>0</v>
      </c>
      <c r="L318" s="183">
        <f>'6-19-24 vs Fairview'!M14</f>
        <v>2</v>
      </c>
      <c r="M318" s="183">
        <f>'6-19-24 vs Fairview'!N14</f>
        <v>2</v>
      </c>
      <c r="N318" s="183">
        <f>'6-19-24 vs Fairview'!O14*100</f>
        <v>100</v>
      </c>
      <c r="O318" s="183">
        <f>'6-19-24 vs Fairview'!P14</f>
        <v>5</v>
      </c>
      <c r="P318" s="183">
        <f>'6-19-24 vs Fairview'!Q14</f>
        <v>1</v>
      </c>
      <c r="Q318" s="183">
        <f>'6-19-24 vs Fairview'!R14</f>
        <v>0</v>
      </c>
      <c r="R318" s="183">
        <f>'6-19-24 vs Fairview'!S14</f>
        <v>1</v>
      </c>
      <c r="S318" s="183">
        <f>'6-19-24 vs Fairview'!T14</f>
        <v>1</v>
      </c>
      <c r="T318" s="183">
        <f>'6-19-24 vs Fairview'!U14</f>
        <v>0</v>
      </c>
      <c r="U318" s="183">
        <f>'6-19-24 vs Fairview'!V14</f>
        <v>0</v>
      </c>
      <c r="V318" s="183">
        <f>'6-19-24 vs Fairview'!W14</f>
        <v>0</v>
      </c>
      <c r="W318" s="183">
        <f>'6-19-24 vs Fairview'!X14</f>
        <v>1</v>
      </c>
      <c r="X318" s="183">
        <f>'6-19-24 vs Fairview'!Y14</f>
        <v>0</v>
      </c>
      <c r="Y318" s="183">
        <f>'6-19-24 vs Fairview'!Z14</f>
        <v>0</v>
      </c>
      <c r="Z318" s="183">
        <f>'6-19-24 vs Fairview'!AA14</f>
        <v>11.95</v>
      </c>
      <c r="AA318" s="196" t="s">
        <v>173</v>
      </c>
      <c r="AB318" s="196"/>
      <c r="AC318" s="196"/>
    </row>
    <row r="319" spans="1:29" x14ac:dyDescent="0.55000000000000004">
      <c r="A319" s="196">
        <f>'6-19-24 vs Fairview'!B15</f>
        <v>33</v>
      </c>
      <c r="B319" s="196" t="str">
        <f>'6-19-24 vs Fairview'!C15</f>
        <v>Bellomy</v>
      </c>
      <c r="C319" s="183">
        <f>'6-19-24 vs Fairview'!D15</f>
        <v>0</v>
      </c>
      <c r="D319" s="183">
        <f>'6-19-24 vs Fairview'!E15</f>
        <v>0</v>
      </c>
      <c r="E319" s="183">
        <f>'6-19-24 vs Fairview'!F15*100</f>
        <v>0</v>
      </c>
      <c r="F319" s="183">
        <f>'6-19-24 vs Fairview'!G15</f>
        <v>0</v>
      </c>
      <c r="G319" s="183">
        <f>'6-19-24 vs Fairview'!H15</f>
        <v>0</v>
      </c>
      <c r="H319" s="183">
        <f>'6-19-24 vs Fairview'!I15*100</f>
        <v>0</v>
      </c>
      <c r="I319" s="183">
        <f>'6-19-24 vs Fairview'!J15</f>
        <v>0</v>
      </c>
      <c r="J319" s="183">
        <f>'6-19-24 vs Fairview'!K15</f>
        <v>0</v>
      </c>
      <c r="K319" s="183">
        <f>'6-19-24 vs Fairview'!L15*100</f>
        <v>0</v>
      </c>
      <c r="L319" s="183">
        <f>'6-19-24 vs Fairview'!M15</f>
        <v>0</v>
      </c>
      <c r="M319" s="183">
        <f>'6-19-24 vs Fairview'!N15</f>
        <v>0</v>
      </c>
      <c r="N319" s="183">
        <f>'6-19-24 vs Fairview'!O15*100</f>
        <v>0</v>
      </c>
      <c r="O319" s="183">
        <f>'6-19-24 vs Fairview'!P15</f>
        <v>0</v>
      </c>
      <c r="P319" s="183">
        <f>'6-19-24 vs Fairview'!Q15</f>
        <v>1</v>
      </c>
      <c r="Q319" s="183">
        <f>'6-19-24 vs Fairview'!R15</f>
        <v>0</v>
      </c>
      <c r="R319" s="183">
        <f>'6-19-24 vs Fairview'!S15</f>
        <v>1</v>
      </c>
      <c r="S319" s="183">
        <f>'6-19-24 vs Fairview'!T15</f>
        <v>2</v>
      </c>
      <c r="T319" s="183">
        <f>'6-19-24 vs Fairview'!U15</f>
        <v>0</v>
      </c>
      <c r="U319" s="183">
        <f>'6-19-24 vs Fairview'!V15</f>
        <v>0</v>
      </c>
      <c r="V319" s="183">
        <f>'6-19-24 vs Fairview'!W15</f>
        <v>1</v>
      </c>
      <c r="W319" s="183">
        <f>'6-19-24 vs Fairview'!X15</f>
        <v>0</v>
      </c>
      <c r="X319" s="183">
        <f>'6-19-24 vs Fairview'!Y15</f>
        <v>0</v>
      </c>
      <c r="Y319" s="183">
        <f>'6-19-24 vs Fairview'!Z15</f>
        <v>1</v>
      </c>
      <c r="Z319" s="183">
        <f>'6-19-24 vs Fairview'!AA15</f>
        <v>10.1</v>
      </c>
      <c r="AA319" s="196" t="s">
        <v>173</v>
      </c>
      <c r="AB319" s="196"/>
      <c r="AC319" s="196"/>
    </row>
    <row r="320" spans="1:29" x14ac:dyDescent="0.55000000000000004">
      <c r="A320" s="196">
        <f>'6-19-24 vs Fairview'!B16</f>
        <v>34</v>
      </c>
      <c r="B320" s="196" t="str">
        <f>'6-19-24 vs Fairview'!C16</f>
        <v>Toms</v>
      </c>
      <c r="C320" s="183">
        <f>'6-19-24 vs Fairview'!D16</f>
        <v>2</v>
      </c>
      <c r="D320" s="183">
        <f>'6-19-24 vs Fairview'!E16</f>
        <v>5</v>
      </c>
      <c r="E320" s="183">
        <f>'6-19-24 vs Fairview'!F16*100</f>
        <v>40</v>
      </c>
      <c r="F320" s="183">
        <f>'6-19-24 vs Fairview'!G16</f>
        <v>0</v>
      </c>
      <c r="G320" s="183">
        <f>'6-19-24 vs Fairview'!H16</f>
        <v>0</v>
      </c>
      <c r="H320" s="183">
        <f>'6-19-24 vs Fairview'!I16*100</f>
        <v>0</v>
      </c>
      <c r="I320" s="183">
        <f>'6-19-24 vs Fairview'!J16</f>
        <v>4</v>
      </c>
      <c r="J320" s="183">
        <f>'6-19-24 vs Fairview'!K16</f>
        <v>5</v>
      </c>
      <c r="K320" s="183">
        <f>'6-19-24 vs Fairview'!L16*100</f>
        <v>80</v>
      </c>
      <c r="L320" s="183">
        <f>'6-19-24 vs Fairview'!M16</f>
        <v>2</v>
      </c>
      <c r="M320" s="183">
        <f>'6-19-24 vs Fairview'!N16</f>
        <v>5</v>
      </c>
      <c r="N320" s="183">
        <f>'6-19-24 vs Fairview'!O16*100</f>
        <v>40</v>
      </c>
      <c r="O320" s="183">
        <f>'6-19-24 vs Fairview'!P16</f>
        <v>8</v>
      </c>
      <c r="P320" s="183">
        <f>'6-19-24 vs Fairview'!Q16</f>
        <v>2</v>
      </c>
      <c r="Q320" s="183">
        <f>'6-19-24 vs Fairview'!R16</f>
        <v>2</v>
      </c>
      <c r="R320" s="183">
        <f>'6-19-24 vs Fairview'!S16</f>
        <v>4</v>
      </c>
      <c r="S320" s="183">
        <f>'6-19-24 vs Fairview'!T16</f>
        <v>0</v>
      </c>
      <c r="T320" s="183">
        <f>'6-19-24 vs Fairview'!U16</f>
        <v>4</v>
      </c>
      <c r="U320" s="183">
        <f>'6-19-24 vs Fairview'!V16</f>
        <v>0</v>
      </c>
      <c r="V320" s="183">
        <f>'6-19-24 vs Fairview'!W16</f>
        <v>2</v>
      </c>
      <c r="W320" s="183">
        <f>'6-19-24 vs Fairview'!X16</f>
        <v>0</v>
      </c>
      <c r="X320" s="183">
        <f>'6-19-24 vs Fairview'!Y16</f>
        <v>0</v>
      </c>
      <c r="Y320" s="183">
        <f>'6-19-24 vs Fairview'!Z16</f>
        <v>3</v>
      </c>
      <c r="Z320" s="183">
        <f>'6-19-24 vs Fairview'!AA16</f>
        <v>17.399999999999999</v>
      </c>
      <c r="AA320" s="196" t="s">
        <v>173</v>
      </c>
      <c r="AB320" s="196"/>
      <c r="AC320" s="196"/>
    </row>
    <row r="321" spans="1:29" x14ac:dyDescent="0.55000000000000004">
      <c r="A321" s="196">
        <f>'6-19-24 vs Fairview'!B17</f>
        <v>55</v>
      </c>
      <c r="B321" s="196" t="str">
        <f>'6-19-24 vs Fairview'!C17</f>
        <v>Baker</v>
      </c>
      <c r="C321" s="183">
        <f>'6-19-24 vs Fairview'!D17</f>
        <v>0</v>
      </c>
      <c r="D321" s="183">
        <f>'6-19-24 vs Fairview'!E17</f>
        <v>0</v>
      </c>
      <c r="E321" s="183">
        <f>'6-19-24 vs Fairview'!F17*100</f>
        <v>0</v>
      </c>
      <c r="F321" s="183">
        <f>'6-19-24 vs Fairview'!G17</f>
        <v>0</v>
      </c>
      <c r="G321" s="183">
        <f>'6-19-24 vs Fairview'!H17</f>
        <v>0</v>
      </c>
      <c r="H321" s="183">
        <f>'6-19-24 vs Fairview'!I17*100</f>
        <v>0</v>
      </c>
      <c r="I321" s="183">
        <f>'6-19-24 vs Fairview'!J17</f>
        <v>0</v>
      </c>
      <c r="J321" s="183">
        <f>'6-19-24 vs Fairview'!K17</f>
        <v>0</v>
      </c>
      <c r="K321" s="183">
        <f>'6-19-24 vs Fairview'!L17*100</f>
        <v>0</v>
      </c>
      <c r="L321" s="183">
        <f>'6-19-24 vs Fairview'!M17</f>
        <v>0</v>
      </c>
      <c r="M321" s="183">
        <f>'6-19-24 vs Fairview'!N17</f>
        <v>0</v>
      </c>
      <c r="N321" s="183">
        <f>'6-19-24 vs Fairview'!O17*100</f>
        <v>0</v>
      </c>
      <c r="O321" s="183">
        <f>'6-19-24 vs Fairview'!P17</f>
        <v>0</v>
      </c>
      <c r="P321" s="183">
        <f>'6-19-24 vs Fairview'!Q17</f>
        <v>0</v>
      </c>
      <c r="Q321" s="183">
        <f>'6-19-24 vs Fairview'!R17</f>
        <v>0</v>
      </c>
      <c r="R321" s="183">
        <f>'6-19-24 vs Fairview'!S17</f>
        <v>0</v>
      </c>
      <c r="S321" s="183">
        <f>'6-19-24 vs Fairview'!T17</f>
        <v>0</v>
      </c>
      <c r="T321" s="183">
        <f>'6-19-24 vs Fairview'!U17</f>
        <v>0</v>
      </c>
      <c r="U321" s="183">
        <f>'6-19-24 vs Fairview'!V17</f>
        <v>0</v>
      </c>
      <c r="V321" s="183">
        <f>'6-19-24 vs Fairview'!W17</f>
        <v>0</v>
      </c>
      <c r="W321" s="183">
        <f>'6-19-24 vs Fairview'!X17</f>
        <v>0</v>
      </c>
      <c r="X321" s="183">
        <f>'6-19-24 vs Fairview'!Y17</f>
        <v>0</v>
      </c>
      <c r="Y321" s="183">
        <f>'6-19-24 vs Fairview'!Z17</f>
        <v>0</v>
      </c>
      <c r="Z321" s="183">
        <f>'6-19-24 vs Fairview'!AA17</f>
        <v>0</v>
      </c>
      <c r="AA321" s="196" t="s">
        <v>173</v>
      </c>
      <c r="AB321" s="196"/>
      <c r="AC321" s="196"/>
    </row>
    <row r="322" spans="1:29" x14ac:dyDescent="0.55000000000000004">
      <c r="A322" s="196">
        <f>'6-19-24 vs Fairview'!B18</f>
        <v>99</v>
      </c>
      <c r="B322" s="196" t="str">
        <f>'6-19-24 vs Fairview'!C18</f>
        <v>Team</v>
      </c>
      <c r="C322" s="183">
        <f>'6-19-24 vs Fairview'!D18</f>
        <v>15</v>
      </c>
      <c r="D322" s="183">
        <f>'6-19-24 vs Fairview'!E18</f>
        <v>28</v>
      </c>
      <c r="E322" s="183">
        <f>'6-19-24 vs Fairview'!F18*100</f>
        <v>53.571428571428569</v>
      </c>
      <c r="F322" s="183">
        <f>'6-19-24 vs Fairview'!G18</f>
        <v>9</v>
      </c>
      <c r="G322" s="183">
        <f>'6-19-24 vs Fairview'!H18</f>
        <v>20</v>
      </c>
      <c r="H322" s="183">
        <f>'6-19-24 vs Fairview'!I18*100</f>
        <v>45</v>
      </c>
      <c r="I322" s="183">
        <f>'6-19-24 vs Fairview'!J18</f>
        <v>8</v>
      </c>
      <c r="J322" s="183">
        <f>'6-19-24 vs Fairview'!K18</f>
        <v>10</v>
      </c>
      <c r="K322" s="183">
        <f>'6-19-24 vs Fairview'!L18*100</f>
        <v>80</v>
      </c>
      <c r="L322" s="183">
        <f>'6-19-24 vs Fairview'!M18</f>
        <v>24</v>
      </c>
      <c r="M322" s="183">
        <f>'6-19-24 vs Fairview'!N18</f>
        <v>48</v>
      </c>
      <c r="N322" s="183">
        <f>'6-19-24 vs Fairview'!O18*100</f>
        <v>50</v>
      </c>
      <c r="O322" s="183">
        <f>'6-19-24 vs Fairview'!P18</f>
        <v>65</v>
      </c>
      <c r="P322" s="183">
        <f>'6-19-24 vs Fairview'!Q18</f>
        <v>11</v>
      </c>
      <c r="Q322" s="183">
        <f>'6-19-24 vs Fairview'!R18</f>
        <v>13</v>
      </c>
      <c r="R322" s="183">
        <f>'6-19-24 vs Fairview'!S18</f>
        <v>26</v>
      </c>
      <c r="S322" s="183">
        <f>'6-19-24 vs Fairview'!T18</f>
        <v>16</v>
      </c>
      <c r="T322" s="183">
        <f>'6-19-24 vs Fairview'!U18</f>
        <v>16</v>
      </c>
      <c r="U322" s="183">
        <f>'6-19-24 vs Fairview'!V18</f>
        <v>0</v>
      </c>
      <c r="V322" s="183">
        <f>'6-19-24 vs Fairview'!W18</f>
        <v>13</v>
      </c>
      <c r="W322" s="183">
        <f>'6-19-24 vs Fairview'!X18</f>
        <v>1</v>
      </c>
      <c r="X322" s="183">
        <f>'6-19-24 vs Fairview'!Y18</f>
        <v>5</v>
      </c>
      <c r="Y322" s="183">
        <f>'6-19-24 vs Fairview'!Z18</f>
        <v>14</v>
      </c>
      <c r="Z322" s="183">
        <f>'6-19-24 vs Fairview'!AA18</f>
        <v>180</v>
      </c>
      <c r="AA322" s="196" t="s">
        <v>173</v>
      </c>
      <c r="AB322" s="196"/>
      <c r="AC322" s="196"/>
    </row>
    <row r="323" spans="1:29" x14ac:dyDescent="0.55000000000000004">
      <c r="A323" s="196">
        <f>'6-19-24 vs MBA (2)'!B3</f>
        <v>0</v>
      </c>
      <c r="B323" s="196" t="str">
        <f>'6-19-24 vs MBA (2)'!C3</f>
        <v>Lewis</v>
      </c>
      <c r="C323" s="183">
        <f>'6-19-24 vs MBA (2)'!D3</f>
        <v>0</v>
      </c>
      <c r="D323" s="183">
        <f>'6-19-24 vs MBA (2)'!E3</f>
        <v>1</v>
      </c>
      <c r="E323" s="183">
        <f>'6-19-24 vs MBA (2)'!F3*100</f>
        <v>0</v>
      </c>
      <c r="F323" s="183">
        <f>'6-19-24 vs MBA (2)'!G3</f>
        <v>0</v>
      </c>
      <c r="G323" s="183">
        <f>'6-19-24 vs MBA (2)'!H3</f>
        <v>0</v>
      </c>
      <c r="H323" s="183">
        <f>'6-19-24 vs MBA (2)'!I3*100</f>
        <v>0</v>
      </c>
      <c r="I323" s="183">
        <f>'6-19-24 vs MBA (2)'!J3</f>
        <v>0</v>
      </c>
      <c r="J323" s="183">
        <f>'6-19-24 vs MBA (2)'!K3</f>
        <v>0</v>
      </c>
      <c r="K323" s="183">
        <f>'6-19-24 vs MBA (2)'!L3*100</f>
        <v>0</v>
      </c>
      <c r="L323" s="183">
        <f>'6-19-24 vs MBA (2)'!M3</f>
        <v>0</v>
      </c>
      <c r="M323" s="183">
        <f>'6-19-24 vs MBA (2)'!N3</f>
        <v>1</v>
      </c>
      <c r="N323" s="183">
        <f>'6-19-24 vs MBA (2)'!O3*100</f>
        <v>0</v>
      </c>
      <c r="O323" s="183">
        <f>'6-19-24 vs MBA (2)'!P3</f>
        <v>0</v>
      </c>
      <c r="P323" s="183">
        <f>'6-19-24 vs MBA (2)'!Q3</f>
        <v>2</v>
      </c>
      <c r="Q323" s="183">
        <f>'6-19-24 vs MBA (2)'!R3</f>
        <v>1</v>
      </c>
      <c r="R323" s="183">
        <f>'6-19-24 vs MBA (2)'!S3</f>
        <v>3</v>
      </c>
      <c r="S323" s="183">
        <f>'6-19-24 vs MBA (2)'!T3</f>
        <v>3</v>
      </c>
      <c r="T323" s="183">
        <f>'6-19-24 vs MBA (2)'!U3</f>
        <v>1</v>
      </c>
      <c r="U323" s="183">
        <f>'6-19-24 vs MBA (2)'!V3</f>
        <v>0</v>
      </c>
      <c r="V323" s="183">
        <f>'6-19-24 vs MBA (2)'!W3</f>
        <v>0</v>
      </c>
      <c r="W323" s="183">
        <f>'6-19-24 vs MBA (2)'!X3</f>
        <v>0</v>
      </c>
      <c r="X323" s="183">
        <f>'6-19-24 vs MBA (2)'!Y3</f>
        <v>1</v>
      </c>
      <c r="Y323" s="183">
        <f>'6-19-24 vs MBA (2)'!Z3</f>
        <v>0</v>
      </c>
      <c r="Z323" s="183">
        <f>'6-19-24 vs MBA (2)'!AA3</f>
        <v>14.5</v>
      </c>
      <c r="AA323" s="196" t="s">
        <v>174</v>
      </c>
      <c r="AB323" s="196"/>
      <c r="AC323" s="196"/>
    </row>
    <row r="324" spans="1:29" x14ac:dyDescent="0.55000000000000004">
      <c r="A324" s="196">
        <f>'6-19-24 vs MBA (2)'!B4</f>
        <v>1</v>
      </c>
      <c r="B324" s="196" t="str">
        <f>'6-19-24 vs MBA (2)'!C4</f>
        <v>Walker</v>
      </c>
      <c r="C324" s="183">
        <f>'6-19-24 vs MBA (2)'!D4</f>
        <v>2</v>
      </c>
      <c r="D324" s="183">
        <f>'6-19-24 vs MBA (2)'!E4</f>
        <v>4</v>
      </c>
      <c r="E324" s="183">
        <f>'6-19-24 vs MBA (2)'!F4*100</f>
        <v>50</v>
      </c>
      <c r="F324" s="183">
        <f>'6-19-24 vs MBA (2)'!G4</f>
        <v>0</v>
      </c>
      <c r="G324" s="183">
        <f>'6-19-24 vs MBA (2)'!H4</f>
        <v>4</v>
      </c>
      <c r="H324" s="183">
        <f>'6-19-24 vs MBA (2)'!I4*100</f>
        <v>0</v>
      </c>
      <c r="I324" s="183">
        <f>'6-19-24 vs MBA (2)'!J4</f>
        <v>0</v>
      </c>
      <c r="J324" s="183">
        <f>'6-19-24 vs MBA (2)'!K4</f>
        <v>0</v>
      </c>
      <c r="K324" s="183">
        <f>'6-19-24 vs MBA (2)'!L4*100</f>
        <v>0</v>
      </c>
      <c r="L324" s="183">
        <f>'6-19-24 vs MBA (2)'!M4</f>
        <v>2</v>
      </c>
      <c r="M324" s="183">
        <f>'6-19-24 vs MBA (2)'!N4</f>
        <v>8</v>
      </c>
      <c r="N324" s="183">
        <f>'6-19-24 vs MBA (2)'!O4*100</f>
        <v>25</v>
      </c>
      <c r="O324" s="183">
        <f>'6-19-24 vs MBA (2)'!P4</f>
        <v>4</v>
      </c>
      <c r="P324" s="183">
        <f>'6-19-24 vs MBA (2)'!Q4</f>
        <v>1</v>
      </c>
      <c r="Q324" s="183">
        <f>'6-19-24 vs MBA (2)'!R4</f>
        <v>2</v>
      </c>
      <c r="R324" s="183">
        <f>'6-19-24 vs MBA (2)'!S4</f>
        <v>3</v>
      </c>
      <c r="S324" s="183">
        <f>'6-19-24 vs MBA (2)'!T4</f>
        <v>4</v>
      </c>
      <c r="T324" s="183">
        <f>'6-19-24 vs MBA (2)'!U4</f>
        <v>2</v>
      </c>
      <c r="U324" s="183">
        <f>'6-19-24 vs MBA (2)'!V4</f>
        <v>0</v>
      </c>
      <c r="V324" s="183">
        <f>'6-19-24 vs MBA (2)'!W4</f>
        <v>0</v>
      </c>
      <c r="W324" s="183">
        <f>'6-19-24 vs MBA (2)'!X4</f>
        <v>0</v>
      </c>
      <c r="X324" s="183">
        <f>'6-19-24 vs MBA (2)'!Y4</f>
        <v>2</v>
      </c>
      <c r="Y324" s="183">
        <f>'6-19-24 vs MBA (2)'!Z4</f>
        <v>0</v>
      </c>
      <c r="Z324" s="183">
        <f>'6-19-24 vs MBA (2)'!AA4</f>
        <v>21</v>
      </c>
      <c r="AA324" s="196" t="s">
        <v>174</v>
      </c>
      <c r="AB324" s="196"/>
      <c r="AC324" s="196"/>
    </row>
    <row r="325" spans="1:29" x14ac:dyDescent="0.55000000000000004">
      <c r="A325" s="196">
        <f>'6-19-24 vs MBA (2)'!B5</f>
        <v>2</v>
      </c>
      <c r="B325" s="196" t="str">
        <f>'6-19-24 vs MBA (2)'!C5</f>
        <v>Rivers</v>
      </c>
      <c r="C325" s="183">
        <f>'6-19-24 vs MBA (2)'!D5</f>
        <v>0</v>
      </c>
      <c r="D325" s="183">
        <f>'6-19-24 vs MBA (2)'!E5</f>
        <v>0</v>
      </c>
      <c r="E325" s="183">
        <f>'6-19-24 vs MBA (2)'!F5*100</f>
        <v>0</v>
      </c>
      <c r="F325" s="183">
        <f>'6-19-24 vs MBA (2)'!G5</f>
        <v>0</v>
      </c>
      <c r="G325" s="183">
        <f>'6-19-24 vs MBA (2)'!H5</f>
        <v>0</v>
      </c>
      <c r="H325" s="183">
        <f>'6-19-24 vs MBA (2)'!I5*100</f>
        <v>0</v>
      </c>
      <c r="I325" s="183">
        <f>'6-19-24 vs MBA (2)'!J5</f>
        <v>0</v>
      </c>
      <c r="J325" s="183">
        <f>'6-19-24 vs MBA (2)'!K5</f>
        <v>0</v>
      </c>
      <c r="K325" s="183">
        <f>'6-19-24 vs MBA (2)'!L5*100</f>
        <v>0</v>
      </c>
      <c r="L325" s="183">
        <f>'6-19-24 vs MBA (2)'!M5</f>
        <v>0</v>
      </c>
      <c r="M325" s="183">
        <f>'6-19-24 vs MBA (2)'!N5</f>
        <v>0</v>
      </c>
      <c r="N325" s="183">
        <f>'6-19-24 vs MBA (2)'!O5*100</f>
        <v>0</v>
      </c>
      <c r="O325" s="183">
        <f>'6-19-24 vs MBA (2)'!P5</f>
        <v>0</v>
      </c>
      <c r="P325" s="183">
        <f>'6-19-24 vs MBA (2)'!Q5</f>
        <v>0</v>
      </c>
      <c r="Q325" s="183">
        <f>'6-19-24 vs MBA (2)'!R5</f>
        <v>0</v>
      </c>
      <c r="R325" s="183">
        <f>'6-19-24 vs MBA (2)'!S5</f>
        <v>0</v>
      </c>
      <c r="S325" s="183">
        <f>'6-19-24 vs MBA (2)'!T5</f>
        <v>0</v>
      </c>
      <c r="T325" s="183">
        <f>'6-19-24 vs MBA (2)'!U5</f>
        <v>0</v>
      </c>
      <c r="U325" s="183">
        <f>'6-19-24 vs MBA (2)'!V5</f>
        <v>0</v>
      </c>
      <c r="V325" s="183">
        <f>'6-19-24 vs MBA (2)'!W5</f>
        <v>0</v>
      </c>
      <c r="W325" s="183">
        <f>'6-19-24 vs MBA (2)'!X5</f>
        <v>0</v>
      </c>
      <c r="X325" s="183">
        <f>'6-19-24 vs MBA (2)'!Y5</f>
        <v>0</v>
      </c>
      <c r="Y325" s="183">
        <f>'6-19-24 vs MBA (2)'!Z5</f>
        <v>0</v>
      </c>
      <c r="Z325" s="183">
        <f>'6-19-24 vs MBA (2)'!AA5</f>
        <v>0</v>
      </c>
      <c r="AA325" s="196" t="s">
        <v>174</v>
      </c>
      <c r="AB325" s="196"/>
      <c r="AC325" s="196"/>
    </row>
    <row r="326" spans="1:29" x14ac:dyDescent="0.55000000000000004">
      <c r="A326" s="196">
        <f>'6-19-24 vs MBA (2)'!B6</f>
        <v>3</v>
      </c>
      <c r="B326" s="196" t="str">
        <f>'6-19-24 vs MBA (2)'!C6</f>
        <v>Gossett</v>
      </c>
      <c r="C326" s="183">
        <f>'6-19-24 vs MBA (2)'!D6</f>
        <v>0</v>
      </c>
      <c r="D326" s="183">
        <f>'6-19-24 vs MBA (2)'!E6</f>
        <v>0</v>
      </c>
      <c r="E326" s="183">
        <f>'6-19-24 vs MBA (2)'!F6*100</f>
        <v>0</v>
      </c>
      <c r="F326" s="183">
        <f>'6-19-24 vs MBA (2)'!G6</f>
        <v>4</v>
      </c>
      <c r="G326" s="183">
        <f>'6-19-24 vs MBA (2)'!H6</f>
        <v>5</v>
      </c>
      <c r="H326" s="183">
        <f>'6-19-24 vs MBA (2)'!I6*100</f>
        <v>80</v>
      </c>
      <c r="I326" s="183">
        <f>'6-19-24 vs MBA (2)'!J6</f>
        <v>0</v>
      </c>
      <c r="J326" s="183">
        <f>'6-19-24 vs MBA (2)'!K6</f>
        <v>0</v>
      </c>
      <c r="K326" s="183">
        <f>'6-19-24 vs MBA (2)'!L6*100</f>
        <v>0</v>
      </c>
      <c r="L326" s="183">
        <f>'6-19-24 vs MBA (2)'!M6</f>
        <v>4</v>
      </c>
      <c r="M326" s="183">
        <f>'6-19-24 vs MBA (2)'!N6</f>
        <v>5</v>
      </c>
      <c r="N326" s="183">
        <f>'6-19-24 vs MBA (2)'!O6*100</f>
        <v>80</v>
      </c>
      <c r="O326" s="183">
        <f>'6-19-24 vs MBA (2)'!P6</f>
        <v>12</v>
      </c>
      <c r="P326" s="183">
        <f>'6-19-24 vs MBA (2)'!Q6</f>
        <v>0</v>
      </c>
      <c r="Q326" s="183">
        <f>'6-19-24 vs MBA (2)'!R6</f>
        <v>0</v>
      </c>
      <c r="R326" s="183">
        <f>'6-19-24 vs MBA (2)'!S6</f>
        <v>0</v>
      </c>
      <c r="S326" s="183">
        <f>'6-19-24 vs MBA (2)'!T6</f>
        <v>1</v>
      </c>
      <c r="T326" s="183">
        <f>'6-19-24 vs MBA (2)'!U6</f>
        <v>2</v>
      </c>
      <c r="U326" s="183">
        <f>'6-19-24 vs MBA (2)'!V6</f>
        <v>0</v>
      </c>
      <c r="V326" s="183">
        <f>'6-19-24 vs MBA (2)'!W6</f>
        <v>1</v>
      </c>
      <c r="W326" s="183">
        <f>'6-19-24 vs MBA (2)'!X6</f>
        <v>0</v>
      </c>
      <c r="X326" s="183">
        <f>'6-19-24 vs MBA (2)'!Y6</f>
        <v>0</v>
      </c>
      <c r="Y326" s="183">
        <f>'6-19-24 vs MBA (2)'!Z6</f>
        <v>1</v>
      </c>
      <c r="Z326" s="183">
        <f>'6-19-24 vs MBA (2)'!AA6</f>
        <v>12.5</v>
      </c>
      <c r="AA326" s="196" t="s">
        <v>174</v>
      </c>
      <c r="AB326" s="196"/>
      <c r="AC326" s="196"/>
    </row>
    <row r="327" spans="1:29" x14ac:dyDescent="0.55000000000000004">
      <c r="A327" s="196">
        <f>'6-19-24 vs MBA (2)'!B7</f>
        <v>4</v>
      </c>
      <c r="B327" s="196" t="str">
        <f>'6-19-24 vs MBA (2)'!C7</f>
        <v>Stapler</v>
      </c>
      <c r="C327" s="183">
        <f>'6-19-24 vs MBA (2)'!D7</f>
        <v>1</v>
      </c>
      <c r="D327" s="183">
        <f>'6-19-24 vs MBA (2)'!E7</f>
        <v>1</v>
      </c>
      <c r="E327" s="183">
        <f>'6-19-24 vs MBA (2)'!F7*100</f>
        <v>100</v>
      </c>
      <c r="F327" s="183">
        <f>'6-19-24 vs MBA (2)'!G7</f>
        <v>1</v>
      </c>
      <c r="G327" s="183">
        <f>'6-19-24 vs MBA (2)'!H7</f>
        <v>3</v>
      </c>
      <c r="H327" s="183">
        <f>'6-19-24 vs MBA (2)'!I7*100</f>
        <v>33.333333333333329</v>
      </c>
      <c r="I327" s="183">
        <f>'6-19-24 vs MBA (2)'!J7</f>
        <v>2</v>
      </c>
      <c r="J327" s="183">
        <f>'6-19-24 vs MBA (2)'!K7</f>
        <v>2</v>
      </c>
      <c r="K327" s="183">
        <f>'6-19-24 vs MBA (2)'!L7*100</f>
        <v>100</v>
      </c>
      <c r="L327" s="183">
        <f>'6-19-24 vs MBA (2)'!M7</f>
        <v>2</v>
      </c>
      <c r="M327" s="183">
        <f>'6-19-24 vs MBA (2)'!N7</f>
        <v>4</v>
      </c>
      <c r="N327" s="183">
        <f>'6-19-24 vs MBA (2)'!O7*100</f>
        <v>50</v>
      </c>
      <c r="O327" s="183">
        <f>'6-19-24 vs MBA (2)'!P7</f>
        <v>7</v>
      </c>
      <c r="P327" s="183">
        <f>'6-19-24 vs MBA (2)'!Q7</f>
        <v>0</v>
      </c>
      <c r="Q327" s="183">
        <f>'6-19-24 vs MBA (2)'!R7</f>
        <v>2</v>
      </c>
      <c r="R327" s="183">
        <f>'6-19-24 vs MBA (2)'!S7</f>
        <v>2</v>
      </c>
      <c r="S327" s="183">
        <f>'6-19-24 vs MBA (2)'!T7</f>
        <v>1</v>
      </c>
      <c r="T327" s="183">
        <f>'6-19-24 vs MBA (2)'!U7</f>
        <v>1</v>
      </c>
      <c r="U327" s="183">
        <f>'6-19-24 vs MBA (2)'!V7</f>
        <v>0</v>
      </c>
      <c r="V327" s="183">
        <f>'6-19-24 vs MBA (2)'!W7</f>
        <v>1</v>
      </c>
      <c r="W327" s="183">
        <f>'6-19-24 vs MBA (2)'!X7</f>
        <v>0</v>
      </c>
      <c r="X327" s="183">
        <f>'6-19-24 vs MBA (2)'!Y7</f>
        <v>0</v>
      </c>
      <c r="Y327" s="183">
        <f>'6-19-24 vs MBA (2)'!Z7</f>
        <v>3</v>
      </c>
      <c r="Z327" s="183">
        <f>'6-19-24 vs MBA (2)'!AA7</f>
        <v>21.35</v>
      </c>
      <c r="AA327" s="196" t="s">
        <v>174</v>
      </c>
      <c r="AB327" s="196"/>
      <c r="AC327" s="196"/>
    </row>
    <row r="328" spans="1:29" x14ac:dyDescent="0.55000000000000004">
      <c r="A328" s="196">
        <f>'6-19-24 vs MBA (2)'!B8</f>
        <v>5</v>
      </c>
      <c r="B328" s="196" t="str">
        <f>'6-19-24 vs MBA (2)'!C8</f>
        <v>JD</v>
      </c>
      <c r="C328" s="183">
        <f>'6-19-24 vs MBA (2)'!D8</f>
        <v>5</v>
      </c>
      <c r="D328" s="183">
        <f>'6-19-24 vs MBA (2)'!E8</f>
        <v>5</v>
      </c>
      <c r="E328" s="183">
        <f>'6-19-24 vs MBA (2)'!F8*100</f>
        <v>100</v>
      </c>
      <c r="F328" s="183">
        <f>'6-19-24 vs MBA (2)'!G8</f>
        <v>2</v>
      </c>
      <c r="G328" s="183">
        <f>'6-19-24 vs MBA (2)'!H8</f>
        <v>3</v>
      </c>
      <c r="H328" s="183">
        <f>'6-19-24 vs MBA (2)'!I8*100</f>
        <v>66.666666666666657</v>
      </c>
      <c r="I328" s="183">
        <f>'6-19-24 vs MBA (2)'!J8</f>
        <v>2</v>
      </c>
      <c r="J328" s="183">
        <f>'6-19-24 vs MBA (2)'!K8</f>
        <v>2</v>
      </c>
      <c r="K328" s="183">
        <f>'6-19-24 vs MBA (2)'!L8*100</f>
        <v>100</v>
      </c>
      <c r="L328" s="183">
        <f>'6-19-24 vs MBA (2)'!M8</f>
        <v>7</v>
      </c>
      <c r="M328" s="183">
        <f>'6-19-24 vs MBA (2)'!N8</f>
        <v>8</v>
      </c>
      <c r="N328" s="183">
        <f>'6-19-24 vs MBA (2)'!O8*100</f>
        <v>87.5</v>
      </c>
      <c r="O328" s="183">
        <f>'6-19-24 vs MBA (2)'!P8</f>
        <v>18</v>
      </c>
      <c r="P328" s="183">
        <f>'6-19-24 vs MBA (2)'!Q8</f>
        <v>1</v>
      </c>
      <c r="Q328" s="183">
        <f>'6-19-24 vs MBA (2)'!R8</f>
        <v>1</v>
      </c>
      <c r="R328" s="183">
        <f>'6-19-24 vs MBA (2)'!S8</f>
        <v>2</v>
      </c>
      <c r="S328" s="183">
        <f>'6-19-24 vs MBA (2)'!T8</f>
        <v>1</v>
      </c>
      <c r="T328" s="183">
        <f>'6-19-24 vs MBA (2)'!U8</f>
        <v>0</v>
      </c>
      <c r="U328" s="183">
        <f>'6-19-24 vs MBA (2)'!V8</f>
        <v>0</v>
      </c>
      <c r="V328" s="183">
        <f>'6-19-24 vs MBA (2)'!W8</f>
        <v>0</v>
      </c>
      <c r="W328" s="183">
        <f>'6-19-24 vs MBA (2)'!X8</f>
        <v>0</v>
      </c>
      <c r="X328" s="183">
        <f>'6-19-24 vs MBA (2)'!Y8</f>
        <v>4</v>
      </c>
      <c r="Y328" s="183">
        <f>'6-19-24 vs MBA (2)'!Z8</f>
        <v>2</v>
      </c>
      <c r="Z328" s="183">
        <f>'6-19-24 vs MBA (2)'!AA8</f>
        <v>18.600000000000001</v>
      </c>
      <c r="AA328" s="196" t="s">
        <v>174</v>
      </c>
      <c r="AB328" s="196"/>
      <c r="AC328" s="196"/>
    </row>
    <row r="329" spans="1:29" x14ac:dyDescent="0.55000000000000004">
      <c r="A329" s="196">
        <f>'6-19-24 vs MBA (2)'!B9</f>
        <v>10</v>
      </c>
      <c r="B329" s="196" t="str">
        <f>'6-19-24 vs MBA (2)'!C9</f>
        <v>Mason</v>
      </c>
      <c r="C329" s="183">
        <f>'6-19-24 vs MBA (2)'!D9</f>
        <v>0</v>
      </c>
      <c r="D329" s="183">
        <f>'6-19-24 vs MBA (2)'!E9</f>
        <v>0</v>
      </c>
      <c r="E329" s="183">
        <f>'6-19-24 vs MBA (2)'!F9*100</f>
        <v>0</v>
      </c>
      <c r="F329" s="183">
        <f>'6-19-24 vs MBA (2)'!G9</f>
        <v>3</v>
      </c>
      <c r="G329" s="183">
        <f>'6-19-24 vs MBA (2)'!H9</f>
        <v>5</v>
      </c>
      <c r="H329" s="183">
        <f>'6-19-24 vs MBA (2)'!I9*100</f>
        <v>60</v>
      </c>
      <c r="I329" s="183">
        <f>'6-19-24 vs MBA (2)'!J9</f>
        <v>0</v>
      </c>
      <c r="J329" s="183">
        <f>'6-19-24 vs MBA (2)'!K9</f>
        <v>0</v>
      </c>
      <c r="K329" s="183">
        <f>'6-19-24 vs MBA (2)'!L9*100</f>
        <v>0</v>
      </c>
      <c r="L329" s="183">
        <f>'6-19-24 vs MBA (2)'!M9</f>
        <v>3</v>
      </c>
      <c r="M329" s="183">
        <f>'6-19-24 vs MBA (2)'!N9</f>
        <v>5</v>
      </c>
      <c r="N329" s="183">
        <f>'6-19-24 vs MBA (2)'!O9*100</f>
        <v>60</v>
      </c>
      <c r="O329" s="183">
        <f>'6-19-24 vs MBA (2)'!P9</f>
        <v>9</v>
      </c>
      <c r="P329" s="183">
        <f>'6-19-24 vs MBA (2)'!Q9</f>
        <v>0</v>
      </c>
      <c r="Q329" s="183">
        <f>'6-19-24 vs MBA (2)'!R9</f>
        <v>0</v>
      </c>
      <c r="R329" s="183">
        <f>'6-19-24 vs MBA (2)'!S9</f>
        <v>0</v>
      </c>
      <c r="S329" s="183">
        <f>'6-19-24 vs MBA (2)'!T9</f>
        <v>1</v>
      </c>
      <c r="T329" s="183">
        <f>'6-19-24 vs MBA (2)'!U9</f>
        <v>2</v>
      </c>
      <c r="U329" s="183">
        <f>'6-19-24 vs MBA (2)'!V9</f>
        <v>0</v>
      </c>
      <c r="V329" s="183">
        <f>'6-19-24 vs MBA (2)'!W9</f>
        <v>2</v>
      </c>
      <c r="W329" s="183">
        <f>'6-19-24 vs MBA (2)'!X9</f>
        <v>0</v>
      </c>
      <c r="X329" s="183">
        <f>'6-19-24 vs MBA (2)'!Y9</f>
        <v>0</v>
      </c>
      <c r="Y329" s="183">
        <f>'6-19-24 vs MBA (2)'!Z9</f>
        <v>0</v>
      </c>
      <c r="Z329" s="183">
        <f>'6-19-24 vs MBA (2)'!AA9</f>
        <v>11.55</v>
      </c>
      <c r="AA329" s="196" t="s">
        <v>174</v>
      </c>
      <c r="AB329" s="196"/>
      <c r="AC329" s="196"/>
    </row>
    <row r="330" spans="1:29" x14ac:dyDescent="0.55000000000000004">
      <c r="A330" s="196">
        <f>'6-19-24 vs MBA (2)'!B10</f>
        <v>11</v>
      </c>
      <c r="B330" s="196" t="str">
        <f>'6-19-24 vs MBA (2)'!C10</f>
        <v>Pannell</v>
      </c>
      <c r="C330" s="183">
        <f>'6-19-24 vs MBA (2)'!D10</f>
        <v>1</v>
      </c>
      <c r="D330" s="183">
        <f>'6-19-24 vs MBA (2)'!E10</f>
        <v>1</v>
      </c>
      <c r="E330" s="183">
        <f>'6-19-24 vs MBA (2)'!F10*100</f>
        <v>100</v>
      </c>
      <c r="F330" s="183">
        <f>'6-19-24 vs MBA (2)'!G10</f>
        <v>0</v>
      </c>
      <c r="G330" s="183">
        <f>'6-19-24 vs MBA (2)'!H10</f>
        <v>0</v>
      </c>
      <c r="H330" s="183">
        <f>'6-19-24 vs MBA (2)'!I10*100</f>
        <v>0</v>
      </c>
      <c r="I330" s="183">
        <f>'6-19-24 vs MBA (2)'!J10</f>
        <v>0</v>
      </c>
      <c r="J330" s="183">
        <f>'6-19-24 vs MBA (2)'!K10</f>
        <v>0</v>
      </c>
      <c r="K330" s="183">
        <f>'6-19-24 vs MBA (2)'!L10*100</f>
        <v>0</v>
      </c>
      <c r="L330" s="183">
        <f>'6-19-24 vs MBA (2)'!M10</f>
        <v>1</v>
      </c>
      <c r="M330" s="183">
        <f>'6-19-24 vs MBA (2)'!N10</f>
        <v>1</v>
      </c>
      <c r="N330" s="183">
        <f>'6-19-24 vs MBA (2)'!O10*100</f>
        <v>100</v>
      </c>
      <c r="O330" s="183">
        <f>'6-19-24 vs MBA (2)'!P10</f>
        <v>2</v>
      </c>
      <c r="P330" s="183">
        <f>'6-19-24 vs MBA (2)'!Q10</f>
        <v>0</v>
      </c>
      <c r="Q330" s="183">
        <f>'6-19-24 vs MBA (2)'!R10</f>
        <v>3</v>
      </c>
      <c r="R330" s="183">
        <f>'6-19-24 vs MBA (2)'!S10</f>
        <v>3</v>
      </c>
      <c r="S330" s="183">
        <f>'6-19-24 vs MBA (2)'!T10</f>
        <v>0</v>
      </c>
      <c r="T330" s="183">
        <f>'6-19-24 vs MBA (2)'!U10</f>
        <v>0</v>
      </c>
      <c r="U330" s="183">
        <f>'6-19-24 vs MBA (2)'!V10</f>
        <v>0</v>
      </c>
      <c r="V330" s="183">
        <f>'6-19-24 vs MBA (2)'!W10</f>
        <v>0</v>
      </c>
      <c r="W330" s="183">
        <f>'6-19-24 vs MBA (2)'!X10</f>
        <v>0</v>
      </c>
      <c r="X330" s="183">
        <f>'6-19-24 vs MBA (2)'!Y10</f>
        <v>1</v>
      </c>
      <c r="Y330" s="183">
        <f>'6-19-24 vs MBA (2)'!Z10</f>
        <v>0</v>
      </c>
      <c r="Z330" s="183">
        <f>'6-19-24 vs MBA (2)'!AA10</f>
        <v>11</v>
      </c>
      <c r="AA330" s="196" t="s">
        <v>174</v>
      </c>
      <c r="AB330" s="196"/>
      <c r="AC330" s="196"/>
    </row>
    <row r="331" spans="1:29" x14ac:dyDescent="0.55000000000000004">
      <c r="A331" s="196">
        <f>'6-19-24 vs MBA (2)'!B11</f>
        <v>12</v>
      </c>
      <c r="B331" s="196" t="str">
        <f>'6-19-24 vs MBA (2)'!C11</f>
        <v>Chapman</v>
      </c>
      <c r="C331" s="183">
        <f>'6-19-24 vs MBA (2)'!D11</f>
        <v>0</v>
      </c>
      <c r="D331" s="183">
        <f>'6-19-24 vs MBA (2)'!E11</f>
        <v>0</v>
      </c>
      <c r="E331" s="183">
        <f>'6-19-24 vs MBA (2)'!F11*100</f>
        <v>0</v>
      </c>
      <c r="F331" s="183">
        <f>'6-19-24 vs MBA (2)'!G11</f>
        <v>0</v>
      </c>
      <c r="G331" s="183">
        <f>'6-19-24 vs MBA (2)'!H11</f>
        <v>0</v>
      </c>
      <c r="H331" s="183">
        <f>'6-19-24 vs MBA (2)'!I11*100</f>
        <v>0</v>
      </c>
      <c r="I331" s="183">
        <f>'6-19-24 vs MBA (2)'!J11</f>
        <v>0</v>
      </c>
      <c r="J331" s="183">
        <f>'6-19-24 vs MBA (2)'!K11</f>
        <v>0</v>
      </c>
      <c r="K331" s="183">
        <f>'6-19-24 vs MBA (2)'!L11*100</f>
        <v>0</v>
      </c>
      <c r="L331" s="183">
        <f>'6-19-24 vs MBA (2)'!M11</f>
        <v>0</v>
      </c>
      <c r="M331" s="183">
        <f>'6-19-24 vs MBA (2)'!N11</f>
        <v>0</v>
      </c>
      <c r="N331" s="183">
        <f>'6-19-24 vs MBA (2)'!O11*100</f>
        <v>0</v>
      </c>
      <c r="O331" s="183">
        <f>'6-19-24 vs MBA (2)'!P11</f>
        <v>0</v>
      </c>
      <c r="P331" s="183">
        <f>'6-19-24 vs MBA (2)'!Q11</f>
        <v>0</v>
      </c>
      <c r="Q331" s="183">
        <f>'6-19-24 vs MBA (2)'!R11</f>
        <v>0</v>
      </c>
      <c r="R331" s="183">
        <f>'6-19-24 vs MBA (2)'!S11</f>
        <v>0</v>
      </c>
      <c r="S331" s="183">
        <f>'6-19-24 vs MBA (2)'!T11</f>
        <v>0</v>
      </c>
      <c r="T331" s="183">
        <f>'6-19-24 vs MBA (2)'!U11</f>
        <v>0</v>
      </c>
      <c r="U331" s="183">
        <f>'6-19-24 vs MBA (2)'!V11</f>
        <v>0</v>
      </c>
      <c r="V331" s="183">
        <f>'6-19-24 vs MBA (2)'!W11</f>
        <v>0</v>
      </c>
      <c r="W331" s="183">
        <f>'6-19-24 vs MBA (2)'!X11</f>
        <v>0</v>
      </c>
      <c r="X331" s="183">
        <f>'6-19-24 vs MBA (2)'!Y11</f>
        <v>0</v>
      </c>
      <c r="Y331" s="183">
        <f>'6-19-24 vs MBA (2)'!Z11</f>
        <v>0</v>
      </c>
      <c r="Z331" s="183">
        <f>'6-19-24 vs MBA (2)'!AA11</f>
        <v>0</v>
      </c>
      <c r="AA331" s="196" t="s">
        <v>174</v>
      </c>
      <c r="AB331" s="196"/>
      <c r="AC331" s="196"/>
    </row>
    <row r="332" spans="1:29" x14ac:dyDescent="0.55000000000000004">
      <c r="A332" s="196">
        <f>'6-19-24 vs MBA (2)'!B12</f>
        <v>24</v>
      </c>
      <c r="B332" s="196" t="str">
        <f>'6-19-24 vs MBA (2)'!C12</f>
        <v>Carney</v>
      </c>
      <c r="C332" s="183">
        <f>'6-19-24 vs MBA (2)'!D12</f>
        <v>2</v>
      </c>
      <c r="D332" s="183">
        <f>'6-19-24 vs MBA (2)'!E12</f>
        <v>2</v>
      </c>
      <c r="E332" s="183">
        <f>'6-19-24 vs MBA (2)'!F12*100</f>
        <v>100</v>
      </c>
      <c r="F332" s="183">
        <f>'6-19-24 vs MBA (2)'!G12</f>
        <v>0</v>
      </c>
      <c r="G332" s="183">
        <f>'6-19-24 vs MBA (2)'!H12</f>
        <v>1</v>
      </c>
      <c r="H332" s="183">
        <f>'6-19-24 vs MBA (2)'!I12*100</f>
        <v>0</v>
      </c>
      <c r="I332" s="183">
        <f>'6-19-24 vs MBA (2)'!J12</f>
        <v>2</v>
      </c>
      <c r="J332" s="183">
        <f>'6-19-24 vs MBA (2)'!K12</f>
        <v>2</v>
      </c>
      <c r="K332" s="183">
        <f>'6-19-24 vs MBA (2)'!L12*100</f>
        <v>100</v>
      </c>
      <c r="L332" s="183">
        <f>'6-19-24 vs MBA (2)'!M12</f>
        <v>2</v>
      </c>
      <c r="M332" s="183">
        <f>'6-19-24 vs MBA (2)'!N12</f>
        <v>3</v>
      </c>
      <c r="N332" s="183">
        <f>'6-19-24 vs MBA (2)'!O12*100</f>
        <v>66.666666666666657</v>
      </c>
      <c r="O332" s="183">
        <f>'6-19-24 vs MBA (2)'!P12</f>
        <v>6</v>
      </c>
      <c r="P332" s="183">
        <f>'6-19-24 vs MBA (2)'!Q12</f>
        <v>0</v>
      </c>
      <c r="Q332" s="183">
        <f>'6-19-24 vs MBA (2)'!R12</f>
        <v>1</v>
      </c>
      <c r="R332" s="183">
        <f>'6-19-24 vs MBA (2)'!S12</f>
        <v>1</v>
      </c>
      <c r="S332" s="183">
        <f>'6-19-24 vs MBA (2)'!T12</f>
        <v>0</v>
      </c>
      <c r="T332" s="183">
        <f>'6-19-24 vs MBA (2)'!U12</f>
        <v>0</v>
      </c>
      <c r="U332" s="183">
        <f>'6-19-24 vs MBA (2)'!V12</f>
        <v>0</v>
      </c>
      <c r="V332" s="183">
        <f>'6-19-24 vs MBA (2)'!W12</f>
        <v>2</v>
      </c>
      <c r="W332" s="183">
        <f>'6-19-24 vs MBA (2)'!X12</f>
        <v>1</v>
      </c>
      <c r="X332" s="183">
        <f>'6-19-24 vs MBA (2)'!Y12</f>
        <v>0</v>
      </c>
      <c r="Y332" s="183">
        <f>'6-19-24 vs MBA (2)'!Z12</f>
        <v>0</v>
      </c>
      <c r="Z332" s="183">
        <f>'6-19-24 vs MBA (2)'!AA12</f>
        <v>23.5</v>
      </c>
      <c r="AA332" s="196" t="s">
        <v>174</v>
      </c>
      <c r="AB332" s="196"/>
      <c r="AC332" s="196"/>
    </row>
    <row r="333" spans="1:29" x14ac:dyDescent="0.55000000000000004">
      <c r="A333" s="196">
        <f>'6-19-24 vs MBA (2)'!B13</f>
        <v>30</v>
      </c>
      <c r="B333" s="196" t="str">
        <f>'6-19-24 vs MBA (2)'!C13</f>
        <v>Bowman</v>
      </c>
      <c r="C333" s="183">
        <f>'6-19-24 vs MBA (2)'!D13</f>
        <v>2</v>
      </c>
      <c r="D333" s="183">
        <f>'6-19-24 vs MBA (2)'!E13</f>
        <v>5</v>
      </c>
      <c r="E333" s="183">
        <f>'6-19-24 vs MBA (2)'!F13*100</f>
        <v>40</v>
      </c>
      <c r="F333" s="183">
        <f>'6-19-24 vs MBA (2)'!G13</f>
        <v>1</v>
      </c>
      <c r="G333" s="183">
        <f>'6-19-24 vs MBA (2)'!H13</f>
        <v>2</v>
      </c>
      <c r="H333" s="183">
        <f>'6-19-24 vs MBA (2)'!I13*100</f>
        <v>50</v>
      </c>
      <c r="I333" s="183">
        <f>'6-19-24 vs MBA (2)'!J13</f>
        <v>0</v>
      </c>
      <c r="J333" s="183">
        <f>'6-19-24 vs MBA (2)'!K13</f>
        <v>0</v>
      </c>
      <c r="K333" s="183">
        <f>'6-19-24 vs MBA (2)'!L13*100</f>
        <v>0</v>
      </c>
      <c r="L333" s="183">
        <f>'6-19-24 vs MBA (2)'!M13</f>
        <v>3</v>
      </c>
      <c r="M333" s="183">
        <f>'6-19-24 vs MBA (2)'!N13</f>
        <v>7</v>
      </c>
      <c r="N333" s="183">
        <f>'6-19-24 vs MBA (2)'!O13*100</f>
        <v>42.857142857142854</v>
      </c>
      <c r="O333" s="183">
        <f>'6-19-24 vs MBA (2)'!P13</f>
        <v>7</v>
      </c>
      <c r="P333" s="183">
        <f>'6-19-24 vs MBA (2)'!Q13</f>
        <v>1</v>
      </c>
      <c r="Q333" s="183">
        <f>'6-19-24 vs MBA (2)'!R13</f>
        <v>3</v>
      </c>
      <c r="R333" s="183">
        <f>'6-19-24 vs MBA (2)'!S13</f>
        <v>4</v>
      </c>
      <c r="S333" s="183">
        <f>'6-19-24 vs MBA (2)'!T13</f>
        <v>4</v>
      </c>
      <c r="T333" s="183">
        <f>'6-19-24 vs MBA (2)'!U13</f>
        <v>0</v>
      </c>
      <c r="U333" s="183">
        <f>'6-19-24 vs MBA (2)'!V13</f>
        <v>2</v>
      </c>
      <c r="V333" s="183">
        <f>'6-19-24 vs MBA (2)'!W13</f>
        <v>0</v>
      </c>
      <c r="W333" s="183">
        <f>'6-19-24 vs MBA (2)'!X13</f>
        <v>0</v>
      </c>
      <c r="X333" s="183">
        <f>'6-19-24 vs MBA (2)'!Y13</f>
        <v>1</v>
      </c>
      <c r="Y333" s="183">
        <f>'6-19-24 vs MBA (2)'!Z13</f>
        <v>1</v>
      </c>
      <c r="Z333" s="183">
        <f>'6-19-24 vs MBA (2)'!AA13</f>
        <v>21</v>
      </c>
      <c r="AA333" s="196" t="s">
        <v>174</v>
      </c>
      <c r="AB333" s="196"/>
      <c r="AC333" s="196"/>
    </row>
    <row r="334" spans="1:29" x14ac:dyDescent="0.55000000000000004">
      <c r="A334" s="196">
        <f>'6-19-24 vs MBA (2)'!B14</f>
        <v>32</v>
      </c>
      <c r="B334" s="196" t="str">
        <f>'6-19-24 vs MBA (2)'!C14</f>
        <v>Turner</v>
      </c>
      <c r="C334" s="183">
        <f>'6-19-24 vs MBA (2)'!D14</f>
        <v>0</v>
      </c>
      <c r="D334" s="183">
        <f>'6-19-24 vs MBA (2)'!E14</f>
        <v>0</v>
      </c>
      <c r="E334" s="183">
        <f>'6-19-24 vs MBA (2)'!F14*100</f>
        <v>0</v>
      </c>
      <c r="F334" s="183">
        <f>'6-19-24 vs MBA (2)'!G14</f>
        <v>0</v>
      </c>
      <c r="G334" s="183">
        <f>'6-19-24 vs MBA (2)'!H14</f>
        <v>1</v>
      </c>
      <c r="H334" s="183">
        <f>'6-19-24 vs MBA (2)'!I14*100</f>
        <v>0</v>
      </c>
      <c r="I334" s="183">
        <f>'6-19-24 vs MBA (2)'!J14</f>
        <v>0</v>
      </c>
      <c r="J334" s="183">
        <f>'6-19-24 vs MBA (2)'!K14</f>
        <v>0</v>
      </c>
      <c r="K334" s="183">
        <f>'6-19-24 vs MBA (2)'!L14*100</f>
        <v>0</v>
      </c>
      <c r="L334" s="183">
        <f>'6-19-24 vs MBA (2)'!M14</f>
        <v>0</v>
      </c>
      <c r="M334" s="183">
        <f>'6-19-24 vs MBA (2)'!N14</f>
        <v>1</v>
      </c>
      <c r="N334" s="183">
        <f>'6-19-24 vs MBA (2)'!O14*100</f>
        <v>0</v>
      </c>
      <c r="O334" s="183">
        <f>'6-19-24 vs MBA (2)'!P14</f>
        <v>0</v>
      </c>
      <c r="P334" s="183">
        <f>'6-19-24 vs MBA (2)'!Q14</f>
        <v>0</v>
      </c>
      <c r="Q334" s="183">
        <f>'6-19-24 vs MBA (2)'!R14</f>
        <v>0</v>
      </c>
      <c r="R334" s="183">
        <f>'6-19-24 vs MBA (2)'!S14</f>
        <v>0</v>
      </c>
      <c r="S334" s="183">
        <f>'6-19-24 vs MBA (2)'!T14</f>
        <v>1</v>
      </c>
      <c r="T334" s="183">
        <f>'6-19-24 vs MBA (2)'!U14</f>
        <v>0</v>
      </c>
      <c r="U334" s="183">
        <f>'6-19-24 vs MBA (2)'!V14</f>
        <v>0</v>
      </c>
      <c r="V334" s="183">
        <f>'6-19-24 vs MBA (2)'!W14</f>
        <v>0</v>
      </c>
      <c r="W334" s="183">
        <f>'6-19-24 vs MBA (2)'!X14</f>
        <v>0</v>
      </c>
      <c r="X334" s="183">
        <f>'6-19-24 vs MBA (2)'!Y14</f>
        <v>1</v>
      </c>
      <c r="Y334" s="183">
        <f>'6-19-24 vs MBA (2)'!Z14</f>
        <v>0</v>
      </c>
      <c r="Z334" s="183">
        <f>'6-19-24 vs MBA (2)'!AA14</f>
        <v>6.12</v>
      </c>
      <c r="AA334" s="196" t="s">
        <v>174</v>
      </c>
      <c r="AB334" s="196"/>
      <c r="AC334" s="196"/>
    </row>
    <row r="335" spans="1:29" x14ac:dyDescent="0.55000000000000004">
      <c r="A335" s="196">
        <f>'6-19-24 vs MBA (2)'!B15</f>
        <v>33</v>
      </c>
      <c r="B335" s="196" t="str">
        <f>'6-19-24 vs MBA (2)'!C15</f>
        <v>Bellomy</v>
      </c>
      <c r="C335" s="183">
        <f>'6-19-24 vs MBA (2)'!D15</f>
        <v>0</v>
      </c>
      <c r="D335" s="183">
        <f>'6-19-24 vs MBA (2)'!E15</f>
        <v>0</v>
      </c>
      <c r="E335" s="183">
        <f>'6-19-24 vs MBA (2)'!F15*100</f>
        <v>0</v>
      </c>
      <c r="F335" s="183">
        <f>'6-19-24 vs MBA (2)'!G15</f>
        <v>0</v>
      </c>
      <c r="G335" s="183">
        <f>'6-19-24 vs MBA (2)'!H15</f>
        <v>0</v>
      </c>
      <c r="H335" s="183">
        <f>'6-19-24 vs MBA (2)'!I15*100</f>
        <v>0</v>
      </c>
      <c r="I335" s="183">
        <f>'6-19-24 vs MBA (2)'!J15</f>
        <v>0</v>
      </c>
      <c r="J335" s="183">
        <f>'6-19-24 vs MBA (2)'!K15</f>
        <v>0</v>
      </c>
      <c r="K335" s="183">
        <f>'6-19-24 vs MBA (2)'!L15*100</f>
        <v>0</v>
      </c>
      <c r="L335" s="183">
        <f>'6-19-24 vs MBA (2)'!M15</f>
        <v>0</v>
      </c>
      <c r="M335" s="183">
        <f>'6-19-24 vs MBA (2)'!N15</f>
        <v>0</v>
      </c>
      <c r="N335" s="183">
        <f>'6-19-24 vs MBA (2)'!O15*100</f>
        <v>0</v>
      </c>
      <c r="O335" s="183">
        <f>'6-19-24 vs MBA (2)'!P15</f>
        <v>0</v>
      </c>
      <c r="P335" s="183">
        <f>'6-19-24 vs MBA (2)'!Q15</f>
        <v>0</v>
      </c>
      <c r="Q335" s="183">
        <f>'6-19-24 vs MBA (2)'!R15</f>
        <v>3</v>
      </c>
      <c r="R335" s="183">
        <f>'6-19-24 vs MBA (2)'!S15</f>
        <v>3</v>
      </c>
      <c r="S335" s="183">
        <f>'6-19-24 vs MBA (2)'!T15</f>
        <v>1</v>
      </c>
      <c r="T335" s="183">
        <f>'6-19-24 vs MBA (2)'!U15</f>
        <v>0</v>
      </c>
      <c r="U335" s="183">
        <f>'6-19-24 vs MBA (2)'!V15</f>
        <v>1</v>
      </c>
      <c r="V335" s="183">
        <f>'6-19-24 vs MBA (2)'!W15</f>
        <v>0</v>
      </c>
      <c r="W335" s="183">
        <f>'6-19-24 vs MBA (2)'!X15</f>
        <v>1</v>
      </c>
      <c r="X335" s="183">
        <f>'6-19-24 vs MBA (2)'!Y15</f>
        <v>0</v>
      </c>
      <c r="Y335" s="183">
        <f>'6-19-24 vs MBA (2)'!Z15</f>
        <v>0</v>
      </c>
      <c r="Z335" s="183">
        <f>'6-19-24 vs MBA (2)'!AA15</f>
        <v>8.5</v>
      </c>
      <c r="AA335" s="196" t="s">
        <v>174</v>
      </c>
      <c r="AB335" s="196"/>
      <c r="AC335" s="196"/>
    </row>
    <row r="336" spans="1:29" x14ac:dyDescent="0.55000000000000004">
      <c r="A336" s="196">
        <f>'6-19-24 vs MBA (2)'!B16</f>
        <v>34</v>
      </c>
      <c r="B336" s="196" t="str">
        <f>'6-19-24 vs MBA (2)'!C16</f>
        <v>Toms</v>
      </c>
      <c r="C336" s="183">
        <f>'6-19-24 vs MBA (2)'!D16</f>
        <v>1</v>
      </c>
      <c r="D336" s="183">
        <f>'6-19-24 vs MBA (2)'!E16</f>
        <v>4</v>
      </c>
      <c r="E336" s="183">
        <f>'6-19-24 vs MBA (2)'!F16*100</f>
        <v>25</v>
      </c>
      <c r="F336" s="183">
        <f>'6-19-24 vs MBA (2)'!G16</f>
        <v>0</v>
      </c>
      <c r="G336" s="183">
        <f>'6-19-24 vs MBA (2)'!H16</f>
        <v>0</v>
      </c>
      <c r="H336" s="183">
        <f>'6-19-24 vs MBA (2)'!I16*100</f>
        <v>0</v>
      </c>
      <c r="I336" s="183">
        <f>'6-19-24 vs MBA (2)'!J16</f>
        <v>0</v>
      </c>
      <c r="J336" s="183">
        <f>'6-19-24 vs MBA (2)'!K16</f>
        <v>0</v>
      </c>
      <c r="K336" s="183">
        <f>'6-19-24 vs MBA (2)'!L16*100</f>
        <v>0</v>
      </c>
      <c r="L336" s="183">
        <f>'6-19-24 vs MBA (2)'!M16</f>
        <v>1</v>
      </c>
      <c r="M336" s="183">
        <f>'6-19-24 vs MBA (2)'!N16</f>
        <v>4</v>
      </c>
      <c r="N336" s="183">
        <f>'6-19-24 vs MBA (2)'!O16*100</f>
        <v>25</v>
      </c>
      <c r="O336" s="183">
        <f>'6-19-24 vs MBA (2)'!P16</f>
        <v>2</v>
      </c>
      <c r="P336" s="183">
        <f>'6-19-24 vs MBA (2)'!Q16</f>
        <v>1</v>
      </c>
      <c r="Q336" s="183">
        <f>'6-19-24 vs MBA (2)'!R16</f>
        <v>0</v>
      </c>
      <c r="R336" s="183">
        <f>'6-19-24 vs MBA (2)'!S16</f>
        <v>1</v>
      </c>
      <c r="S336" s="183">
        <f>'6-19-24 vs MBA (2)'!T16</f>
        <v>0</v>
      </c>
      <c r="T336" s="183">
        <f>'6-19-24 vs MBA (2)'!U16</f>
        <v>1</v>
      </c>
      <c r="U336" s="183">
        <f>'6-19-24 vs MBA (2)'!V16</f>
        <v>0</v>
      </c>
      <c r="V336" s="183">
        <f>'6-19-24 vs MBA (2)'!W16</f>
        <v>0</v>
      </c>
      <c r="W336" s="183">
        <f>'6-19-24 vs MBA (2)'!X16</f>
        <v>0</v>
      </c>
      <c r="X336" s="183">
        <f>'6-19-24 vs MBA (2)'!Y16</f>
        <v>1</v>
      </c>
      <c r="Y336" s="183">
        <f>'6-19-24 vs MBA (2)'!Z16</f>
        <v>1</v>
      </c>
      <c r="Z336" s="183">
        <f>'6-19-24 vs MBA (2)'!AA16</f>
        <v>10.4</v>
      </c>
      <c r="AA336" s="196" t="s">
        <v>174</v>
      </c>
      <c r="AB336" s="196"/>
      <c r="AC336" s="196"/>
    </row>
    <row r="337" spans="1:29" x14ac:dyDescent="0.55000000000000004">
      <c r="A337" s="196">
        <f>'6-19-24 vs MBA (2)'!B17</f>
        <v>55</v>
      </c>
      <c r="B337" s="196" t="str">
        <f>'6-19-24 vs MBA (2)'!C17</f>
        <v>Baker</v>
      </c>
      <c r="C337" s="183">
        <f>'6-19-24 vs MBA (2)'!D17</f>
        <v>0</v>
      </c>
      <c r="D337" s="183">
        <f>'6-19-24 vs MBA (2)'!E17</f>
        <v>0</v>
      </c>
      <c r="E337" s="183">
        <f>'6-19-24 vs MBA (2)'!F17*100</f>
        <v>0</v>
      </c>
      <c r="F337" s="183">
        <f>'6-19-24 vs MBA (2)'!G17</f>
        <v>0</v>
      </c>
      <c r="G337" s="183">
        <f>'6-19-24 vs MBA (2)'!H17</f>
        <v>0</v>
      </c>
      <c r="H337" s="183">
        <f>'6-19-24 vs MBA (2)'!I17*100</f>
        <v>0</v>
      </c>
      <c r="I337" s="183">
        <f>'6-19-24 vs MBA (2)'!J17</f>
        <v>0</v>
      </c>
      <c r="J337" s="183">
        <f>'6-19-24 vs MBA (2)'!K17</f>
        <v>0</v>
      </c>
      <c r="K337" s="183">
        <f>'6-19-24 vs MBA (2)'!L17*100</f>
        <v>0</v>
      </c>
      <c r="L337" s="183">
        <f>'6-19-24 vs MBA (2)'!M17</f>
        <v>0</v>
      </c>
      <c r="M337" s="183">
        <f>'6-19-24 vs MBA (2)'!N17</f>
        <v>0</v>
      </c>
      <c r="N337" s="183">
        <f>'6-19-24 vs MBA (2)'!O17*100</f>
        <v>0</v>
      </c>
      <c r="O337" s="183">
        <f>'6-19-24 vs MBA (2)'!P17</f>
        <v>0</v>
      </c>
      <c r="P337" s="183">
        <f>'6-19-24 vs MBA (2)'!Q17</f>
        <v>0</v>
      </c>
      <c r="Q337" s="183">
        <f>'6-19-24 vs MBA (2)'!R17</f>
        <v>0</v>
      </c>
      <c r="R337" s="183">
        <f>'6-19-24 vs MBA (2)'!S17</f>
        <v>0</v>
      </c>
      <c r="S337" s="183">
        <f>'6-19-24 vs MBA (2)'!T17</f>
        <v>0</v>
      </c>
      <c r="T337" s="183">
        <f>'6-19-24 vs MBA (2)'!U17</f>
        <v>0</v>
      </c>
      <c r="U337" s="183">
        <f>'6-19-24 vs MBA (2)'!V17</f>
        <v>0</v>
      </c>
      <c r="V337" s="183">
        <f>'6-19-24 vs MBA (2)'!W17</f>
        <v>0</v>
      </c>
      <c r="W337" s="183">
        <f>'6-19-24 vs MBA (2)'!X17</f>
        <v>0</v>
      </c>
      <c r="X337" s="183">
        <f>'6-19-24 vs MBA (2)'!Y17</f>
        <v>0</v>
      </c>
      <c r="Y337" s="183">
        <f>'6-19-24 vs MBA (2)'!Z17</f>
        <v>0</v>
      </c>
      <c r="Z337" s="183">
        <f>'6-19-24 vs MBA (2)'!AA17</f>
        <v>0</v>
      </c>
      <c r="AA337" s="196" t="s">
        <v>174</v>
      </c>
      <c r="AB337" s="196"/>
      <c r="AC337" s="196"/>
    </row>
    <row r="338" spans="1:29" x14ac:dyDescent="0.55000000000000004">
      <c r="A338" s="196">
        <f>'6-19-24 vs MBA (2)'!B18</f>
        <v>99</v>
      </c>
      <c r="B338" s="196" t="str">
        <f>'6-19-24 vs MBA (2)'!C18</f>
        <v>Team</v>
      </c>
      <c r="C338" s="183">
        <f>'6-19-24 vs MBA (2)'!D18</f>
        <v>14</v>
      </c>
      <c r="D338" s="183">
        <f>'6-19-24 vs MBA (2)'!E18</f>
        <v>23</v>
      </c>
      <c r="E338" s="183">
        <f>'6-19-24 vs MBA (2)'!F18*100</f>
        <v>60.869565217391312</v>
      </c>
      <c r="F338" s="183">
        <f>'6-19-24 vs MBA (2)'!G18</f>
        <v>11</v>
      </c>
      <c r="G338" s="183">
        <f>'6-19-24 vs MBA (2)'!H18</f>
        <v>24</v>
      </c>
      <c r="H338" s="183">
        <f>'6-19-24 vs MBA (2)'!I18*100</f>
        <v>45.833333333333329</v>
      </c>
      <c r="I338" s="183">
        <f>'6-19-24 vs MBA (2)'!J18</f>
        <v>6</v>
      </c>
      <c r="J338" s="183">
        <f>'6-19-24 vs MBA (2)'!K18</f>
        <v>6</v>
      </c>
      <c r="K338" s="183">
        <f>'6-19-24 vs MBA (2)'!L18*100</f>
        <v>100</v>
      </c>
      <c r="L338" s="183">
        <f>'6-19-24 vs MBA (2)'!M18</f>
        <v>25</v>
      </c>
      <c r="M338" s="183">
        <f>'6-19-24 vs MBA (2)'!N18</f>
        <v>47</v>
      </c>
      <c r="N338" s="183">
        <f>'6-19-24 vs MBA (2)'!O18*100</f>
        <v>53.191489361702125</v>
      </c>
      <c r="O338" s="183">
        <f>'6-19-24 vs MBA (2)'!P18</f>
        <v>67</v>
      </c>
      <c r="P338" s="183">
        <f>'6-19-24 vs MBA (2)'!Q18</f>
        <v>6</v>
      </c>
      <c r="Q338" s="183">
        <f>'6-19-24 vs MBA (2)'!R18</f>
        <v>16</v>
      </c>
      <c r="R338" s="183">
        <f>'6-19-24 vs MBA (2)'!S18</f>
        <v>26</v>
      </c>
      <c r="S338" s="183">
        <f>'6-19-24 vs MBA (2)'!T18</f>
        <v>17</v>
      </c>
      <c r="T338" s="183">
        <f>'6-19-24 vs MBA (2)'!U18</f>
        <v>9</v>
      </c>
      <c r="U338" s="183">
        <f>'6-19-24 vs MBA (2)'!V18</f>
        <v>3</v>
      </c>
      <c r="V338" s="183">
        <f>'6-19-24 vs MBA (2)'!W18</f>
        <v>6</v>
      </c>
      <c r="W338" s="183">
        <f>'6-19-24 vs MBA (2)'!X18</f>
        <v>2</v>
      </c>
      <c r="X338" s="183">
        <f>'6-19-24 vs MBA (2)'!Y18</f>
        <v>11</v>
      </c>
      <c r="Y338" s="183">
        <f>'6-19-24 vs MBA (2)'!Z18</f>
        <v>8</v>
      </c>
      <c r="Z338" s="183">
        <f>'6-19-24 vs MBA (2)'!AA18</f>
        <v>180.02</v>
      </c>
      <c r="AA338" s="196" t="s">
        <v>174</v>
      </c>
      <c r="AB338" s="196"/>
      <c r="AC338" s="196"/>
    </row>
    <row r="339" spans="1:29" x14ac:dyDescent="0.55000000000000004">
      <c r="A339" s="196">
        <f>'6-19-24 vs Webb (TN)'!B3</f>
        <v>0</v>
      </c>
      <c r="B339" s="196" t="str">
        <f>'6-19-24 vs Webb (TN)'!C3</f>
        <v>Lewis</v>
      </c>
      <c r="C339" s="183">
        <f>'6-19-24 vs Webb (TN)'!D3</f>
        <v>0</v>
      </c>
      <c r="D339" s="183">
        <f>'6-19-24 vs Webb (TN)'!E3</f>
        <v>0</v>
      </c>
      <c r="E339" s="183">
        <f>'6-19-24 vs Webb (TN)'!F3*100</f>
        <v>0</v>
      </c>
      <c r="F339" s="183">
        <f>'6-19-24 vs Webb (TN)'!G3</f>
        <v>0</v>
      </c>
      <c r="G339" s="183">
        <f>'6-19-24 vs Webb (TN)'!H3</f>
        <v>0</v>
      </c>
      <c r="H339" s="183">
        <f>'6-19-24 vs Webb (TN)'!I3*100</f>
        <v>0</v>
      </c>
      <c r="I339" s="183">
        <f>'6-19-24 vs Webb (TN)'!J3</f>
        <v>0</v>
      </c>
      <c r="J339" s="183">
        <f>'6-19-24 vs Webb (TN)'!K3</f>
        <v>0</v>
      </c>
      <c r="K339" s="183">
        <f>'6-19-24 vs Webb (TN)'!L3*100</f>
        <v>0</v>
      </c>
      <c r="L339" s="183">
        <f>'6-19-24 vs Webb (TN)'!M3</f>
        <v>0</v>
      </c>
      <c r="M339" s="183">
        <f>'6-19-24 vs Webb (TN)'!N3</f>
        <v>0</v>
      </c>
      <c r="N339" s="183">
        <f>'6-19-24 vs Webb (TN)'!O3*100</f>
        <v>0</v>
      </c>
      <c r="O339" s="183">
        <f>'6-19-24 vs Webb (TN)'!P3</f>
        <v>0</v>
      </c>
      <c r="P339" s="183">
        <f>'6-19-24 vs Webb (TN)'!Q3</f>
        <v>0</v>
      </c>
      <c r="Q339" s="183">
        <f>'6-19-24 vs Webb (TN)'!R3</f>
        <v>0</v>
      </c>
      <c r="R339" s="183">
        <f>'6-19-24 vs Webb (TN)'!S3</f>
        <v>0</v>
      </c>
      <c r="S339" s="183">
        <f>'6-19-24 vs Webb (TN)'!T3</f>
        <v>0</v>
      </c>
      <c r="T339" s="183">
        <f>'6-19-24 vs Webb (TN)'!U3</f>
        <v>0</v>
      </c>
      <c r="U339" s="183">
        <f>'6-19-24 vs Webb (TN)'!V3</f>
        <v>0</v>
      </c>
      <c r="V339" s="183">
        <f>'6-19-24 vs Webb (TN)'!W3</f>
        <v>0</v>
      </c>
      <c r="W339" s="183">
        <f>'6-19-24 vs Webb (TN)'!X3</f>
        <v>0</v>
      </c>
      <c r="X339" s="183">
        <f>'6-19-24 vs Webb (TN)'!Y3</f>
        <v>0</v>
      </c>
      <c r="Y339" s="183">
        <f>'6-19-24 vs Webb (TN)'!Z3</f>
        <v>1</v>
      </c>
      <c r="Z339" s="183">
        <f>'6-19-24 vs Webb (TN)'!AA3</f>
        <v>4.16</v>
      </c>
      <c r="AA339" s="196" t="s">
        <v>175</v>
      </c>
      <c r="AB339" s="196"/>
      <c r="AC339" s="196"/>
    </row>
    <row r="340" spans="1:29" x14ac:dyDescent="0.55000000000000004">
      <c r="A340" s="196">
        <f>'6-19-24 vs Webb (TN)'!B4</f>
        <v>1</v>
      </c>
      <c r="B340" s="196" t="str">
        <f>'6-19-24 vs Webb (TN)'!C4</f>
        <v>Walker</v>
      </c>
      <c r="C340" s="183">
        <f>'6-19-24 vs Webb (TN)'!D4</f>
        <v>3</v>
      </c>
      <c r="D340" s="183">
        <f>'6-19-24 vs Webb (TN)'!E4</f>
        <v>7</v>
      </c>
      <c r="E340" s="183">
        <f>'6-19-24 vs Webb (TN)'!F4*100</f>
        <v>42.857142857142854</v>
      </c>
      <c r="F340" s="183">
        <f>'6-19-24 vs Webb (TN)'!G4</f>
        <v>3</v>
      </c>
      <c r="G340" s="183">
        <f>'6-19-24 vs Webb (TN)'!H4</f>
        <v>7</v>
      </c>
      <c r="H340" s="183">
        <f>'6-19-24 vs Webb (TN)'!I4*100</f>
        <v>42.857142857142854</v>
      </c>
      <c r="I340" s="183">
        <f>'6-19-24 vs Webb (TN)'!J4</f>
        <v>4</v>
      </c>
      <c r="J340" s="183">
        <f>'6-19-24 vs Webb (TN)'!K4</f>
        <v>5</v>
      </c>
      <c r="K340" s="183">
        <f>'6-19-24 vs Webb (TN)'!L4*100</f>
        <v>80</v>
      </c>
      <c r="L340" s="183">
        <f>'6-19-24 vs Webb (TN)'!M4</f>
        <v>6</v>
      </c>
      <c r="M340" s="183">
        <f>'6-19-24 vs Webb (TN)'!N4</f>
        <v>14</v>
      </c>
      <c r="N340" s="183">
        <f>'6-19-24 vs Webb (TN)'!O4*100</f>
        <v>42.857142857142854</v>
      </c>
      <c r="O340" s="183">
        <f>'6-19-24 vs Webb (TN)'!P4</f>
        <v>19</v>
      </c>
      <c r="P340" s="183">
        <f>'6-19-24 vs Webb (TN)'!Q4</f>
        <v>1</v>
      </c>
      <c r="Q340" s="183">
        <f>'6-19-24 vs Webb (TN)'!R4</f>
        <v>3</v>
      </c>
      <c r="R340" s="183">
        <f>'6-19-24 vs Webb (TN)'!S4</f>
        <v>4</v>
      </c>
      <c r="S340" s="183">
        <f>'6-19-24 vs Webb (TN)'!T4</f>
        <v>0</v>
      </c>
      <c r="T340" s="183">
        <f>'6-19-24 vs Webb (TN)'!U4</f>
        <v>2</v>
      </c>
      <c r="U340" s="183">
        <f>'6-19-24 vs Webb (TN)'!V4</f>
        <v>0</v>
      </c>
      <c r="V340" s="183">
        <f>'6-19-24 vs Webb (TN)'!W4</f>
        <v>1</v>
      </c>
      <c r="W340" s="183">
        <f>'6-19-24 vs Webb (TN)'!X4</f>
        <v>0</v>
      </c>
      <c r="X340" s="183">
        <f>'6-19-24 vs Webb (TN)'!Y4</f>
        <v>0</v>
      </c>
      <c r="Y340" s="183">
        <f>'6-19-24 vs Webb (TN)'!Z4</f>
        <v>3</v>
      </c>
      <c r="Z340" s="183">
        <f>'6-19-24 vs Webb (TN)'!AA4</f>
        <v>31.33</v>
      </c>
      <c r="AA340" s="196" t="s">
        <v>175</v>
      </c>
      <c r="AB340" s="196"/>
      <c r="AC340" s="196"/>
    </row>
    <row r="341" spans="1:29" x14ac:dyDescent="0.55000000000000004">
      <c r="A341" s="196">
        <f>'6-19-24 vs Webb (TN)'!B5</f>
        <v>2</v>
      </c>
      <c r="B341" s="196" t="str">
        <f>'6-19-24 vs Webb (TN)'!C5</f>
        <v>Rivers</v>
      </c>
      <c r="C341" s="183">
        <f>'6-19-24 vs Webb (TN)'!D5</f>
        <v>0</v>
      </c>
      <c r="D341" s="183">
        <f>'6-19-24 vs Webb (TN)'!E5</f>
        <v>0</v>
      </c>
      <c r="E341" s="183">
        <f>'6-19-24 vs Webb (TN)'!F5*100</f>
        <v>0</v>
      </c>
      <c r="F341" s="183">
        <f>'6-19-24 vs Webb (TN)'!G5</f>
        <v>0</v>
      </c>
      <c r="G341" s="183">
        <f>'6-19-24 vs Webb (TN)'!H5</f>
        <v>0</v>
      </c>
      <c r="H341" s="183">
        <f>'6-19-24 vs Webb (TN)'!I5*100</f>
        <v>0</v>
      </c>
      <c r="I341" s="183">
        <f>'6-19-24 vs Webb (TN)'!J5</f>
        <v>0</v>
      </c>
      <c r="J341" s="183">
        <f>'6-19-24 vs Webb (TN)'!K5</f>
        <v>0</v>
      </c>
      <c r="K341" s="183">
        <f>'6-19-24 vs Webb (TN)'!L5*100</f>
        <v>0</v>
      </c>
      <c r="L341" s="183">
        <f>'6-19-24 vs Webb (TN)'!M5</f>
        <v>0</v>
      </c>
      <c r="M341" s="183">
        <f>'6-19-24 vs Webb (TN)'!N5</f>
        <v>0</v>
      </c>
      <c r="N341" s="183">
        <f>'6-19-24 vs Webb (TN)'!O5*100</f>
        <v>0</v>
      </c>
      <c r="O341" s="183">
        <f>'6-19-24 vs Webb (TN)'!P5</f>
        <v>0</v>
      </c>
      <c r="P341" s="183">
        <f>'6-19-24 vs Webb (TN)'!Q5</f>
        <v>0</v>
      </c>
      <c r="Q341" s="183">
        <f>'6-19-24 vs Webb (TN)'!R5</f>
        <v>0</v>
      </c>
      <c r="R341" s="183">
        <f>'6-19-24 vs Webb (TN)'!S5</f>
        <v>0</v>
      </c>
      <c r="S341" s="183">
        <f>'6-19-24 vs Webb (TN)'!T5</f>
        <v>0</v>
      </c>
      <c r="T341" s="183">
        <f>'6-19-24 vs Webb (TN)'!U5</f>
        <v>0</v>
      </c>
      <c r="U341" s="183">
        <f>'6-19-24 vs Webb (TN)'!V5</f>
        <v>0</v>
      </c>
      <c r="V341" s="183">
        <f>'6-19-24 vs Webb (TN)'!W5</f>
        <v>0</v>
      </c>
      <c r="W341" s="183">
        <f>'6-19-24 vs Webb (TN)'!X5</f>
        <v>0</v>
      </c>
      <c r="X341" s="183">
        <f>'6-19-24 vs Webb (TN)'!Y5</f>
        <v>0</v>
      </c>
      <c r="Y341" s="183">
        <f>'6-19-24 vs Webb (TN)'!Z5</f>
        <v>0</v>
      </c>
      <c r="Z341" s="183">
        <f>'6-19-24 vs Webb (TN)'!AA5</f>
        <v>0</v>
      </c>
      <c r="AA341" s="196" t="s">
        <v>175</v>
      </c>
      <c r="AB341" s="196"/>
      <c r="AC341" s="196"/>
    </row>
    <row r="342" spans="1:29" x14ac:dyDescent="0.55000000000000004">
      <c r="A342" s="196">
        <f>'6-19-24 vs Webb (TN)'!B6</f>
        <v>3</v>
      </c>
      <c r="B342" s="196" t="str">
        <f>'6-19-24 vs Webb (TN)'!C6</f>
        <v>Gossett</v>
      </c>
      <c r="C342" s="183">
        <f>'6-19-24 vs Webb (TN)'!D6</f>
        <v>0</v>
      </c>
      <c r="D342" s="183">
        <f>'6-19-24 vs Webb (TN)'!E6</f>
        <v>0</v>
      </c>
      <c r="E342" s="183">
        <f>'6-19-24 vs Webb (TN)'!F6*100</f>
        <v>0</v>
      </c>
      <c r="F342" s="183">
        <f>'6-19-24 vs Webb (TN)'!G6</f>
        <v>0</v>
      </c>
      <c r="G342" s="183">
        <f>'6-19-24 vs Webb (TN)'!H6</f>
        <v>1</v>
      </c>
      <c r="H342" s="183">
        <f>'6-19-24 vs Webb (TN)'!I6*100</f>
        <v>0</v>
      </c>
      <c r="I342" s="183">
        <f>'6-19-24 vs Webb (TN)'!J6</f>
        <v>0</v>
      </c>
      <c r="J342" s="183">
        <f>'6-19-24 vs Webb (TN)'!K6</f>
        <v>0</v>
      </c>
      <c r="K342" s="183">
        <f>'6-19-24 vs Webb (TN)'!L6*100</f>
        <v>0</v>
      </c>
      <c r="L342" s="183">
        <f>'6-19-24 vs Webb (TN)'!M6</f>
        <v>0</v>
      </c>
      <c r="M342" s="183">
        <f>'6-19-24 vs Webb (TN)'!N6</f>
        <v>1</v>
      </c>
      <c r="N342" s="183">
        <f>'6-19-24 vs Webb (TN)'!O6*100</f>
        <v>0</v>
      </c>
      <c r="O342" s="183">
        <f>'6-19-24 vs Webb (TN)'!P6</f>
        <v>0</v>
      </c>
      <c r="P342" s="183">
        <f>'6-19-24 vs Webb (TN)'!Q6</f>
        <v>0</v>
      </c>
      <c r="Q342" s="183">
        <f>'6-19-24 vs Webb (TN)'!R6</f>
        <v>2</v>
      </c>
      <c r="R342" s="183">
        <f>'6-19-24 vs Webb (TN)'!S6</f>
        <v>2</v>
      </c>
      <c r="S342" s="183">
        <f>'6-19-24 vs Webb (TN)'!T6</f>
        <v>0</v>
      </c>
      <c r="T342" s="183">
        <f>'6-19-24 vs Webb (TN)'!U6</f>
        <v>0</v>
      </c>
      <c r="U342" s="183">
        <f>'6-19-24 vs Webb (TN)'!V6</f>
        <v>0</v>
      </c>
      <c r="V342" s="183">
        <f>'6-19-24 vs Webb (TN)'!W6</f>
        <v>0</v>
      </c>
      <c r="W342" s="183">
        <f>'6-19-24 vs Webb (TN)'!X6</f>
        <v>0</v>
      </c>
      <c r="X342" s="183">
        <f>'6-19-24 vs Webb (TN)'!Y6</f>
        <v>1</v>
      </c>
      <c r="Y342" s="183">
        <f>'6-19-24 vs Webb (TN)'!Z6</f>
        <v>0</v>
      </c>
      <c r="Z342" s="183">
        <f>'6-19-24 vs Webb (TN)'!AA6</f>
        <v>12.8</v>
      </c>
      <c r="AA342" s="196" t="s">
        <v>175</v>
      </c>
      <c r="AB342" s="196"/>
      <c r="AC342" s="196"/>
    </row>
    <row r="343" spans="1:29" x14ac:dyDescent="0.55000000000000004">
      <c r="A343" s="196">
        <f>'6-19-24 vs Webb (TN)'!B7</f>
        <v>4</v>
      </c>
      <c r="B343" s="196" t="str">
        <f>'6-19-24 vs Webb (TN)'!C7</f>
        <v>Stapler</v>
      </c>
      <c r="C343" s="183">
        <f>'6-19-24 vs Webb (TN)'!D7</f>
        <v>0</v>
      </c>
      <c r="D343" s="183">
        <f>'6-19-24 vs Webb (TN)'!E7</f>
        <v>2</v>
      </c>
      <c r="E343" s="183">
        <f>'6-19-24 vs Webb (TN)'!F7*100</f>
        <v>0</v>
      </c>
      <c r="F343" s="183">
        <f>'6-19-24 vs Webb (TN)'!G7</f>
        <v>1</v>
      </c>
      <c r="G343" s="183">
        <f>'6-19-24 vs Webb (TN)'!H7</f>
        <v>3</v>
      </c>
      <c r="H343" s="183">
        <f>'6-19-24 vs Webb (TN)'!I7*100</f>
        <v>33.333333333333329</v>
      </c>
      <c r="I343" s="183">
        <f>'6-19-24 vs Webb (TN)'!J7</f>
        <v>2</v>
      </c>
      <c r="J343" s="183">
        <f>'6-19-24 vs Webb (TN)'!K7</f>
        <v>2</v>
      </c>
      <c r="K343" s="183">
        <f>'6-19-24 vs Webb (TN)'!L7*100</f>
        <v>100</v>
      </c>
      <c r="L343" s="183">
        <f>'6-19-24 vs Webb (TN)'!M7</f>
        <v>1</v>
      </c>
      <c r="M343" s="183">
        <f>'6-19-24 vs Webb (TN)'!N7</f>
        <v>5</v>
      </c>
      <c r="N343" s="183">
        <f>'6-19-24 vs Webb (TN)'!O7*100</f>
        <v>20</v>
      </c>
      <c r="O343" s="183">
        <f>'6-19-24 vs Webb (TN)'!P7</f>
        <v>5</v>
      </c>
      <c r="P343" s="183">
        <f>'6-19-24 vs Webb (TN)'!Q7</f>
        <v>1</v>
      </c>
      <c r="Q343" s="183">
        <f>'6-19-24 vs Webb (TN)'!R7</f>
        <v>2</v>
      </c>
      <c r="R343" s="183">
        <f>'6-19-24 vs Webb (TN)'!S7</f>
        <v>3</v>
      </c>
      <c r="S343" s="183">
        <f>'6-19-24 vs Webb (TN)'!T7</f>
        <v>4</v>
      </c>
      <c r="T343" s="183">
        <f>'6-19-24 vs Webb (TN)'!U7</f>
        <v>1</v>
      </c>
      <c r="U343" s="183">
        <f>'6-19-24 vs Webb (TN)'!V7</f>
        <v>0</v>
      </c>
      <c r="V343" s="183">
        <f>'6-19-24 vs Webb (TN)'!W7</f>
        <v>1</v>
      </c>
      <c r="W343" s="183">
        <f>'6-19-24 vs Webb (TN)'!X7</f>
        <v>0</v>
      </c>
      <c r="X343" s="183">
        <f>'6-19-24 vs Webb (TN)'!Y7</f>
        <v>2</v>
      </c>
      <c r="Y343" s="183">
        <f>'6-19-24 vs Webb (TN)'!Z7</f>
        <v>1</v>
      </c>
      <c r="Z343" s="183">
        <f>'6-19-24 vs Webb (TN)'!AA7</f>
        <v>30.16</v>
      </c>
      <c r="AA343" s="196" t="s">
        <v>175</v>
      </c>
      <c r="AB343" s="196"/>
      <c r="AC343" s="196"/>
    </row>
    <row r="344" spans="1:29" x14ac:dyDescent="0.55000000000000004">
      <c r="A344" s="196">
        <f>'6-19-24 vs Webb (TN)'!B8</f>
        <v>5</v>
      </c>
      <c r="B344" s="196" t="str">
        <f>'6-19-24 vs Webb (TN)'!C8</f>
        <v>JD</v>
      </c>
      <c r="C344" s="183">
        <f>'6-19-24 vs Webb (TN)'!D8</f>
        <v>11</v>
      </c>
      <c r="D344" s="183">
        <f>'6-19-24 vs Webb (TN)'!E8</f>
        <v>15</v>
      </c>
      <c r="E344" s="183">
        <f>'6-19-24 vs Webb (TN)'!F8*100</f>
        <v>73.333333333333329</v>
      </c>
      <c r="F344" s="183">
        <f>'6-19-24 vs Webb (TN)'!G8</f>
        <v>1</v>
      </c>
      <c r="G344" s="183">
        <f>'6-19-24 vs Webb (TN)'!H8</f>
        <v>2</v>
      </c>
      <c r="H344" s="183">
        <f>'6-19-24 vs Webb (TN)'!I8*100</f>
        <v>50</v>
      </c>
      <c r="I344" s="183">
        <f>'6-19-24 vs Webb (TN)'!J8</f>
        <v>6</v>
      </c>
      <c r="J344" s="183">
        <f>'6-19-24 vs Webb (TN)'!K8</f>
        <v>8</v>
      </c>
      <c r="K344" s="183">
        <f>'6-19-24 vs Webb (TN)'!L8*100</f>
        <v>75</v>
      </c>
      <c r="L344" s="183">
        <f>'6-19-24 vs Webb (TN)'!M8</f>
        <v>12</v>
      </c>
      <c r="M344" s="183">
        <f>'6-19-24 vs Webb (TN)'!N8</f>
        <v>17</v>
      </c>
      <c r="N344" s="183">
        <f>'6-19-24 vs Webb (TN)'!O8*100</f>
        <v>70.588235294117652</v>
      </c>
      <c r="O344" s="183">
        <f>'6-19-24 vs Webb (TN)'!P8</f>
        <v>31</v>
      </c>
      <c r="P344" s="183">
        <f>'6-19-24 vs Webb (TN)'!Q8</f>
        <v>1</v>
      </c>
      <c r="Q344" s="183">
        <f>'6-19-24 vs Webb (TN)'!R8</f>
        <v>5</v>
      </c>
      <c r="R344" s="183">
        <f>'6-19-24 vs Webb (TN)'!S8</f>
        <v>6</v>
      </c>
      <c r="S344" s="183">
        <f>'6-19-24 vs Webb (TN)'!T8</f>
        <v>2</v>
      </c>
      <c r="T344" s="183">
        <f>'6-19-24 vs Webb (TN)'!U8</f>
        <v>3</v>
      </c>
      <c r="U344" s="183">
        <f>'6-19-24 vs Webb (TN)'!V8</f>
        <v>0</v>
      </c>
      <c r="V344" s="183">
        <f>'6-19-24 vs Webb (TN)'!W8</f>
        <v>1</v>
      </c>
      <c r="W344" s="183">
        <f>'6-19-24 vs Webb (TN)'!X8</f>
        <v>1</v>
      </c>
      <c r="X344" s="183">
        <f>'6-19-24 vs Webb (TN)'!Y8</f>
        <v>2</v>
      </c>
      <c r="Y344" s="183">
        <f>'6-19-24 vs Webb (TN)'!Z8</f>
        <v>6</v>
      </c>
      <c r="Z344" s="183">
        <f>'6-19-24 vs Webb (TN)'!AA8</f>
        <v>33.5</v>
      </c>
      <c r="AA344" s="196" t="s">
        <v>175</v>
      </c>
      <c r="AB344" s="196"/>
      <c r="AC344" s="196"/>
    </row>
    <row r="345" spans="1:29" x14ac:dyDescent="0.55000000000000004">
      <c r="A345" s="196">
        <f>'6-19-24 vs Webb (TN)'!B9</f>
        <v>10</v>
      </c>
      <c r="B345" s="196" t="str">
        <f>'6-19-24 vs Webb (TN)'!C9</f>
        <v>Mason</v>
      </c>
      <c r="C345" s="183">
        <f>'6-19-24 vs Webb (TN)'!D9</f>
        <v>0</v>
      </c>
      <c r="D345" s="183">
        <f>'6-19-24 vs Webb (TN)'!E9</f>
        <v>0</v>
      </c>
      <c r="E345" s="183">
        <f>'6-19-24 vs Webb (TN)'!F9*100</f>
        <v>0</v>
      </c>
      <c r="F345" s="183">
        <f>'6-19-24 vs Webb (TN)'!G9</f>
        <v>0</v>
      </c>
      <c r="G345" s="183">
        <f>'6-19-24 vs Webb (TN)'!H9</f>
        <v>0</v>
      </c>
      <c r="H345" s="183">
        <f>'6-19-24 vs Webb (TN)'!I9*100</f>
        <v>0</v>
      </c>
      <c r="I345" s="183">
        <f>'6-19-24 vs Webb (TN)'!J9</f>
        <v>0</v>
      </c>
      <c r="J345" s="183">
        <f>'6-19-24 vs Webb (TN)'!K9</f>
        <v>0</v>
      </c>
      <c r="K345" s="183">
        <f>'6-19-24 vs Webb (TN)'!L9*100</f>
        <v>0</v>
      </c>
      <c r="L345" s="183">
        <f>'6-19-24 vs Webb (TN)'!M9</f>
        <v>0</v>
      </c>
      <c r="M345" s="183">
        <f>'6-19-24 vs Webb (TN)'!N9</f>
        <v>0</v>
      </c>
      <c r="N345" s="183">
        <f>'6-19-24 vs Webb (TN)'!O9*100</f>
        <v>0</v>
      </c>
      <c r="O345" s="183">
        <f>'6-19-24 vs Webb (TN)'!P9</f>
        <v>0</v>
      </c>
      <c r="P345" s="183">
        <f>'6-19-24 vs Webb (TN)'!Q9</f>
        <v>0</v>
      </c>
      <c r="Q345" s="183">
        <f>'6-19-24 vs Webb (TN)'!R9</f>
        <v>0</v>
      </c>
      <c r="R345" s="183">
        <f>'6-19-24 vs Webb (TN)'!S9</f>
        <v>0</v>
      </c>
      <c r="S345" s="183">
        <f>'6-19-24 vs Webb (TN)'!T9</f>
        <v>0</v>
      </c>
      <c r="T345" s="183">
        <f>'6-19-24 vs Webb (TN)'!U9</f>
        <v>0</v>
      </c>
      <c r="U345" s="183">
        <f>'6-19-24 vs Webb (TN)'!V9</f>
        <v>0</v>
      </c>
      <c r="V345" s="183">
        <f>'6-19-24 vs Webb (TN)'!W9</f>
        <v>0</v>
      </c>
      <c r="W345" s="183">
        <f>'6-19-24 vs Webb (TN)'!X9</f>
        <v>0</v>
      </c>
      <c r="X345" s="183">
        <f>'6-19-24 vs Webb (TN)'!Y9</f>
        <v>0</v>
      </c>
      <c r="Y345" s="183">
        <f>'6-19-24 vs Webb (TN)'!Z9</f>
        <v>0</v>
      </c>
      <c r="Z345" s="183">
        <f>'6-19-24 vs Webb (TN)'!AA9</f>
        <v>2.85</v>
      </c>
      <c r="AA345" s="196" t="s">
        <v>175</v>
      </c>
      <c r="AB345" s="196"/>
      <c r="AC345" s="196"/>
    </row>
    <row r="346" spans="1:29" x14ac:dyDescent="0.55000000000000004">
      <c r="A346" s="196">
        <f>'6-19-24 vs Webb (TN)'!B10</f>
        <v>11</v>
      </c>
      <c r="B346" s="196" t="str">
        <f>'6-19-24 vs Webb (TN)'!C10</f>
        <v>Pannell</v>
      </c>
      <c r="C346" s="183">
        <f>'6-19-24 vs Webb (TN)'!D10</f>
        <v>0</v>
      </c>
      <c r="D346" s="183">
        <f>'6-19-24 vs Webb (TN)'!E10</f>
        <v>0</v>
      </c>
      <c r="E346" s="183">
        <f>'6-19-24 vs Webb (TN)'!F10*100</f>
        <v>0</v>
      </c>
      <c r="F346" s="183">
        <f>'6-19-24 vs Webb (TN)'!G10</f>
        <v>0</v>
      </c>
      <c r="G346" s="183">
        <f>'6-19-24 vs Webb (TN)'!H10</f>
        <v>0</v>
      </c>
      <c r="H346" s="183">
        <f>'6-19-24 vs Webb (TN)'!I10*100</f>
        <v>0</v>
      </c>
      <c r="I346" s="183">
        <f>'6-19-24 vs Webb (TN)'!J10</f>
        <v>0</v>
      </c>
      <c r="J346" s="183">
        <f>'6-19-24 vs Webb (TN)'!K10</f>
        <v>0</v>
      </c>
      <c r="K346" s="183">
        <f>'6-19-24 vs Webb (TN)'!L10*100</f>
        <v>0</v>
      </c>
      <c r="L346" s="183">
        <f>'6-19-24 vs Webb (TN)'!M10</f>
        <v>0</v>
      </c>
      <c r="M346" s="183">
        <f>'6-19-24 vs Webb (TN)'!N10</f>
        <v>0</v>
      </c>
      <c r="N346" s="183">
        <f>'6-19-24 vs Webb (TN)'!O10*100</f>
        <v>0</v>
      </c>
      <c r="O346" s="183">
        <f>'6-19-24 vs Webb (TN)'!P10</f>
        <v>0</v>
      </c>
      <c r="P346" s="183">
        <f>'6-19-24 vs Webb (TN)'!Q10</f>
        <v>0</v>
      </c>
      <c r="Q346" s="183">
        <f>'6-19-24 vs Webb (TN)'!R10</f>
        <v>0</v>
      </c>
      <c r="R346" s="183">
        <f>'6-19-24 vs Webb (TN)'!S10</f>
        <v>0</v>
      </c>
      <c r="S346" s="183">
        <f>'6-19-24 vs Webb (TN)'!T10</f>
        <v>0</v>
      </c>
      <c r="T346" s="183">
        <f>'6-19-24 vs Webb (TN)'!U10</f>
        <v>0</v>
      </c>
      <c r="U346" s="183">
        <f>'6-19-24 vs Webb (TN)'!V10</f>
        <v>0</v>
      </c>
      <c r="V346" s="183">
        <f>'6-19-24 vs Webb (TN)'!W10</f>
        <v>0</v>
      </c>
      <c r="W346" s="183">
        <f>'6-19-24 vs Webb (TN)'!X10</f>
        <v>0</v>
      </c>
      <c r="X346" s="183">
        <f>'6-19-24 vs Webb (TN)'!Y10</f>
        <v>0</v>
      </c>
      <c r="Y346" s="183">
        <f>'6-19-24 vs Webb (TN)'!Z10</f>
        <v>2</v>
      </c>
      <c r="Z346" s="183">
        <f>'6-19-24 vs Webb (TN)'!AA10</f>
        <v>6.66</v>
      </c>
      <c r="AA346" s="196" t="s">
        <v>175</v>
      </c>
      <c r="AB346" s="196"/>
      <c r="AC346" s="196"/>
    </row>
    <row r="347" spans="1:29" x14ac:dyDescent="0.55000000000000004">
      <c r="A347" s="196">
        <f>'6-19-24 vs Webb (TN)'!B11</f>
        <v>12</v>
      </c>
      <c r="B347" s="196" t="str">
        <f>'6-19-24 vs Webb (TN)'!C11</f>
        <v>Chapman</v>
      </c>
      <c r="C347" s="183">
        <f>'6-19-24 vs Webb (TN)'!D11</f>
        <v>0</v>
      </c>
      <c r="D347" s="183">
        <f>'6-19-24 vs Webb (TN)'!E11</f>
        <v>0</v>
      </c>
      <c r="E347" s="183">
        <f>'6-19-24 vs Webb (TN)'!F11*100</f>
        <v>0</v>
      </c>
      <c r="F347" s="183">
        <f>'6-19-24 vs Webb (TN)'!G11</f>
        <v>0</v>
      </c>
      <c r="G347" s="183">
        <f>'6-19-24 vs Webb (TN)'!H11</f>
        <v>0</v>
      </c>
      <c r="H347" s="183">
        <f>'6-19-24 vs Webb (TN)'!I11*100</f>
        <v>0</v>
      </c>
      <c r="I347" s="183">
        <f>'6-19-24 vs Webb (TN)'!J11</f>
        <v>0</v>
      </c>
      <c r="J347" s="183">
        <f>'6-19-24 vs Webb (TN)'!K11</f>
        <v>0</v>
      </c>
      <c r="K347" s="183">
        <f>'6-19-24 vs Webb (TN)'!L11*100</f>
        <v>0</v>
      </c>
      <c r="L347" s="183">
        <f>'6-19-24 vs Webb (TN)'!M11</f>
        <v>0</v>
      </c>
      <c r="M347" s="183">
        <f>'6-19-24 vs Webb (TN)'!N11</f>
        <v>0</v>
      </c>
      <c r="N347" s="183">
        <f>'6-19-24 vs Webb (TN)'!O11*100</f>
        <v>0</v>
      </c>
      <c r="O347" s="183">
        <f>'6-19-24 vs Webb (TN)'!P11</f>
        <v>0</v>
      </c>
      <c r="P347" s="183">
        <f>'6-19-24 vs Webb (TN)'!Q11</f>
        <v>0</v>
      </c>
      <c r="Q347" s="183">
        <f>'6-19-24 vs Webb (TN)'!R11</f>
        <v>0</v>
      </c>
      <c r="R347" s="183">
        <f>'6-19-24 vs Webb (TN)'!S11</f>
        <v>0</v>
      </c>
      <c r="S347" s="183">
        <f>'6-19-24 vs Webb (TN)'!T11</f>
        <v>0</v>
      </c>
      <c r="T347" s="183">
        <f>'6-19-24 vs Webb (TN)'!U11</f>
        <v>0</v>
      </c>
      <c r="U347" s="183">
        <f>'6-19-24 vs Webb (TN)'!V11</f>
        <v>0</v>
      </c>
      <c r="V347" s="183">
        <f>'6-19-24 vs Webb (TN)'!W11</f>
        <v>0</v>
      </c>
      <c r="W347" s="183">
        <f>'6-19-24 vs Webb (TN)'!X11</f>
        <v>0</v>
      </c>
      <c r="X347" s="183">
        <f>'6-19-24 vs Webb (TN)'!Y11</f>
        <v>0</v>
      </c>
      <c r="Y347" s="183">
        <f>'6-19-24 vs Webb (TN)'!Z11</f>
        <v>0</v>
      </c>
      <c r="Z347" s="183">
        <f>'6-19-24 vs Webb (TN)'!AA11</f>
        <v>0</v>
      </c>
      <c r="AA347" s="196" t="s">
        <v>175</v>
      </c>
      <c r="AB347" s="196"/>
      <c r="AC347" s="196"/>
    </row>
    <row r="348" spans="1:29" x14ac:dyDescent="0.55000000000000004">
      <c r="A348" s="196">
        <f>'6-19-24 vs Webb (TN)'!B12</f>
        <v>24</v>
      </c>
      <c r="B348" s="196" t="str">
        <f>'6-19-24 vs Webb (TN)'!C12</f>
        <v>Carney</v>
      </c>
      <c r="C348" s="183">
        <f>'6-19-24 vs Webb (TN)'!D12</f>
        <v>0</v>
      </c>
      <c r="D348" s="183">
        <f>'6-19-24 vs Webb (TN)'!E12</f>
        <v>1</v>
      </c>
      <c r="E348" s="183">
        <f>'6-19-24 vs Webb (TN)'!F12*100</f>
        <v>0</v>
      </c>
      <c r="F348" s="183">
        <f>'6-19-24 vs Webb (TN)'!G12</f>
        <v>0</v>
      </c>
      <c r="G348" s="183">
        <f>'6-19-24 vs Webb (TN)'!H12</f>
        <v>0</v>
      </c>
      <c r="H348" s="183">
        <f>'6-19-24 vs Webb (TN)'!I12*100</f>
        <v>0</v>
      </c>
      <c r="I348" s="183">
        <f>'6-19-24 vs Webb (TN)'!J12</f>
        <v>0</v>
      </c>
      <c r="J348" s="183">
        <f>'6-19-24 vs Webb (TN)'!K12</f>
        <v>0</v>
      </c>
      <c r="K348" s="183">
        <f>'6-19-24 vs Webb (TN)'!L12*100</f>
        <v>0</v>
      </c>
      <c r="L348" s="183">
        <f>'6-19-24 vs Webb (TN)'!M12</f>
        <v>0</v>
      </c>
      <c r="M348" s="183">
        <f>'6-19-24 vs Webb (TN)'!N12</f>
        <v>1</v>
      </c>
      <c r="N348" s="183">
        <f>'6-19-24 vs Webb (TN)'!O12*100</f>
        <v>0</v>
      </c>
      <c r="O348" s="183">
        <f>'6-19-24 vs Webb (TN)'!P12</f>
        <v>0</v>
      </c>
      <c r="P348" s="183">
        <f>'6-19-24 vs Webb (TN)'!Q12</f>
        <v>0</v>
      </c>
      <c r="Q348" s="183">
        <f>'6-19-24 vs Webb (TN)'!R12</f>
        <v>1</v>
      </c>
      <c r="R348" s="183">
        <f>'6-19-24 vs Webb (TN)'!S12</f>
        <v>1</v>
      </c>
      <c r="S348" s="183">
        <f>'6-19-24 vs Webb (TN)'!T12</f>
        <v>1</v>
      </c>
      <c r="T348" s="183">
        <f>'6-19-24 vs Webb (TN)'!U12</f>
        <v>0</v>
      </c>
      <c r="U348" s="183">
        <f>'6-19-24 vs Webb (TN)'!V12</f>
        <v>0</v>
      </c>
      <c r="V348" s="183">
        <f>'6-19-24 vs Webb (TN)'!W12</f>
        <v>0</v>
      </c>
      <c r="W348" s="183">
        <f>'6-19-24 vs Webb (TN)'!X12</f>
        <v>0</v>
      </c>
      <c r="X348" s="183">
        <f>'6-19-24 vs Webb (TN)'!Y12</f>
        <v>1</v>
      </c>
      <c r="Y348" s="183">
        <f>'6-19-24 vs Webb (TN)'!Z12</f>
        <v>2</v>
      </c>
      <c r="Z348" s="183">
        <f>'6-19-24 vs Webb (TN)'!AA12</f>
        <v>19.510000000000002</v>
      </c>
      <c r="AA348" s="196" t="s">
        <v>175</v>
      </c>
      <c r="AB348" s="196"/>
      <c r="AC348" s="196"/>
    </row>
    <row r="349" spans="1:29" x14ac:dyDescent="0.55000000000000004">
      <c r="A349" s="196">
        <f>'6-19-24 vs Webb (TN)'!B13</f>
        <v>30</v>
      </c>
      <c r="B349" s="196" t="str">
        <f>'6-19-24 vs Webb (TN)'!C13</f>
        <v>Bowman</v>
      </c>
      <c r="C349" s="183">
        <f>'6-19-24 vs Webb (TN)'!D13</f>
        <v>3</v>
      </c>
      <c r="D349" s="183">
        <f>'6-19-24 vs Webb (TN)'!E13</f>
        <v>3</v>
      </c>
      <c r="E349" s="183">
        <f>'6-19-24 vs Webb (TN)'!F13*100</f>
        <v>100</v>
      </c>
      <c r="F349" s="183">
        <f>'6-19-24 vs Webb (TN)'!G13</f>
        <v>1</v>
      </c>
      <c r="G349" s="183">
        <f>'6-19-24 vs Webb (TN)'!H13</f>
        <v>2</v>
      </c>
      <c r="H349" s="183">
        <f>'6-19-24 vs Webb (TN)'!I13*100</f>
        <v>50</v>
      </c>
      <c r="I349" s="183">
        <f>'6-19-24 vs Webb (TN)'!J13</f>
        <v>0</v>
      </c>
      <c r="J349" s="183">
        <f>'6-19-24 vs Webb (TN)'!K13</f>
        <v>1</v>
      </c>
      <c r="K349" s="183">
        <f>'6-19-24 vs Webb (TN)'!L13*100</f>
        <v>0</v>
      </c>
      <c r="L349" s="183">
        <f>'6-19-24 vs Webb (TN)'!M13</f>
        <v>4</v>
      </c>
      <c r="M349" s="183">
        <f>'6-19-24 vs Webb (TN)'!N13</f>
        <v>5</v>
      </c>
      <c r="N349" s="183">
        <f>'6-19-24 vs Webb (TN)'!O13*100</f>
        <v>80</v>
      </c>
      <c r="O349" s="183">
        <f>'6-19-24 vs Webb (TN)'!P13</f>
        <v>9</v>
      </c>
      <c r="P349" s="183">
        <f>'6-19-24 vs Webb (TN)'!Q13</f>
        <v>2</v>
      </c>
      <c r="Q349" s="183">
        <f>'6-19-24 vs Webb (TN)'!R13</f>
        <v>7</v>
      </c>
      <c r="R349" s="183">
        <f>'6-19-24 vs Webb (TN)'!S13</f>
        <v>9</v>
      </c>
      <c r="S349" s="183">
        <f>'6-19-24 vs Webb (TN)'!T13</f>
        <v>1</v>
      </c>
      <c r="T349" s="183">
        <f>'6-19-24 vs Webb (TN)'!U13</f>
        <v>1</v>
      </c>
      <c r="U349" s="183">
        <f>'6-19-24 vs Webb (TN)'!V13</f>
        <v>2</v>
      </c>
      <c r="V349" s="183">
        <f>'6-19-24 vs Webb (TN)'!W13</f>
        <v>2</v>
      </c>
      <c r="W349" s="183">
        <f>'6-19-24 vs Webb (TN)'!X13</f>
        <v>0</v>
      </c>
      <c r="X349" s="183">
        <f>'6-19-24 vs Webb (TN)'!Y13</f>
        <v>0</v>
      </c>
      <c r="Y349" s="183">
        <f>'6-19-24 vs Webb (TN)'!Z13</f>
        <v>0</v>
      </c>
      <c r="Z349" s="183">
        <f>'6-19-24 vs Webb (TN)'!AA13</f>
        <v>26.08</v>
      </c>
      <c r="AA349" s="196" t="s">
        <v>175</v>
      </c>
      <c r="AB349" s="196"/>
      <c r="AC349" s="196"/>
    </row>
    <row r="350" spans="1:29" x14ac:dyDescent="0.55000000000000004">
      <c r="A350" s="196">
        <f>'6-19-24 vs Webb (TN)'!B14</f>
        <v>32</v>
      </c>
      <c r="B350" s="196" t="str">
        <f>'6-19-24 vs Webb (TN)'!C14</f>
        <v>Turner</v>
      </c>
      <c r="C350" s="183">
        <f>'6-19-24 vs Webb (TN)'!D14</f>
        <v>0</v>
      </c>
      <c r="D350" s="183">
        <f>'6-19-24 vs Webb (TN)'!E14</f>
        <v>0</v>
      </c>
      <c r="E350" s="183">
        <f>'6-19-24 vs Webb (TN)'!F14*100</f>
        <v>0</v>
      </c>
      <c r="F350" s="183">
        <f>'6-19-24 vs Webb (TN)'!G14</f>
        <v>0</v>
      </c>
      <c r="G350" s="183">
        <f>'6-19-24 vs Webb (TN)'!H14</f>
        <v>0</v>
      </c>
      <c r="H350" s="183">
        <f>'6-19-24 vs Webb (TN)'!I14*100</f>
        <v>0</v>
      </c>
      <c r="I350" s="183">
        <f>'6-19-24 vs Webb (TN)'!J14</f>
        <v>0</v>
      </c>
      <c r="J350" s="183">
        <f>'6-19-24 vs Webb (TN)'!K14</f>
        <v>0</v>
      </c>
      <c r="K350" s="183">
        <f>'6-19-24 vs Webb (TN)'!L14*100</f>
        <v>0</v>
      </c>
      <c r="L350" s="183">
        <f>'6-19-24 vs Webb (TN)'!M14</f>
        <v>0</v>
      </c>
      <c r="M350" s="183">
        <f>'6-19-24 vs Webb (TN)'!N14</f>
        <v>0</v>
      </c>
      <c r="N350" s="183">
        <f>'6-19-24 vs Webb (TN)'!O14*100</f>
        <v>0</v>
      </c>
      <c r="O350" s="183">
        <f>'6-19-24 vs Webb (TN)'!P14</f>
        <v>0</v>
      </c>
      <c r="P350" s="183">
        <f>'6-19-24 vs Webb (TN)'!Q14</f>
        <v>0</v>
      </c>
      <c r="Q350" s="183">
        <f>'6-19-24 vs Webb (TN)'!R14</f>
        <v>0</v>
      </c>
      <c r="R350" s="183">
        <f>'6-19-24 vs Webb (TN)'!S14</f>
        <v>0</v>
      </c>
      <c r="S350" s="183">
        <f>'6-19-24 vs Webb (TN)'!T14</f>
        <v>0</v>
      </c>
      <c r="T350" s="183">
        <f>'6-19-24 vs Webb (TN)'!U14</f>
        <v>0</v>
      </c>
      <c r="U350" s="183">
        <f>'6-19-24 vs Webb (TN)'!V14</f>
        <v>0</v>
      </c>
      <c r="V350" s="183">
        <f>'6-19-24 vs Webb (TN)'!W14</f>
        <v>0</v>
      </c>
      <c r="W350" s="183">
        <f>'6-19-24 vs Webb (TN)'!X14</f>
        <v>0</v>
      </c>
      <c r="X350" s="183">
        <f>'6-19-24 vs Webb (TN)'!Y14</f>
        <v>0</v>
      </c>
      <c r="Y350" s="183">
        <f>'6-19-24 vs Webb (TN)'!Z14</f>
        <v>0</v>
      </c>
      <c r="Z350" s="183">
        <f>'6-19-24 vs Webb (TN)'!AA14</f>
        <v>0</v>
      </c>
      <c r="AA350" s="196" t="s">
        <v>175</v>
      </c>
      <c r="AB350" s="196"/>
      <c r="AC350" s="196"/>
    </row>
    <row r="351" spans="1:29" x14ac:dyDescent="0.55000000000000004">
      <c r="A351" s="196">
        <f>'6-19-24 vs Webb (TN)'!B15</f>
        <v>33</v>
      </c>
      <c r="B351" s="196" t="str">
        <f>'6-19-24 vs Webb (TN)'!C15</f>
        <v>Bellomy</v>
      </c>
      <c r="C351" s="183">
        <f>'6-19-24 vs Webb (TN)'!D15</f>
        <v>0</v>
      </c>
      <c r="D351" s="183">
        <f>'6-19-24 vs Webb (TN)'!E15</f>
        <v>0</v>
      </c>
      <c r="E351" s="183">
        <f>'6-19-24 vs Webb (TN)'!F15*100</f>
        <v>0</v>
      </c>
      <c r="F351" s="183">
        <f>'6-19-24 vs Webb (TN)'!G15</f>
        <v>0</v>
      </c>
      <c r="G351" s="183">
        <f>'6-19-24 vs Webb (TN)'!H15</f>
        <v>0</v>
      </c>
      <c r="H351" s="183">
        <f>'6-19-24 vs Webb (TN)'!I15*100</f>
        <v>0</v>
      </c>
      <c r="I351" s="183">
        <f>'6-19-24 vs Webb (TN)'!J15</f>
        <v>0</v>
      </c>
      <c r="J351" s="183">
        <f>'6-19-24 vs Webb (TN)'!K15</f>
        <v>0</v>
      </c>
      <c r="K351" s="183">
        <f>'6-19-24 vs Webb (TN)'!L15*100</f>
        <v>0</v>
      </c>
      <c r="L351" s="183">
        <f>'6-19-24 vs Webb (TN)'!M15</f>
        <v>0</v>
      </c>
      <c r="M351" s="183">
        <f>'6-19-24 vs Webb (TN)'!N15</f>
        <v>0</v>
      </c>
      <c r="N351" s="183">
        <f>'6-19-24 vs Webb (TN)'!O15*100</f>
        <v>0</v>
      </c>
      <c r="O351" s="183">
        <f>'6-19-24 vs Webb (TN)'!P15</f>
        <v>0</v>
      </c>
      <c r="P351" s="183">
        <f>'6-19-24 vs Webb (TN)'!Q15</f>
        <v>0</v>
      </c>
      <c r="Q351" s="183">
        <f>'6-19-24 vs Webb (TN)'!R15</f>
        <v>0</v>
      </c>
      <c r="R351" s="183">
        <f>'6-19-24 vs Webb (TN)'!S15</f>
        <v>0</v>
      </c>
      <c r="S351" s="183">
        <f>'6-19-24 vs Webb (TN)'!T15</f>
        <v>1</v>
      </c>
      <c r="T351" s="183">
        <f>'6-19-24 vs Webb (TN)'!U15</f>
        <v>0</v>
      </c>
      <c r="U351" s="183">
        <f>'6-19-24 vs Webb (TN)'!V15</f>
        <v>0</v>
      </c>
      <c r="V351" s="183">
        <f>'6-19-24 vs Webb (TN)'!W15</f>
        <v>0</v>
      </c>
      <c r="W351" s="183">
        <f>'6-19-24 vs Webb (TN)'!X15</f>
        <v>0</v>
      </c>
      <c r="X351" s="183">
        <f>'6-19-24 vs Webb (TN)'!Y15</f>
        <v>0</v>
      </c>
      <c r="Y351" s="183">
        <f>'6-19-24 vs Webb (TN)'!Z15</f>
        <v>1</v>
      </c>
      <c r="Z351" s="183">
        <f>'6-19-24 vs Webb (TN)'!AA15</f>
        <v>2.85</v>
      </c>
      <c r="AA351" s="196" t="s">
        <v>175</v>
      </c>
      <c r="AB351" s="196"/>
      <c r="AC351" s="196"/>
    </row>
    <row r="352" spans="1:29" x14ac:dyDescent="0.55000000000000004">
      <c r="A352" s="196">
        <f>'6-19-24 vs Webb (TN)'!B16</f>
        <v>34</v>
      </c>
      <c r="B352" s="196" t="str">
        <f>'6-19-24 vs Webb (TN)'!C16</f>
        <v>Toms</v>
      </c>
      <c r="C352" s="183">
        <f>'6-19-24 vs Webb (TN)'!D16</f>
        <v>1</v>
      </c>
      <c r="D352" s="183">
        <f>'6-19-24 vs Webb (TN)'!E16</f>
        <v>1</v>
      </c>
      <c r="E352" s="183">
        <f>'6-19-24 vs Webb (TN)'!F16*100</f>
        <v>100</v>
      </c>
      <c r="F352" s="183">
        <f>'6-19-24 vs Webb (TN)'!G16</f>
        <v>0</v>
      </c>
      <c r="G352" s="183">
        <f>'6-19-24 vs Webb (TN)'!H16</f>
        <v>0</v>
      </c>
      <c r="H352" s="183">
        <f>'6-19-24 vs Webb (TN)'!I16*100</f>
        <v>0</v>
      </c>
      <c r="I352" s="183">
        <f>'6-19-24 vs Webb (TN)'!J16</f>
        <v>0</v>
      </c>
      <c r="J352" s="183">
        <f>'6-19-24 vs Webb (TN)'!K16</f>
        <v>0</v>
      </c>
      <c r="K352" s="183">
        <f>'6-19-24 vs Webb (TN)'!L16*100</f>
        <v>0</v>
      </c>
      <c r="L352" s="183">
        <f>'6-19-24 vs Webb (TN)'!M16</f>
        <v>1</v>
      </c>
      <c r="M352" s="183">
        <f>'6-19-24 vs Webb (TN)'!N16</f>
        <v>1</v>
      </c>
      <c r="N352" s="183">
        <f>'6-19-24 vs Webb (TN)'!O16*100</f>
        <v>100</v>
      </c>
      <c r="O352" s="183">
        <f>'6-19-24 vs Webb (TN)'!P16</f>
        <v>2</v>
      </c>
      <c r="P352" s="183">
        <f>'6-19-24 vs Webb (TN)'!Q16</f>
        <v>0</v>
      </c>
      <c r="Q352" s="183">
        <f>'6-19-24 vs Webb (TN)'!R16</f>
        <v>0</v>
      </c>
      <c r="R352" s="183">
        <f>'6-19-24 vs Webb (TN)'!S16</f>
        <v>0</v>
      </c>
      <c r="S352" s="183">
        <f>'6-19-24 vs Webb (TN)'!T16</f>
        <v>0</v>
      </c>
      <c r="T352" s="183">
        <f>'6-19-24 vs Webb (TN)'!U16</f>
        <v>1</v>
      </c>
      <c r="U352" s="183">
        <f>'6-19-24 vs Webb (TN)'!V16</f>
        <v>0</v>
      </c>
      <c r="V352" s="183">
        <f>'6-19-24 vs Webb (TN)'!W16</f>
        <v>0</v>
      </c>
      <c r="W352" s="183">
        <f>'6-19-24 vs Webb (TN)'!X16</f>
        <v>0</v>
      </c>
      <c r="X352" s="183">
        <f>'6-19-24 vs Webb (TN)'!Y16</f>
        <v>0</v>
      </c>
      <c r="Y352" s="183">
        <f>'6-19-24 vs Webb (TN)'!Z16</f>
        <v>0</v>
      </c>
      <c r="Z352" s="183">
        <f>'6-19-24 vs Webb (TN)'!AA16</f>
        <v>10</v>
      </c>
      <c r="AA352" s="196" t="s">
        <v>175</v>
      </c>
      <c r="AB352" s="196"/>
      <c r="AC352" s="196"/>
    </row>
    <row r="353" spans="1:29" x14ac:dyDescent="0.55000000000000004">
      <c r="A353" s="196">
        <f>'6-19-24 vs Webb (TN)'!B17</f>
        <v>55</v>
      </c>
      <c r="B353" s="196" t="str">
        <f>'6-19-24 vs Webb (TN)'!C17</f>
        <v>Baker</v>
      </c>
      <c r="C353" s="183">
        <f>'6-19-24 vs Webb (TN)'!D17</f>
        <v>0</v>
      </c>
      <c r="D353" s="183">
        <f>'6-19-24 vs Webb (TN)'!E17</f>
        <v>0</v>
      </c>
      <c r="E353" s="183">
        <f>'6-19-24 vs Webb (TN)'!F17*100</f>
        <v>0</v>
      </c>
      <c r="F353" s="183">
        <f>'6-19-24 vs Webb (TN)'!G17</f>
        <v>0</v>
      </c>
      <c r="G353" s="183">
        <f>'6-19-24 vs Webb (TN)'!H17</f>
        <v>0</v>
      </c>
      <c r="H353" s="183">
        <f>'6-19-24 vs Webb (TN)'!I17*100</f>
        <v>0</v>
      </c>
      <c r="I353" s="183">
        <f>'6-19-24 vs Webb (TN)'!J17</f>
        <v>0</v>
      </c>
      <c r="J353" s="183">
        <f>'6-19-24 vs Webb (TN)'!K17</f>
        <v>0</v>
      </c>
      <c r="K353" s="183">
        <f>'6-19-24 vs Webb (TN)'!L17*100</f>
        <v>0</v>
      </c>
      <c r="L353" s="183">
        <f>'6-19-24 vs Webb (TN)'!M17</f>
        <v>0</v>
      </c>
      <c r="M353" s="183">
        <f>'6-19-24 vs Webb (TN)'!N17</f>
        <v>0</v>
      </c>
      <c r="N353" s="183">
        <f>'6-19-24 vs Webb (TN)'!O17*100</f>
        <v>0</v>
      </c>
      <c r="O353" s="183">
        <f>'6-19-24 vs Webb (TN)'!P17</f>
        <v>0</v>
      </c>
      <c r="P353" s="183">
        <f>'6-19-24 vs Webb (TN)'!Q17</f>
        <v>0</v>
      </c>
      <c r="Q353" s="183">
        <f>'6-19-24 vs Webb (TN)'!R17</f>
        <v>0</v>
      </c>
      <c r="R353" s="183">
        <f>'6-19-24 vs Webb (TN)'!S17</f>
        <v>0</v>
      </c>
      <c r="S353" s="183">
        <f>'6-19-24 vs Webb (TN)'!T17</f>
        <v>0</v>
      </c>
      <c r="T353" s="183">
        <f>'6-19-24 vs Webb (TN)'!U17</f>
        <v>0</v>
      </c>
      <c r="U353" s="183">
        <f>'6-19-24 vs Webb (TN)'!V17</f>
        <v>0</v>
      </c>
      <c r="V353" s="183">
        <f>'6-19-24 vs Webb (TN)'!W17</f>
        <v>0</v>
      </c>
      <c r="W353" s="183">
        <f>'6-19-24 vs Webb (TN)'!X17</f>
        <v>0</v>
      </c>
      <c r="X353" s="183">
        <f>'6-19-24 vs Webb (TN)'!Y17</f>
        <v>0</v>
      </c>
      <c r="Y353" s="183">
        <f>'6-19-24 vs Webb (TN)'!Z17</f>
        <v>0</v>
      </c>
      <c r="Z353" s="183">
        <f>'6-19-24 vs Webb (TN)'!AA17</f>
        <v>0</v>
      </c>
      <c r="AA353" s="196" t="s">
        <v>175</v>
      </c>
      <c r="AB353" s="196"/>
      <c r="AC353" s="196"/>
    </row>
    <row r="354" spans="1:29" x14ac:dyDescent="0.55000000000000004">
      <c r="A354" s="196">
        <f>'6-19-24 vs Webb (TN)'!B18</f>
        <v>99</v>
      </c>
      <c r="B354" s="196" t="str">
        <f>'6-19-24 vs Webb (TN)'!C18</f>
        <v>Team</v>
      </c>
      <c r="C354" s="183">
        <f>'6-19-24 vs Webb (TN)'!D18</f>
        <v>18</v>
      </c>
      <c r="D354" s="183">
        <f>'6-19-24 vs Webb (TN)'!E18</f>
        <v>29</v>
      </c>
      <c r="E354" s="183">
        <f>'6-19-24 vs Webb (TN)'!F18*100</f>
        <v>62.068965517241381</v>
      </c>
      <c r="F354" s="183">
        <f>'6-19-24 vs Webb (TN)'!G18</f>
        <v>6</v>
      </c>
      <c r="G354" s="183">
        <f>'6-19-24 vs Webb (TN)'!H18</f>
        <v>15</v>
      </c>
      <c r="H354" s="183">
        <f>'6-19-24 vs Webb (TN)'!I18*100</f>
        <v>40</v>
      </c>
      <c r="I354" s="183">
        <f>'6-19-24 vs Webb (TN)'!J18</f>
        <v>12</v>
      </c>
      <c r="J354" s="183">
        <f>'6-19-24 vs Webb (TN)'!K18</f>
        <v>16</v>
      </c>
      <c r="K354" s="183">
        <f>'6-19-24 vs Webb (TN)'!L18*100</f>
        <v>75</v>
      </c>
      <c r="L354" s="183">
        <f>'6-19-24 vs Webb (TN)'!M18</f>
        <v>24</v>
      </c>
      <c r="M354" s="183">
        <f>'6-19-24 vs Webb (TN)'!N18</f>
        <v>44</v>
      </c>
      <c r="N354" s="183">
        <f>'6-19-24 vs Webb (TN)'!O18*100</f>
        <v>54.54545454545454</v>
      </c>
      <c r="O354" s="183">
        <f>'6-19-24 vs Webb (TN)'!P18</f>
        <v>66</v>
      </c>
      <c r="P354" s="183">
        <f>'6-19-24 vs Webb (TN)'!Q18</f>
        <v>5</v>
      </c>
      <c r="Q354" s="183">
        <f>'6-19-24 vs Webb (TN)'!R18</f>
        <v>20</v>
      </c>
      <c r="R354" s="183">
        <f>'6-19-24 vs Webb (TN)'!S18</f>
        <v>26</v>
      </c>
      <c r="S354" s="183">
        <f>'6-19-24 vs Webb (TN)'!T18</f>
        <v>9</v>
      </c>
      <c r="T354" s="183">
        <f>'6-19-24 vs Webb (TN)'!U18</f>
        <v>8</v>
      </c>
      <c r="U354" s="183">
        <f>'6-19-24 vs Webb (TN)'!V18</f>
        <v>2</v>
      </c>
      <c r="V354" s="183">
        <f>'6-19-24 vs Webb (TN)'!W18</f>
        <v>5</v>
      </c>
      <c r="W354" s="183">
        <f>'6-19-24 vs Webb (TN)'!X18</f>
        <v>1</v>
      </c>
      <c r="X354" s="183">
        <f>'6-19-24 vs Webb (TN)'!Y18</f>
        <v>6</v>
      </c>
      <c r="Y354" s="183">
        <f>'6-19-24 vs Webb (TN)'!Z18</f>
        <v>16</v>
      </c>
      <c r="Z354" s="183">
        <f>'6-19-24 vs Webb (TN)'!AA18</f>
        <v>180</v>
      </c>
      <c r="AA354" s="196" t="s">
        <v>175</v>
      </c>
      <c r="AB354" s="196"/>
      <c r="AC354" s="196"/>
    </row>
    <row r="355" spans="1:29" x14ac:dyDescent="0.55000000000000004">
      <c r="A355" s="196">
        <f>'6-21-24 vs Enterprise'!B3</f>
        <v>0</v>
      </c>
      <c r="B355" s="196" t="str">
        <f>'6-21-24 vs Enterprise'!C3</f>
        <v>Lewis</v>
      </c>
      <c r="C355" s="183">
        <f>'6-21-24 vs Enterprise'!D3</f>
        <v>0</v>
      </c>
      <c r="D355" s="183">
        <f>'6-21-24 vs Enterprise'!E3</f>
        <v>0</v>
      </c>
      <c r="E355" s="183">
        <f>'6-21-24 vs Enterprise'!F3*100</f>
        <v>0</v>
      </c>
      <c r="F355" s="183">
        <f>'6-21-24 vs Enterprise'!G3</f>
        <v>0</v>
      </c>
      <c r="G355" s="183">
        <f>'6-21-24 vs Enterprise'!H3</f>
        <v>0</v>
      </c>
      <c r="H355" s="183">
        <f>'6-21-24 vs Enterprise'!I3*100</f>
        <v>0</v>
      </c>
      <c r="I355" s="183">
        <f>'6-21-24 vs Enterprise'!J3</f>
        <v>0</v>
      </c>
      <c r="J355" s="183">
        <f>'6-21-24 vs Enterprise'!K3</f>
        <v>0</v>
      </c>
      <c r="K355" s="183">
        <f>'6-21-24 vs Enterprise'!L3*100</f>
        <v>0</v>
      </c>
      <c r="L355" s="183">
        <f>'6-21-24 vs Enterprise'!M3</f>
        <v>0</v>
      </c>
      <c r="M355" s="183">
        <f>'6-21-24 vs Enterprise'!N3</f>
        <v>0</v>
      </c>
      <c r="N355" s="183">
        <f>'6-21-24 vs Enterprise'!O3*100</f>
        <v>0</v>
      </c>
      <c r="O355" s="183">
        <f>'6-21-24 vs Enterprise'!P3</f>
        <v>0</v>
      </c>
      <c r="P355" s="183">
        <f>'6-21-24 vs Enterprise'!Q3</f>
        <v>1</v>
      </c>
      <c r="Q355" s="183">
        <f>'6-21-24 vs Enterprise'!R3</f>
        <v>0</v>
      </c>
      <c r="R355" s="183">
        <f>'6-21-24 vs Enterprise'!S3</f>
        <v>1</v>
      </c>
      <c r="S355" s="183">
        <f>'6-21-24 vs Enterprise'!T3</f>
        <v>0</v>
      </c>
      <c r="T355" s="183">
        <f>'6-21-24 vs Enterprise'!U3</f>
        <v>1</v>
      </c>
      <c r="U355" s="183">
        <f>'6-21-24 vs Enterprise'!V3</f>
        <v>0</v>
      </c>
      <c r="V355" s="183">
        <f>'6-21-24 vs Enterprise'!W3</f>
        <v>0</v>
      </c>
      <c r="W355" s="183">
        <f>'6-21-24 vs Enterprise'!X3</f>
        <v>0</v>
      </c>
      <c r="X355" s="183">
        <f>'6-21-24 vs Enterprise'!Y3</f>
        <v>0</v>
      </c>
      <c r="Y355" s="183">
        <f>'6-21-24 vs Enterprise'!Z3</f>
        <v>1</v>
      </c>
      <c r="Z355" s="183">
        <f>'6-21-24 vs Enterprise'!AA3</f>
        <v>4</v>
      </c>
      <c r="AA355" s="196" t="s">
        <v>176</v>
      </c>
      <c r="AB355" s="196"/>
      <c r="AC355" s="196"/>
    </row>
    <row r="356" spans="1:29" x14ac:dyDescent="0.55000000000000004">
      <c r="A356" s="196">
        <f>'6-21-24 vs Enterprise'!B4</f>
        <v>1</v>
      </c>
      <c r="B356" s="196" t="str">
        <f>'6-21-24 vs Enterprise'!C4</f>
        <v>Walker</v>
      </c>
      <c r="C356" s="183">
        <f>'6-21-24 vs Enterprise'!D4</f>
        <v>3</v>
      </c>
      <c r="D356" s="183">
        <f>'6-21-24 vs Enterprise'!E4</f>
        <v>6</v>
      </c>
      <c r="E356" s="183">
        <f>'6-21-24 vs Enterprise'!F4*100</f>
        <v>50</v>
      </c>
      <c r="F356" s="183">
        <f>'6-21-24 vs Enterprise'!G4</f>
        <v>1</v>
      </c>
      <c r="G356" s="183">
        <f>'6-21-24 vs Enterprise'!H4</f>
        <v>5</v>
      </c>
      <c r="H356" s="183">
        <f>'6-21-24 vs Enterprise'!I4*100</f>
        <v>20</v>
      </c>
      <c r="I356" s="183">
        <f>'6-21-24 vs Enterprise'!J4</f>
        <v>4</v>
      </c>
      <c r="J356" s="183">
        <f>'6-21-24 vs Enterprise'!K4</f>
        <v>5</v>
      </c>
      <c r="K356" s="183">
        <f>'6-21-24 vs Enterprise'!L4*100</f>
        <v>80</v>
      </c>
      <c r="L356" s="183">
        <f>'6-21-24 vs Enterprise'!M4</f>
        <v>4</v>
      </c>
      <c r="M356" s="183">
        <f>'6-21-24 vs Enterprise'!N4</f>
        <v>11</v>
      </c>
      <c r="N356" s="183">
        <f>'6-21-24 vs Enterprise'!O4*100</f>
        <v>36.363636363636367</v>
      </c>
      <c r="O356" s="183">
        <f>'6-21-24 vs Enterprise'!P4</f>
        <v>13</v>
      </c>
      <c r="P356" s="183">
        <f>'6-21-24 vs Enterprise'!Q4</f>
        <v>1</v>
      </c>
      <c r="Q356" s="183">
        <f>'6-21-24 vs Enterprise'!R4</f>
        <v>6</v>
      </c>
      <c r="R356" s="183">
        <f>'6-21-24 vs Enterprise'!S4</f>
        <v>7</v>
      </c>
      <c r="S356" s="183">
        <f>'6-21-24 vs Enterprise'!T4</f>
        <v>3</v>
      </c>
      <c r="T356" s="183">
        <f>'6-21-24 vs Enterprise'!U4</f>
        <v>1</v>
      </c>
      <c r="U356" s="183">
        <f>'6-21-24 vs Enterprise'!V4</f>
        <v>0</v>
      </c>
      <c r="V356" s="183">
        <f>'6-21-24 vs Enterprise'!W4</f>
        <v>1</v>
      </c>
      <c r="W356" s="183">
        <f>'6-21-24 vs Enterprise'!X4</f>
        <v>0</v>
      </c>
      <c r="X356" s="183">
        <f>'6-21-24 vs Enterprise'!Y4</f>
        <v>0</v>
      </c>
      <c r="Y356" s="183">
        <f>'6-21-24 vs Enterprise'!Z4</f>
        <v>0</v>
      </c>
      <c r="Z356" s="183">
        <f>'6-21-24 vs Enterprise'!AA4</f>
        <v>18</v>
      </c>
      <c r="AA356" s="196" t="s">
        <v>176</v>
      </c>
      <c r="AB356" s="196"/>
      <c r="AC356" s="196"/>
    </row>
    <row r="357" spans="1:29" x14ac:dyDescent="0.55000000000000004">
      <c r="A357" s="196">
        <f>'6-21-24 vs Enterprise'!B5</f>
        <v>2</v>
      </c>
      <c r="B357" s="196" t="str">
        <f>'6-21-24 vs Enterprise'!C5</f>
        <v>Rivers</v>
      </c>
      <c r="C357" s="183">
        <f>'6-21-24 vs Enterprise'!D5</f>
        <v>2</v>
      </c>
      <c r="D357" s="183">
        <f>'6-21-24 vs Enterprise'!E5</f>
        <v>3</v>
      </c>
      <c r="E357" s="183">
        <f>'6-21-24 vs Enterprise'!F5*100</f>
        <v>66.666666666666657</v>
      </c>
      <c r="F357" s="183">
        <f>'6-21-24 vs Enterprise'!G5</f>
        <v>0</v>
      </c>
      <c r="G357" s="183">
        <f>'6-21-24 vs Enterprise'!H5</f>
        <v>1</v>
      </c>
      <c r="H357" s="183">
        <f>'6-21-24 vs Enterprise'!I5*100</f>
        <v>0</v>
      </c>
      <c r="I357" s="183">
        <f>'6-21-24 vs Enterprise'!J5</f>
        <v>2</v>
      </c>
      <c r="J357" s="183">
        <f>'6-21-24 vs Enterprise'!K5</f>
        <v>5</v>
      </c>
      <c r="K357" s="183">
        <f>'6-21-24 vs Enterprise'!L5*100</f>
        <v>40</v>
      </c>
      <c r="L357" s="183">
        <f>'6-21-24 vs Enterprise'!M5</f>
        <v>2</v>
      </c>
      <c r="M357" s="183">
        <f>'6-21-24 vs Enterprise'!N5</f>
        <v>4</v>
      </c>
      <c r="N357" s="183">
        <f>'6-21-24 vs Enterprise'!O5*100</f>
        <v>50</v>
      </c>
      <c r="O357" s="183">
        <f>'6-21-24 vs Enterprise'!P5</f>
        <v>6</v>
      </c>
      <c r="P357" s="183">
        <f>'6-21-24 vs Enterprise'!Q5</f>
        <v>2</v>
      </c>
      <c r="Q357" s="183">
        <f>'6-21-24 vs Enterprise'!R5</f>
        <v>3</v>
      </c>
      <c r="R357" s="183">
        <f>'6-21-24 vs Enterprise'!S5</f>
        <v>5</v>
      </c>
      <c r="S357" s="183">
        <f>'6-21-24 vs Enterprise'!T5</f>
        <v>2</v>
      </c>
      <c r="T357" s="183">
        <f>'6-21-24 vs Enterprise'!U5</f>
        <v>0</v>
      </c>
      <c r="U357" s="183">
        <f>'6-21-24 vs Enterprise'!V5</f>
        <v>0</v>
      </c>
      <c r="V357" s="183">
        <f>'6-21-24 vs Enterprise'!W5</f>
        <v>2</v>
      </c>
      <c r="W357" s="183">
        <f>'6-21-24 vs Enterprise'!X5</f>
        <v>0</v>
      </c>
      <c r="X357" s="183">
        <f>'6-21-24 vs Enterprise'!Y5</f>
        <v>1</v>
      </c>
      <c r="Y357" s="183">
        <f>'6-21-24 vs Enterprise'!Z5</f>
        <v>1</v>
      </c>
      <c r="Z357" s="183">
        <f>'6-21-24 vs Enterprise'!AA5</f>
        <v>16.850000000000001</v>
      </c>
      <c r="AA357" s="196" t="s">
        <v>176</v>
      </c>
      <c r="AB357" s="196"/>
      <c r="AC357" s="196"/>
    </row>
    <row r="358" spans="1:29" x14ac:dyDescent="0.55000000000000004">
      <c r="A358" s="196">
        <f>'6-21-24 vs Enterprise'!B6</f>
        <v>3</v>
      </c>
      <c r="B358" s="196" t="str">
        <f>'6-21-24 vs Enterprise'!C6</f>
        <v>Gossett</v>
      </c>
      <c r="C358" s="183">
        <f>'6-21-24 vs Enterprise'!D6</f>
        <v>0</v>
      </c>
      <c r="D358" s="183">
        <f>'6-21-24 vs Enterprise'!E6</f>
        <v>0</v>
      </c>
      <c r="E358" s="183">
        <f>'6-21-24 vs Enterprise'!F6*100</f>
        <v>0</v>
      </c>
      <c r="F358" s="183">
        <f>'6-21-24 vs Enterprise'!G6</f>
        <v>2</v>
      </c>
      <c r="G358" s="183">
        <f>'6-21-24 vs Enterprise'!H6</f>
        <v>3</v>
      </c>
      <c r="H358" s="183">
        <f>'6-21-24 vs Enterprise'!I6*100</f>
        <v>66.666666666666657</v>
      </c>
      <c r="I358" s="183">
        <f>'6-21-24 vs Enterprise'!J6</f>
        <v>0</v>
      </c>
      <c r="J358" s="183">
        <f>'6-21-24 vs Enterprise'!K6</f>
        <v>0</v>
      </c>
      <c r="K358" s="183">
        <f>'6-21-24 vs Enterprise'!L6*100</f>
        <v>0</v>
      </c>
      <c r="L358" s="183">
        <f>'6-21-24 vs Enterprise'!M6</f>
        <v>2</v>
      </c>
      <c r="M358" s="183">
        <f>'6-21-24 vs Enterprise'!N6</f>
        <v>3</v>
      </c>
      <c r="N358" s="183">
        <f>'6-21-24 vs Enterprise'!O6*100</f>
        <v>66.666666666666657</v>
      </c>
      <c r="O358" s="183">
        <f>'6-21-24 vs Enterprise'!P6</f>
        <v>6</v>
      </c>
      <c r="P358" s="183">
        <f>'6-21-24 vs Enterprise'!Q6</f>
        <v>0</v>
      </c>
      <c r="Q358" s="183">
        <f>'6-21-24 vs Enterprise'!R6</f>
        <v>1</v>
      </c>
      <c r="R358" s="183">
        <f>'6-21-24 vs Enterprise'!S6</f>
        <v>1</v>
      </c>
      <c r="S358" s="183">
        <f>'6-21-24 vs Enterprise'!T6</f>
        <v>0</v>
      </c>
      <c r="T358" s="183">
        <f>'6-21-24 vs Enterprise'!U6</f>
        <v>1</v>
      </c>
      <c r="U358" s="183">
        <f>'6-21-24 vs Enterprise'!V6</f>
        <v>0</v>
      </c>
      <c r="V358" s="183">
        <f>'6-21-24 vs Enterprise'!W6</f>
        <v>0</v>
      </c>
      <c r="W358" s="183">
        <f>'6-21-24 vs Enterprise'!X6</f>
        <v>0</v>
      </c>
      <c r="X358" s="183">
        <f>'6-21-24 vs Enterprise'!Y6</f>
        <v>0</v>
      </c>
      <c r="Y358" s="183">
        <f>'6-21-24 vs Enterprise'!Z6</f>
        <v>3</v>
      </c>
      <c r="Z358" s="183">
        <f>'6-21-24 vs Enterprise'!AA6</f>
        <v>10</v>
      </c>
      <c r="AA358" s="196" t="s">
        <v>176</v>
      </c>
      <c r="AB358" s="196"/>
      <c r="AC358" s="196"/>
    </row>
    <row r="359" spans="1:29" x14ac:dyDescent="0.55000000000000004">
      <c r="A359" s="196">
        <f>'6-21-24 vs Enterprise'!B7</f>
        <v>4</v>
      </c>
      <c r="B359" s="196" t="str">
        <f>'6-21-24 vs Enterprise'!C7</f>
        <v>Stapler</v>
      </c>
      <c r="C359" s="183">
        <f>'6-21-24 vs Enterprise'!D7</f>
        <v>4</v>
      </c>
      <c r="D359" s="183">
        <f>'6-21-24 vs Enterprise'!E7</f>
        <v>4</v>
      </c>
      <c r="E359" s="183">
        <f>'6-21-24 vs Enterprise'!F7*100</f>
        <v>100</v>
      </c>
      <c r="F359" s="183">
        <f>'6-21-24 vs Enterprise'!G7</f>
        <v>1</v>
      </c>
      <c r="G359" s="183">
        <f>'6-21-24 vs Enterprise'!H7</f>
        <v>4</v>
      </c>
      <c r="H359" s="183">
        <f>'6-21-24 vs Enterprise'!I7*100</f>
        <v>25</v>
      </c>
      <c r="I359" s="183">
        <f>'6-21-24 vs Enterprise'!J7</f>
        <v>4</v>
      </c>
      <c r="J359" s="183">
        <f>'6-21-24 vs Enterprise'!K7</f>
        <v>4</v>
      </c>
      <c r="K359" s="183">
        <f>'6-21-24 vs Enterprise'!L7*100</f>
        <v>100</v>
      </c>
      <c r="L359" s="183">
        <f>'6-21-24 vs Enterprise'!M7</f>
        <v>5</v>
      </c>
      <c r="M359" s="183">
        <f>'6-21-24 vs Enterprise'!N7</f>
        <v>8</v>
      </c>
      <c r="N359" s="183">
        <f>'6-21-24 vs Enterprise'!O7*100</f>
        <v>62.5</v>
      </c>
      <c r="O359" s="183">
        <f>'6-21-24 vs Enterprise'!P7</f>
        <v>15</v>
      </c>
      <c r="P359" s="183">
        <f>'6-21-24 vs Enterprise'!Q7</f>
        <v>1</v>
      </c>
      <c r="Q359" s="183">
        <f>'6-21-24 vs Enterprise'!R7</f>
        <v>2</v>
      </c>
      <c r="R359" s="183">
        <f>'6-21-24 vs Enterprise'!S7</f>
        <v>3</v>
      </c>
      <c r="S359" s="183">
        <f>'6-21-24 vs Enterprise'!T7</f>
        <v>4</v>
      </c>
      <c r="T359" s="183">
        <f>'6-21-24 vs Enterprise'!U7</f>
        <v>4</v>
      </c>
      <c r="U359" s="183">
        <f>'6-21-24 vs Enterprise'!V7</f>
        <v>0</v>
      </c>
      <c r="V359" s="183">
        <f>'6-21-24 vs Enterprise'!W7</f>
        <v>2</v>
      </c>
      <c r="W359" s="183">
        <f>'6-21-24 vs Enterprise'!X7</f>
        <v>0</v>
      </c>
      <c r="X359" s="183">
        <f>'6-21-24 vs Enterprise'!Y7</f>
        <v>1</v>
      </c>
      <c r="Y359" s="183">
        <f>'6-21-24 vs Enterprise'!Z7</f>
        <v>2</v>
      </c>
      <c r="Z359" s="183">
        <f>'6-21-24 vs Enterprise'!AA7</f>
        <v>20.100000000000001</v>
      </c>
      <c r="AA359" s="196" t="s">
        <v>176</v>
      </c>
      <c r="AB359" s="196"/>
      <c r="AC359" s="196"/>
    </row>
    <row r="360" spans="1:29" x14ac:dyDescent="0.55000000000000004">
      <c r="A360" s="196">
        <f>'6-21-24 vs Enterprise'!B8</f>
        <v>5</v>
      </c>
      <c r="B360" s="196" t="str">
        <f>'6-21-24 vs Enterprise'!C8</f>
        <v>JD</v>
      </c>
      <c r="C360" s="183">
        <f>'6-21-24 vs Enterprise'!D8</f>
        <v>4</v>
      </c>
      <c r="D360" s="183">
        <f>'6-21-24 vs Enterprise'!E8</f>
        <v>4</v>
      </c>
      <c r="E360" s="183">
        <f>'6-21-24 vs Enterprise'!F8*100</f>
        <v>100</v>
      </c>
      <c r="F360" s="183">
        <f>'6-21-24 vs Enterprise'!G8</f>
        <v>0</v>
      </c>
      <c r="G360" s="183">
        <f>'6-21-24 vs Enterprise'!H8</f>
        <v>1</v>
      </c>
      <c r="H360" s="183">
        <f>'6-21-24 vs Enterprise'!I8*100</f>
        <v>0</v>
      </c>
      <c r="I360" s="183">
        <f>'6-21-24 vs Enterprise'!J8</f>
        <v>2</v>
      </c>
      <c r="J360" s="183">
        <f>'6-21-24 vs Enterprise'!K8</f>
        <v>2</v>
      </c>
      <c r="K360" s="183">
        <f>'6-21-24 vs Enterprise'!L8*100</f>
        <v>100</v>
      </c>
      <c r="L360" s="183">
        <f>'6-21-24 vs Enterprise'!M8</f>
        <v>4</v>
      </c>
      <c r="M360" s="183">
        <f>'6-21-24 vs Enterprise'!N8</f>
        <v>5</v>
      </c>
      <c r="N360" s="183">
        <f>'6-21-24 vs Enterprise'!O8*100</f>
        <v>80</v>
      </c>
      <c r="O360" s="183">
        <f>'6-21-24 vs Enterprise'!P8</f>
        <v>10</v>
      </c>
      <c r="P360" s="183">
        <f>'6-21-24 vs Enterprise'!Q8</f>
        <v>0</v>
      </c>
      <c r="Q360" s="183">
        <f>'6-21-24 vs Enterprise'!R8</f>
        <v>2</v>
      </c>
      <c r="R360" s="183">
        <f>'6-21-24 vs Enterprise'!S8</f>
        <v>2</v>
      </c>
      <c r="S360" s="183">
        <f>'6-21-24 vs Enterprise'!T8</f>
        <v>4</v>
      </c>
      <c r="T360" s="183">
        <f>'6-21-24 vs Enterprise'!U8</f>
        <v>3</v>
      </c>
      <c r="U360" s="183">
        <f>'6-21-24 vs Enterprise'!V8</f>
        <v>0</v>
      </c>
      <c r="V360" s="183">
        <f>'6-21-24 vs Enterprise'!W8</f>
        <v>2</v>
      </c>
      <c r="W360" s="183">
        <f>'6-21-24 vs Enterprise'!X8</f>
        <v>0</v>
      </c>
      <c r="X360" s="183">
        <f>'6-21-24 vs Enterprise'!Y8</f>
        <v>2</v>
      </c>
      <c r="Y360" s="183">
        <f>'6-21-24 vs Enterprise'!Z8</f>
        <v>1</v>
      </c>
      <c r="Z360" s="183">
        <f>'6-21-24 vs Enterprise'!AA8</f>
        <v>23</v>
      </c>
      <c r="AA360" s="196" t="s">
        <v>176</v>
      </c>
      <c r="AB360" s="196"/>
      <c r="AC360" s="196"/>
    </row>
    <row r="361" spans="1:29" x14ac:dyDescent="0.55000000000000004">
      <c r="A361" s="196">
        <f>'6-21-24 vs Enterprise'!B9</f>
        <v>10</v>
      </c>
      <c r="B361" s="196" t="str">
        <f>'6-21-24 vs Enterprise'!C9</f>
        <v>Mason</v>
      </c>
      <c r="C361" s="183">
        <f>'6-21-24 vs Enterprise'!D9</f>
        <v>1</v>
      </c>
      <c r="D361" s="183">
        <f>'6-21-24 vs Enterprise'!E9</f>
        <v>1</v>
      </c>
      <c r="E361" s="183">
        <f>'6-21-24 vs Enterprise'!F9*100</f>
        <v>100</v>
      </c>
      <c r="F361" s="183">
        <f>'6-21-24 vs Enterprise'!G9</f>
        <v>0</v>
      </c>
      <c r="G361" s="183">
        <f>'6-21-24 vs Enterprise'!H9</f>
        <v>2</v>
      </c>
      <c r="H361" s="183">
        <f>'6-21-24 vs Enterprise'!I9*100</f>
        <v>0</v>
      </c>
      <c r="I361" s="183">
        <f>'6-21-24 vs Enterprise'!J9</f>
        <v>0</v>
      </c>
      <c r="J361" s="183">
        <f>'6-21-24 vs Enterprise'!K9</f>
        <v>0</v>
      </c>
      <c r="K361" s="183">
        <f>'6-21-24 vs Enterprise'!L9*100</f>
        <v>0</v>
      </c>
      <c r="L361" s="183">
        <f>'6-21-24 vs Enterprise'!M9</f>
        <v>1</v>
      </c>
      <c r="M361" s="183">
        <f>'6-21-24 vs Enterprise'!N9</f>
        <v>3</v>
      </c>
      <c r="N361" s="183">
        <f>'6-21-24 vs Enterprise'!O9*100</f>
        <v>33.333333333333329</v>
      </c>
      <c r="O361" s="183">
        <f>'6-21-24 vs Enterprise'!P9</f>
        <v>2</v>
      </c>
      <c r="P361" s="183">
        <f>'6-21-24 vs Enterprise'!Q9</f>
        <v>0</v>
      </c>
      <c r="Q361" s="183">
        <f>'6-21-24 vs Enterprise'!R9</f>
        <v>1</v>
      </c>
      <c r="R361" s="183">
        <f>'6-21-24 vs Enterprise'!S9</f>
        <v>1</v>
      </c>
      <c r="S361" s="183">
        <f>'6-21-24 vs Enterprise'!T9</f>
        <v>0</v>
      </c>
      <c r="T361" s="183">
        <f>'6-21-24 vs Enterprise'!U9</f>
        <v>1</v>
      </c>
      <c r="U361" s="183">
        <f>'6-21-24 vs Enterprise'!V9</f>
        <v>0</v>
      </c>
      <c r="V361" s="183">
        <f>'6-21-24 vs Enterprise'!W9</f>
        <v>0</v>
      </c>
      <c r="W361" s="183">
        <f>'6-21-24 vs Enterprise'!X9</f>
        <v>0</v>
      </c>
      <c r="X361" s="183">
        <f>'6-21-24 vs Enterprise'!Y9</f>
        <v>0</v>
      </c>
      <c r="Y361" s="183">
        <f>'6-21-24 vs Enterprise'!Z9</f>
        <v>0</v>
      </c>
      <c r="Z361" s="183">
        <f>'6-21-24 vs Enterprise'!AA9</f>
        <v>4</v>
      </c>
      <c r="AA361" s="196" t="s">
        <v>176</v>
      </c>
      <c r="AB361" s="196"/>
      <c r="AC361" s="196"/>
    </row>
    <row r="362" spans="1:29" x14ac:dyDescent="0.55000000000000004">
      <c r="A362" s="196">
        <f>'6-21-24 vs Enterprise'!B10</f>
        <v>11</v>
      </c>
      <c r="B362" s="196" t="str">
        <f>'6-21-24 vs Enterprise'!C10</f>
        <v>Pannell</v>
      </c>
      <c r="C362" s="183">
        <f>'6-21-24 vs Enterprise'!D10</f>
        <v>2</v>
      </c>
      <c r="D362" s="183">
        <f>'6-21-24 vs Enterprise'!E10</f>
        <v>2</v>
      </c>
      <c r="E362" s="183">
        <f>'6-21-24 vs Enterprise'!F10*100</f>
        <v>100</v>
      </c>
      <c r="F362" s="183">
        <f>'6-21-24 vs Enterprise'!G10</f>
        <v>0</v>
      </c>
      <c r="G362" s="183">
        <f>'6-21-24 vs Enterprise'!H10</f>
        <v>1</v>
      </c>
      <c r="H362" s="183">
        <f>'6-21-24 vs Enterprise'!I10*100</f>
        <v>0</v>
      </c>
      <c r="I362" s="183">
        <f>'6-21-24 vs Enterprise'!J10</f>
        <v>5</v>
      </c>
      <c r="J362" s="183">
        <f>'6-21-24 vs Enterprise'!K10</f>
        <v>5</v>
      </c>
      <c r="K362" s="183">
        <f>'6-21-24 vs Enterprise'!L10*100</f>
        <v>100</v>
      </c>
      <c r="L362" s="183">
        <f>'6-21-24 vs Enterprise'!M10</f>
        <v>2</v>
      </c>
      <c r="M362" s="183">
        <f>'6-21-24 vs Enterprise'!N10</f>
        <v>3</v>
      </c>
      <c r="N362" s="183">
        <f>'6-21-24 vs Enterprise'!O10*100</f>
        <v>66.666666666666657</v>
      </c>
      <c r="O362" s="183">
        <f>'6-21-24 vs Enterprise'!P10</f>
        <v>9</v>
      </c>
      <c r="P362" s="183">
        <f>'6-21-24 vs Enterprise'!Q10</f>
        <v>1</v>
      </c>
      <c r="Q362" s="183">
        <f>'6-21-24 vs Enterprise'!R10</f>
        <v>1</v>
      </c>
      <c r="R362" s="183">
        <f>'6-21-24 vs Enterprise'!S10</f>
        <v>2</v>
      </c>
      <c r="S362" s="183">
        <f>'6-21-24 vs Enterprise'!T10</f>
        <v>0</v>
      </c>
      <c r="T362" s="183">
        <f>'6-21-24 vs Enterprise'!U10</f>
        <v>0</v>
      </c>
      <c r="U362" s="183">
        <f>'6-21-24 vs Enterprise'!V10</f>
        <v>1</v>
      </c>
      <c r="V362" s="183">
        <f>'6-21-24 vs Enterprise'!W10</f>
        <v>0</v>
      </c>
      <c r="W362" s="183">
        <f>'6-21-24 vs Enterprise'!X10</f>
        <v>0</v>
      </c>
      <c r="X362" s="183">
        <f>'6-21-24 vs Enterprise'!Y10</f>
        <v>0</v>
      </c>
      <c r="Y362" s="183">
        <f>'6-21-24 vs Enterprise'!Z10</f>
        <v>0</v>
      </c>
      <c r="Z362" s="183">
        <f>'6-21-24 vs Enterprise'!AA10</f>
        <v>13.66</v>
      </c>
      <c r="AA362" s="196" t="s">
        <v>176</v>
      </c>
      <c r="AB362" s="196"/>
      <c r="AC362" s="196"/>
    </row>
    <row r="363" spans="1:29" x14ac:dyDescent="0.55000000000000004">
      <c r="A363" s="196">
        <f>'6-21-24 vs Enterprise'!B11</f>
        <v>12</v>
      </c>
      <c r="B363" s="196" t="str">
        <f>'6-21-24 vs Enterprise'!C11</f>
        <v>Chapman</v>
      </c>
      <c r="C363" s="183">
        <f>'6-21-24 vs Enterprise'!D11</f>
        <v>0</v>
      </c>
      <c r="D363" s="183">
        <f>'6-21-24 vs Enterprise'!E11</f>
        <v>0</v>
      </c>
      <c r="E363" s="183">
        <f>'6-21-24 vs Enterprise'!F11*100</f>
        <v>0</v>
      </c>
      <c r="F363" s="183">
        <f>'6-21-24 vs Enterprise'!G11</f>
        <v>0</v>
      </c>
      <c r="G363" s="183">
        <f>'6-21-24 vs Enterprise'!H11</f>
        <v>1</v>
      </c>
      <c r="H363" s="183">
        <f>'6-21-24 vs Enterprise'!I11*100</f>
        <v>0</v>
      </c>
      <c r="I363" s="183">
        <f>'6-21-24 vs Enterprise'!J11</f>
        <v>0</v>
      </c>
      <c r="J363" s="183">
        <f>'6-21-24 vs Enterprise'!K11</f>
        <v>0</v>
      </c>
      <c r="K363" s="183">
        <f>'6-21-24 vs Enterprise'!L11*100</f>
        <v>0</v>
      </c>
      <c r="L363" s="183">
        <f>'6-21-24 vs Enterprise'!M11</f>
        <v>0</v>
      </c>
      <c r="M363" s="183">
        <f>'6-21-24 vs Enterprise'!N11</f>
        <v>1</v>
      </c>
      <c r="N363" s="183">
        <f>'6-21-24 vs Enterprise'!O11*100</f>
        <v>0</v>
      </c>
      <c r="O363" s="183">
        <f>'6-21-24 vs Enterprise'!P11</f>
        <v>0</v>
      </c>
      <c r="P363" s="183">
        <f>'6-21-24 vs Enterprise'!Q11</f>
        <v>0</v>
      </c>
      <c r="Q363" s="183">
        <f>'6-21-24 vs Enterprise'!R11</f>
        <v>0</v>
      </c>
      <c r="R363" s="183">
        <f>'6-21-24 vs Enterprise'!S11</f>
        <v>0</v>
      </c>
      <c r="S363" s="183">
        <f>'6-21-24 vs Enterprise'!T11</f>
        <v>0</v>
      </c>
      <c r="T363" s="183">
        <f>'6-21-24 vs Enterprise'!U11</f>
        <v>0</v>
      </c>
      <c r="U363" s="183">
        <f>'6-21-24 vs Enterprise'!V11</f>
        <v>0</v>
      </c>
      <c r="V363" s="183">
        <f>'6-21-24 vs Enterprise'!W11</f>
        <v>0</v>
      </c>
      <c r="W363" s="183">
        <f>'6-21-24 vs Enterprise'!X11</f>
        <v>0</v>
      </c>
      <c r="X363" s="183">
        <f>'6-21-24 vs Enterprise'!Y11</f>
        <v>0</v>
      </c>
      <c r="Y363" s="183">
        <f>'6-21-24 vs Enterprise'!Z11</f>
        <v>0</v>
      </c>
      <c r="Z363" s="183">
        <f>'6-21-24 vs Enterprise'!AA11</f>
        <v>1.5</v>
      </c>
      <c r="AA363" s="196" t="s">
        <v>176</v>
      </c>
      <c r="AB363" s="196"/>
      <c r="AC363" s="196"/>
    </row>
    <row r="364" spans="1:29" x14ac:dyDescent="0.55000000000000004">
      <c r="A364" s="196">
        <f>'6-21-24 vs Enterprise'!B12</f>
        <v>24</v>
      </c>
      <c r="B364" s="196" t="str">
        <f>'6-21-24 vs Enterprise'!C12</f>
        <v>Carney</v>
      </c>
      <c r="C364" s="183">
        <f>'6-21-24 vs Enterprise'!D12</f>
        <v>0</v>
      </c>
      <c r="D364" s="183">
        <f>'6-21-24 vs Enterprise'!E12</f>
        <v>0</v>
      </c>
      <c r="E364" s="183">
        <f>'6-21-24 vs Enterprise'!F12*100</f>
        <v>0</v>
      </c>
      <c r="F364" s="183">
        <f>'6-21-24 vs Enterprise'!G12</f>
        <v>1</v>
      </c>
      <c r="G364" s="183">
        <f>'6-21-24 vs Enterprise'!H12</f>
        <v>1</v>
      </c>
      <c r="H364" s="183">
        <f>'6-21-24 vs Enterprise'!I12*100</f>
        <v>100</v>
      </c>
      <c r="I364" s="183">
        <f>'6-21-24 vs Enterprise'!J12</f>
        <v>0</v>
      </c>
      <c r="J364" s="183">
        <f>'6-21-24 vs Enterprise'!K12</f>
        <v>0</v>
      </c>
      <c r="K364" s="183">
        <f>'6-21-24 vs Enterprise'!L12*100</f>
        <v>0</v>
      </c>
      <c r="L364" s="183">
        <f>'6-21-24 vs Enterprise'!M12</f>
        <v>1</v>
      </c>
      <c r="M364" s="183">
        <f>'6-21-24 vs Enterprise'!N12</f>
        <v>1</v>
      </c>
      <c r="N364" s="183">
        <f>'6-21-24 vs Enterprise'!O12*100</f>
        <v>100</v>
      </c>
      <c r="O364" s="183">
        <f>'6-21-24 vs Enterprise'!P12</f>
        <v>3</v>
      </c>
      <c r="P364" s="183">
        <f>'6-21-24 vs Enterprise'!Q12</f>
        <v>0</v>
      </c>
      <c r="Q364" s="183">
        <f>'6-21-24 vs Enterprise'!R12</f>
        <v>2</v>
      </c>
      <c r="R364" s="183">
        <f>'6-21-24 vs Enterprise'!S12</f>
        <v>2</v>
      </c>
      <c r="S364" s="183">
        <f>'6-21-24 vs Enterprise'!T12</f>
        <v>0</v>
      </c>
      <c r="T364" s="183">
        <f>'6-21-24 vs Enterprise'!U12</f>
        <v>0</v>
      </c>
      <c r="U364" s="183">
        <f>'6-21-24 vs Enterprise'!V12</f>
        <v>0</v>
      </c>
      <c r="V364" s="183">
        <f>'6-21-24 vs Enterprise'!W12</f>
        <v>0</v>
      </c>
      <c r="W364" s="183">
        <f>'6-21-24 vs Enterprise'!X12</f>
        <v>0</v>
      </c>
      <c r="X364" s="183">
        <f>'6-21-24 vs Enterprise'!Y12</f>
        <v>0</v>
      </c>
      <c r="Y364" s="183">
        <f>'6-21-24 vs Enterprise'!Z12</f>
        <v>1</v>
      </c>
      <c r="Z364" s="183">
        <f>'6-21-24 vs Enterprise'!AA12</f>
        <v>13</v>
      </c>
      <c r="AA364" s="196" t="s">
        <v>176</v>
      </c>
      <c r="AB364" s="196"/>
      <c r="AC364" s="196"/>
    </row>
    <row r="365" spans="1:29" x14ac:dyDescent="0.55000000000000004">
      <c r="A365" s="196">
        <f>'6-21-24 vs Enterprise'!B13</f>
        <v>30</v>
      </c>
      <c r="B365" s="196" t="str">
        <f>'6-21-24 vs Enterprise'!C13</f>
        <v>Bowman</v>
      </c>
      <c r="C365" s="183">
        <f>'6-21-24 vs Enterprise'!D13</f>
        <v>3</v>
      </c>
      <c r="D365" s="183">
        <f>'6-21-24 vs Enterprise'!E13</f>
        <v>4</v>
      </c>
      <c r="E365" s="183">
        <f>'6-21-24 vs Enterprise'!F13*100</f>
        <v>75</v>
      </c>
      <c r="F365" s="183">
        <f>'6-21-24 vs Enterprise'!G13</f>
        <v>0</v>
      </c>
      <c r="G365" s="183">
        <f>'6-21-24 vs Enterprise'!H13</f>
        <v>1</v>
      </c>
      <c r="H365" s="183">
        <f>'6-21-24 vs Enterprise'!I13*100</f>
        <v>0</v>
      </c>
      <c r="I365" s="183">
        <f>'6-21-24 vs Enterprise'!J13</f>
        <v>5</v>
      </c>
      <c r="J365" s="183">
        <f>'6-21-24 vs Enterprise'!K13</f>
        <v>6</v>
      </c>
      <c r="K365" s="183">
        <f>'6-21-24 vs Enterprise'!L13*100</f>
        <v>83.333333333333343</v>
      </c>
      <c r="L365" s="183">
        <f>'6-21-24 vs Enterprise'!M13</f>
        <v>3</v>
      </c>
      <c r="M365" s="183">
        <f>'6-21-24 vs Enterprise'!N13</f>
        <v>5</v>
      </c>
      <c r="N365" s="183">
        <f>'6-21-24 vs Enterprise'!O13*100</f>
        <v>60</v>
      </c>
      <c r="O365" s="183">
        <f>'6-21-24 vs Enterprise'!P13</f>
        <v>11</v>
      </c>
      <c r="P365" s="183">
        <f>'6-21-24 vs Enterprise'!Q13</f>
        <v>1</v>
      </c>
      <c r="Q365" s="183">
        <f>'6-21-24 vs Enterprise'!R13</f>
        <v>5</v>
      </c>
      <c r="R365" s="183">
        <f>'6-21-24 vs Enterprise'!S13</f>
        <v>6</v>
      </c>
      <c r="S365" s="183">
        <f>'6-21-24 vs Enterprise'!T13</f>
        <v>1</v>
      </c>
      <c r="T365" s="183">
        <f>'6-21-24 vs Enterprise'!U13</f>
        <v>1</v>
      </c>
      <c r="U365" s="183">
        <f>'6-21-24 vs Enterprise'!V13</f>
        <v>0</v>
      </c>
      <c r="V365" s="183">
        <f>'6-21-24 vs Enterprise'!W13</f>
        <v>1</v>
      </c>
      <c r="W365" s="183">
        <f>'6-21-24 vs Enterprise'!X13</f>
        <v>0</v>
      </c>
      <c r="X365" s="183">
        <f>'6-21-24 vs Enterprise'!Y13</f>
        <v>0</v>
      </c>
      <c r="Y365" s="183">
        <f>'6-21-24 vs Enterprise'!Z13</f>
        <v>2</v>
      </c>
      <c r="Z365" s="183">
        <f>'6-21-24 vs Enterprise'!AA13</f>
        <v>20.25</v>
      </c>
      <c r="AA365" s="196" t="s">
        <v>176</v>
      </c>
      <c r="AB365" s="196"/>
      <c r="AC365" s="196"/>
    </row>
    <row r="366" spans="1:29" x14ac:dyDescent="0.55000000000000004">
      <c r="A366" s="196">
        <f>'6-21-24 vs Enterprise'!B14</f>
        <v>32</v>
      </c>
      <c r="B366" s="196" t="str">
        <f>'6-21-24 vs Enterprise'!C14</f>
        <v>Turner</v>
      </c>
      <c r="C366" s="183">
        <f>'6-21-24 vs Enterprise'!D14</f>
        <v>0</v>
      </c>
      <c r="D366" s="183">
        <f>'6-21-24 vs Enterprise'!E14</f>
        <v>0</v>
      </c>
      <c r="E366" s="183">
        <f>'6-21-24 vs Enterprise'!F14*100</f>
        <v>0</v>
      </c>
      <c r="F366" s="183">
        <f>'6-21-24 vs Enterprise'!G14</f>
        <v>0</v>
      </c>
      <c r="G366" s="183">
        <f>'6-21-24 vs Enterprise'!H14</f>
        <v>1</v>
      </c>
      <c r="H366" s="183">
        <f>'6-21-24 vs Enterprise'!I14*100</f>
        <v>0</v>
      </c>
      <c r="I366" s="183">
        <f>'6-21-24 vs Enterprise'!J14</f>
        <v>0</v>
      </c>
      <c r="J366" s="183">
        <f>'6-21-24 vs Enterprise'!K14</f>
        <v>0</v>
      </c>
      <c r="K366" s="183">
        <f>'6-21-24 vs Enterprise'!L14*100</f>
        <v>0</v>
      </c>
      <c r="L366" s="183">
        <f>'6-21-24 vs Enterprise'!M14</f>
        <v>0</v>
      </c>
      <c r="M366" s="183">
        <f>'6-21-24 vs Enterprise'!N14</f>
        <v>1</v>
      </c>
      <c r="N366" s="183">
        <f>'6-21-24 vs Enterprise'!O14*100</f>
        <v>0</v>
      </c>
      <c r="O366" s="183">
        <f>'6-21-24 vs Enterprise'!P14</f>
        <v>0</v>
      </c>
      <c r="P366" s="183">
        <f>'6-21-24 vs Enterprise'!Q14</f>
        <v>0</v>
      </c>
      <c r="Q366" s="183">
        <f>'6-21-24 vs Enterprise'!R14</f>
        <v>0</v>
      </c>
      <c r="R366" s="183">
        <f>'6-21-24 vs Enterprise'!S14</f>
        <v>0</v>
      </c>
      <c r="S366" s="183">
        <f>'6-21-24 vs Enterprise'!T14</f>
        <v>0</v>
      </c>
      <c r="T366" s="183">
        <f>'6-21-24 vs Enterprise'!U14</f>
        <v>0</v>
      </c>
      <c r="U366" s="183">
        <f>'6-21-24 vs Enterprise'!V14</f>
        <v>0</v>
      </c>
      <c r="V366" s="183">
        <f>'6-21-24 vs Enterprise'!W14</f>
        <v>0</v>
      </c>
      <c r="W366" s="183">
        <f>'6-21-24 vs Enterprise'!X14</f>
        <v>1</v>
      </c>
      <c r="X366" s="183">
        <f>'6-21-24 vs Enterprise'!Y14</f>
        <v>1</v>
      </c>
      <c r="Y366" s="183">
        <f>'6-21-24 vs Enterprise'!Z14</f>
        <v>0</v>
      </c>
      <c r="Z366" s="183">
        <f>'6-21-24 vs Enterprise'!AA14</f>
        <v>1.33</v>
      </c>
      <c r="AA366" s="196" t="s">
        <v>176</v>
      </c>
      <c r="AB366" s="196"/>
      <c r="AC366" s="196"/>
    </row>
    <row r="367" spans="1:29" x14ac:dyDescent="0.55000000000000004">
      <c r="A367" s="196">
        <f>'6-21-24 vs Enterprise'!B15</f>
        <v>33</v>
      </c>
      <c r="B367" s="196" t="str">
        <f>'6-21-24 vs Enterprise'!C15</f>
        <v>Bellomy</v>
      </c>
      <c r="C367" s="183">
        <f>'6-21-24 vs Enterprise'!D15</f>
        <v>0</v>
      </c>
      <c r="D367" s="183">
        <f>'6-21-24 vs Enterprise'!E15</f>
        <v>0</v>
      </c>
      <c r="E367" s="183">
        <f>'6-21-24 vs Enterprise'!F15*100</f>
        <v>0</v>
      </c>
      <c r="F367" s="183">
        <f>'6-21-24 vs Enterprise'!G15</f>
        <v>0</v>
      </c>
      <c r="G367" s="183">
        <f>'6-21-24 vs Enterprise'!H15</f>
        <v>0</v>
      </c>
      <c r="H367" s="183">
        <f>'6-21-24 vs Enterprise'!I15*100</f>
        <v>0</v>
      </c>
      <c r="I367" s="183">
        <f>'6-21-24 vs Enterprise'!J15</f>
        <v>0</v>
      </c>
      <c r="J367" s="183">
        <f>'6-21-24 vs Enterprise'!K15</f>
        <v>0</v>
      </c>
      <c r="K367" s="183">
        <f>'6-21-24 vs Enterprise'!L15*100</f>
        <v>0</v>
      </c>
      <c r="L367" s="183">
        <f>'6-21-24 vs Enterprise'!M15</f>
        <v>0</v>
      </c>
      <c r="M367" s="183">
        <f>'6-21-24 vs Enterprise'!N15</f>
        <v>0</v>
      </c>
      <c r="N367" s="183">
        <f>'6-21-24 vs Enterprise'!O15*100</f>
        <v>0</v>
      </c>
      <c r="O367" s="183">
        <f>'6-21-24 vs Enterprise'!P15</f>
        <v>0</v>
      </c>
      <c r="P367" s="183">
        <f>'6-21-24 vs Enterprise'!Q15</f>
        <v>0</v>
      </c>
      <c r="Q367" s="183">
        <f>'6-21-24 vs Enterprise'!R15</f>
        <v>0</v>
      </c>
      <c r="R367" s="183">
        <f>'6-21-24 vs Enterprise'!S15</f>
        <v>0</v>
      </c>
      <c r="S367" s="183">
        <f>'6-21-24 vs Enterprise'!T15</f>
        <v>1</v>
      </c>
      <c r="T367" s="183">
        <f>'6-21-24 vs Enterprise'!U15</f>
        <v>0</v>
      </c>
      <c r="U367" s="183">
        <f>'6-21-24 vs Enterprise'!V15</f>
        <v>0</v>
      </c>
      <c r="V367" s="183">
        <f>'6-21-24 vs Enterprise'!W15</f>
        <v>0</v>
      </c>
      <c r="W367" s="183">
        <f>'6-21-24 vs Enterprise'!X15</f>
        <v>0</v>
      </c>
      <c r="X367" s="183">
        <f>'6-21-24 vs Enterprise'!Y15</f>
        <v>2</v>
      </c>
      <c r="Y367" s="183">
        <f>'6-21-24 vs Enterprise'!Z15</f>
        <v>0</v>
      </c>
      <c r="Z367" s="183">
        <f>'6-21-24 vs Enterprise'!AA15</f>
        <v>3</v>
      </c>
      <c r="AA367" s="196" t="s">
        <v>176</v>
      </c>
      <c r="AB367" s="196"/>
      <c r="AC367" s="196"/>
    </row>
    <row r="368" spans="1:29" x14ac:dyDescent="0.55000000000000004">
      <c r="A368" s="196">
        <f>'6-21-24 vs Enterprise'!B16</f>
        <v>34</v>
      </c>
      <c r="B368" s="196" t="str">
        <f>'6-21-24 vs Enterprise'!C16</f>
        <v>Toms</v>
      </c>
      <c r="C368" s="183">
        <f>'6-21-24 vs Enterprise'!D16</f>
        <v>1</v>
      </c>
      <c r="D368" s="183">
        <f>'6-21-24 vs Enterprise'!E16</f>
        <v>2</v>
      </c>
      <c r="E368" s="183">
        <f>'6-21-24 vs Enterprise'!F16*100</f>
        <v>50</v>
      </c>
      <c r="F368" s="183">
        <f>'6-21-24 vs Enterprise'!G16</f>
        <v>0</v>
      </c>
      <c r="G368" s="183">
        <f>'6-21-24 vs Enterprise'!H16</f>
        <v>0</v>
      </c>
      <c r="H368" s="183">
        <f>'6-21-24 vs Enterprise'!I16*100</f>
        <v>0</v>
      </c>
      <c r="I368" s="183">
        <f>'6-21-24 vs Enterprise'!J16</f>
        <v>0</v>
      </c>
      <c r="J368" s="183">
        <f>'6-21-24 vs Enterprise'!K16</f>
        <v>1</v>
      </c>
      <c r="K368" s="183">
        <f>'6-21-24 vs Enterprise'!L16*100</f>
        <v>0</v>
      </c>
      <c r="L368" s="183">
        <f>'6-21-24 vs Enterprise'!M16</f>
        <v>1</v>
      </c>
      <c r="M368" s="183">
        <f>'6-21-24 vs Enterprise'!N16</f>
        <v>2</v>
      </c>
      <c r="N368" s="183">
        <f>'6-21-24 vs Enterprise'!O16*100</f>
        <v>50</v>
      </c>
      <c r="O368" s="183">
        <f>'6-21-24 vs Enterprise'!P16</f>
        <v>2</v>
      </c>
      <c r="P368" s="183">
        <f>'6-21-24 vs Enterprise'!Q16</f>
        <v>1</v>
      </c>
      <c r="Q368" s="183">
        <f>'6-21-24 vs Enterprise'!R16</f>
        <v>7</v>
      </c>
      <c r="R368" s="183">
        <f>'6-21-24 vs Enterprise'!S16</f>
        <v>8</v>
      </c>
      <c r="S368" s="183">
        <f>'6-21-24 vs Enterprise'!T16</f>
        <v>0</v>
      </c>
      <c r="T368" s="183">
        <f>'6-21-24 vs Enterprise'!U16</f>
        <v>1</v>
      </c>
      <c r="U368" s="183">
        <f>'6-21-24 vs Enterprise'!V16</f>
        <v>1</v>
      </c>
      <c r="V368" s="183">
        <f>'6-21-24 vs Enterprise'!W16</f>
        <v>0</v>
      </c>
      <c r="W368" s="183">
        <f>'6-21-24 vs Enterprise'!X16</f>
        <v>0</v>
      </c>
      <c r="X368" s="183">
        <f>'6-21-24 vs Enterprise'!Y16</f>
        <v>0</v>
      </c>
      <c r="Y368" s="183">
        <f>'6-21-24 vs Enterprise'!Z16</f>
        <v>3</v>
      </c>
      <c r="Z368" s="183">
        <f>'6-21-24 vs Enterprise'!AA16</f>
        <v>11.25</v>
      </c>
      <c r="AA368" s="196" t="s">
        <v>176</v>
      </c>
      <c r="AB368" s="196"/>
      <c r="AC368" s="196"/>
    </row>
    <row r="369" spans="1:29" x14ac:dyDescent="0.55000000000000004">
      <c r="A369" s="196">
        <f>'6-21-24 vs Enterprise'!B17</f>
        <v>55</v>
      </c>
      <c r="B369" s="196" t="str">
        <f>'6-21-24 vs Enterprise'!C17</f>
        <v>Baker</v>
      </c>
      <c r="C369" s="183">
        <f>'6-21-24 vs Enterprise'!D17</f>
        <v>0</v>
      </c>
      <c r="D369" s="183">
        <f>'6-21-24 vs Enterprise'!E17</f>
        <v>0</v>
      </c>
      <c r="E369" s="183">
        <f>'6-21-24 vs Enterprise'!F17*100</f>
        <v>0</v>
      </c>
      <c r="F369" s="183">
        <f>'6-21-24 vs Enterprise'!G17</f>
        <v>0</v>
      </c>
      <c r="G369" s="183">
        <f>'6-21-24 vs Enterprise'!H17</f>
        <v>0</v>
      </c>
      <c r="H369" s="183">
        <f>'6-21-24 vs Enterprise'!I17*100</f>
        <v>0</v>
      </c>
      <c r="I369" s="183">
        <f>'6-21-24 vs Enterprise'!J17</f>
        <v>0</v>
      </c>
      <c r="J369" s="183">
        <f>'6-21-24 vs Enterprise'!K17</f>
        <v>0</v>
      </c>
      <c r="K369" s="183">
        <f>'6-21-24 vs Enterprise'!L17*100</f>
        <v>0</v>
      </c>
      <c r="L369" s="183">
        <f>'6-21-24 vs Enterprise'!M17</f>
        <v>0</v>
      </c>
      <c r="M369" s="183">
        <f>'6-21-24 vs Enterprise'!N17</f>
        <v>0</v>
      </c>
      <c r="N369" s="183">
        <f>'6-21-24 vs Enterprise'!O17*100</f>
        <v>0</v>
      </c>
      <c r="O369" s="183">
        <f>'6-21-24 vs Enterprise'!P17</f>
        <v>0</v>
      </c>
      <c r="P369" s="183">
        <f>'6-21-24 vs Enterprise'!Q17</f>
        <v>0</v>
      </c>
      <c r="Q369" s="183">
        <f>'6-21-24 vs Enterprise'!R17</f>
        <v>0</v>
      </c>
      <c r="R369" s="183">
        <f>'6-21-24 vs Enterprise'!S17</f>
        <v>0</v>
      </c>
      <c r="S369" s="183">
        <f>'6-21-24 vs Enterprise'!T17</f>
        <v>0</v>
      </c>
      <c r="T369" s="183">
        <f>'6-21-24 vs Enterprise'!U17</f>
        <v>0</v>
      </c>
      <c r="U369" s="183">
        <f>'6-21-24 vs Enterprise'!V17</f>
        <v>0</v>
      </c>
      <c r="V369" s="183">
        <f>'6-21-24 vs Enterprise'!W17</f>
        <v>0</v>
      </c>
      <c r="W369" s="183">
        <f>'6-21-24 vs Enterprise'!X17</f>
        <v>0</v>
      </c>
      <c r="X369" s="183">
        <f>'6-21-24 vs Enterprise'!Y17</f>
        <v>0</v>
      </c>
      <c r="Y369" s="183">
        <f>'6-21-24 vs Enterprise'!Z17</f>
        <v>0</v>
      </c>
      <c r="Z369" s="183">
        <f>'6-21-24 vs Enterprise'!AA17</f>
        <v>0</v>
      </c>
      <c r="AA369" s="196" t="s">
        <v>176</v>
      </c>
      <c r="AB369" s="196"/>
      <c r="AC369" s="196"/>
    </row>
    <row r="370" spans="1:29" x14ac:dyDescent="0.55000000000000004">
      <c r="A370" s="196">
        <f>'6-21-24 vs Enterprise'!B18</f>
        <v>99</v>
      </c>
      <c r="B370" s="196" t="str">
        <f>'6-21-24 vs Enterprise'!C18</f>
        <v>Team</v>
      </c>
      <c r="C370" s="183">
        <f>'6-21-24 vs Enterprise'!D18</f>
        <v>20</v>
      </c>
      <c r="D370" s="183">
        <f>'6-21-24 vs Enterprise'!E18</f>
        <v>26</v>
      </c>
      <c r="E370" s="183">
        <f>'6-21-24 vs Enterprise'!F18*100</f>
        <v>76.923076923076934</v>
      </c>
      <c r="F370" s="183">
        <f>'6-21-24 vs Enterprise'!G18</f>
        <v>5</v>
      </c>
      <c r="G370" s="183">
        <f>'6-21-24 vs Enterprise'!H18</f>
        <v>21</v>
      </c>
      <c r="H370" s="183">
        <f>'6-21-24 vs Enterprise'!I18*100</f>
        <v>23.809523809523807</v>
      </c>
      <c r="I370" s="183">
        <f>'6-21-24 vs Enterprise'!J18</f>
        <v>22</v>
      </c>
      <c r="J370" s="183">
        <f>'6-21-24 vs Enterprise'!K18</f>
        <v>28</v>
      </c>
      <c r="K370" s="183">
        <f>'6-21-24 vs Enterprise'!L18*100</f>
        <v>78.571428571428569</v>
      </c>
      <c r="L370" s="183">
        <f>'6-21-24 vs Enterprise'!M18</f>
        <v>25</v>
      </c>
      <c r="M370" s="183">
        <f>'6-21-24 vs Enterprise'!N18</f>
        <v>47</v>
      </c>
      <c r="N370" s="183">
        <f>'6-21-24 vs Enterprise'!O18*100</f>
        <v>53.191489361702125</v>
      </c>
      <c r="O370" s="183">
        <f>'6-21-24 vs Enterprise'!P18</f>
        <v>77</v>
      </c>
      <c r="P370" s="183">
        <f>'6-21-24 vs Enterprise'!Q18</f>
        <v>8</v>
      </c>
      <c r="Q370" s="183">
        <f>'6-21-24 vs Enterprise'!R18</f>
        <v>30</v>
      </c>
      <c r="R370" s="183">
        <f>'6-21-24 vs Enterprise'!S18</f>
        <v>38</v>
      </c>
      <c r="S370" s="183">
        <f>'6-21-24 vs Enterprise'!T18</f>
        <v>15</v>
      </c>
      <c r="T370" s="183">
        <f>'6-21-24 vs Enterprise'!U18</f>
        <v>13</v>
      </c>
      <c r="U370" s="183">
        <f>'6-21-24 vs Enterprise'!V18</f>
        <v>2</v>
      </c>
      <c r="V370" s="183">
        <f>'6-21-24 vs Enterprise'!W18</f>
        <v>8</v>
      </c>
      <c r="W370" s="183">
        <f>'6-21-24 vs Enterprise'!X18</f>
        <v>1</v>
      </c>
      <c r="X370" s="183">
        <f>'6-21-24 vs Enterprise'!Y18</f>
        <v>7</v>
      </c>
      <c r="Y370" s="183">
        <f>'6-21-24 vs Enterprise'!Z18</f>
        <v>14</v>
      </c>
      <c r="Z370" s="183">
        <f>'6-21-24 vs Enterprise'!AA18</f>
        <v>160</v>
      </c>
      <c r="AA370" s="196" t="s">
        <v>176</v>
      </c>
      <c r="AB370" s="196"/>
      <c r="AC370" s="196"/>
    </row>
    <row r="371" spans="1:29" x14ac:dyDescent="0.55000000000000004">
      <c r="A371" s="196">
        <f>'6-22-24 vs Shades Valley'!B3</f>
        <v>0</v>
      </c>
      <c r="B371" s="196" t="str">
        <f>'6-22-24 vs Shades Valley'!C3</f>
        <v>Lewis</v>
      </c>
      <c r="C371" s="183">
        <f>'6-22-24 vs Shades Valley'!D3</f>
        <v>0</v>
      </c>
      <c r="D371" s="183">
        <f>'6-22-24 vs Shades Valley'!E3</f>
        <v>1</v>
      </c>
      <c r="E371" s="183">
        <f>'6-22-24 vs Shades Valley'!F3*100</f>
        <v>0</v>
      </c>
      <c r="F371" s="183">
        <f>'6-22-24 vs Shades Valley'!G3</f>
        <v>0</v>
      </c>
      <c r="G371" s="183">
        <f>'6-22-24 vs Shades Valley'!H3</f>
        <v>0</v>
      </c>
      <c r="H371" s="183">
        <f>'6-22-24 vs Shades Valley'!I3*100</f>
        <v>0</v>
      </c>
      <c r="I371" s="183">
        <f>'6-22-24 vs Shades Valley'!J3</f>
        <v>0</v>
      </c>
      <c r="J371" s="183">
        <f>'6-22-24 vs Shades Valley'!K3</f>
        <v>0</v>
      </c>
      <c r="K371" s="183">
        <f>'6-22-24 vs Shades Valley'!L3*100</f>
        <v>0</v>
      </c>
      <c r="L371" s="183">
        <f>'6-22-24 vs Shades Valley'!M3</f>
        <v>0</v>
      </c>
      <c r="M371" s="183">
        <f>'6-22-24 vs Shades Valley'!N3</f>
        <v>1</v>
      </c>
      <c r="N371" s="183">
        <f>'6-22-24 vs Shades Valley'!O3*100</f>
        <v>0</v>
      </c>
      <c r="O371" s="183">
        <f>'6-22-24 vs Shades Valley'!P3</f>
        <v>0</v>
      </c>
      <c r="P371" s="183">
        <f>'6-22-24 vs Shades Valley'!Q3</f>
        <v>2</v>
      </c>
      <c r="Q371" s="183">
        <f>'6-22-24 vs Shades Valley'!R3</f>
        <v>0</v>
      </c>
      <c r="R371" s="183">
        <f>'6-22-24 vs Shades Valley'!S3</f>
        <v>2</v>
      </c>
      <c r="S371" s="183">
        <f>'6-22-24 vs Shades Valley'!T3</f>
        <v>0</v>
      </c>
      <c r="T371" s="183">
        <f>'6-22-24 vs Shades Valley'!U3</f>
        <v>2</v>
      </c>
      <c r="U371" s="183">
        <f>'6-22-24 vs Shades Valley'!V3</f>
        <v>0</v>
      </c>
      <c r="V371" s="183">
        <f>'6-22-24 vs Shades Valley'!W3</f>
        <v>1</v>
      </c>
      <c r="W371" s="183">
        <f>'6-22-24 vs Shades Valley'!X3</f>
        <v>0</v>
      </c>
      <c r="X371" s="183">
        <f>'6-22-24 vs Shades Valley'!Y3</f>
        <v>0</v>
      </c>
      <c r="Y371" s="183">
        <f>'6-22-24 vs Shades Valley'!Z3</f>
        <v>1</v>
      </c>
      <c r="Z371" s="183">
        <f>'6-22-24 vs Shades Valley'!AA3</f>
        <v>9</v>
      </c>
      <c r="AA371" s="196" t="s">
        <v>177</v>
      </c>
      <c r="AB371" s="196"/>
      <c r="AC371" s="196"/>
    </row>
    <row r="372" spans="1:29" x14ac:dyDescent="0.55000000000000004">
      <c r="A372" s="196">
        <f>'6-22-24 vs Shades Valley'!B4</f>
        <v>1</v>
      </c>
      <c r="B372" s="196" t="str">
        <f>'6-22-24 vs Shades Valley'!C4</f>
        <v>Walker</v>
      </c>
      <c r="C372" s="183">
        <f>'6-22-24 vs Shades Valley'!D4</f>
        <v>4</v>
      </c>
      <c r="D372" s="183">
        <f>'6-22-24 vs Shades Valley'!E4</f>
        <v>5</v>
      </c>
      <c r="E372" s="183">
        <f>'6-22-24 vs Shades Valley'!F4*100</f>
        <v>80</v>
      </c>
      <c r="F372" s="183">
        <f>'6-22-24 vs Shades Valley'!G4</f>
        <v>3</v>
      </c>
      <c r="G372" s="183">
        <f>'6-22-24 vs Shades Valley'!H4</f>
        <v>9</v>
      </c>
      <c r="H372" s="183">
        <f>'6-22-24 vs Shades Valley'!I4*100</f>
        <v>33.333333333333329</v>
      </c>
      <c r="I372" s="183">
        <f>'6-22-24 vs Shades Valley'!J4</f>
        <v>0</v>
      </c>
      <c r="J372" s="183">
        <f>'6-22-24 vs Shades Valley'!K4</f>
        <v>1</v>
      </c>
      <c r="K372" s="183">
        <f>'6-22-24 vs Shades Valley'!L4*100</f>
        <v>0</v>
      </c>
      <c r="L372" s="183">
        <f>'6-22-24 vs Shades Valley'!M4</f>
        <v>7</v>
      </c>
      <c r="M372" s="183">
        <f>'6-22-24 vs Shades Valley'!N4</f>
        <v>14</v>
      </c>
      <c r="N372" s="183">
        <f>'6-22-24 vs Shades Valley'!O4*100</f>
        <v>50</v>
      </c>
      <c r="O372" s="183">
        <f>'6-22-24 vs Shades Valley'!P4</f>
        <v>17</v>
      </c>
      <c r="P372" s="183">
        <f>'6-22-24 vs Shades Valley'!Q4</f>
        <v>1</v>
      </c>
      <c r="Q372" s="183">
        <f>'6-22-24 vs Shades Valley'!R4</f>
        <v>6</v>
      </c>
      <c r="R372" s="183">
        <f>'6-22-24 vs Shades Valley'!S4</f>
        <v>7</v>
      </c>
      <c r="S372" s="183">
        <f>'6-22-24 vs Shades Valley'!T4</f>
        <v>1</v>
      </c>
      <c r="T372" s="183">
        <f>'6-22-24 vs Shades Valley'!U4</f>
        <v>1</v>
      </c>
      <c r="U372" s="183">
        <f>'6-22-24 vs Shades Valley'!V4</f>
        <v>0</v>
      </c>
      <c r="V372" s="183">
        <f>'6-22-24 vs Shades Valley'!W4</f>
        <v>1</v>
      </c>
      <c r="W372" s="183">
        <f>'6-22-24 vs Shades Valley'!X4</f>
        <v>0</v>
      </c>
      <c r="X372" s="183">
        <f>'6-22-24 vs Shades Valley'!Y4</f>
        <v>0</v>
      </c>
      <c r="Y372" s="183">
        <f>'6-22-24 vs Shades Valley'!Z4</f>
        <v>1</v>
      </c>
      <c r="Z372" s="183">
        <f>'6-22-24 vs Shades Valley'!AA4</f>
        <v>25.16</v>
      </c>
      <c r="AA372" s="196" t="s">
        <v>177</v>
      </c>
      <c r="AB372" s="196"/>
      <c r="AC372" s="196"/>
    </row>
    <row r="373" spans="1:29" x14ac:dyDescent="0.55000000000000004">
      <c r="A373" s="196">
        <f>'6-22-24 vs Shades Valley'!B5</f>
        <v>2</v>
      </c>
      <c r="B373" s="196" t="str">
        <f>'6-22-24 vs Shades Valley'!C5</f>
        <v>Rivers</v>
      </c>
      <c r="C373" s="183">
        <f>'6-22-24 vs Shades Valley'!D5</f>
        <v>0</v>
      </c>
      <c r="D373" s="183">
        <f>'6-22-24 vs Shades Valley'!E5</f>
        <v>2</v>
      </c>
      <c r="E373" s="183">
        <f>'6-22-24 vs Shades Valley'!F5*100</f>
        <v>0</v>
      </c>
      <c r="F373" s="183">
        <f>'6-22-24 vs Shades Valley'!G5</f>
        <v>0</v>
      </c>
      <c r="G373" s="183">
        <f>'6-22-24 vs Shades Valley'!H5</f>
        <v>0</v>
      </c>
      <c r="H373" s="183">
        <f>'6-22-24 vs Shades Valley'!I5*100</f>
        <v>0</v>
      </c>
      <c r="I373" s="183">
        <f>'6-22-24 vs Shades Valley'!J5</f>
        <v>0</v>
      </c>
      <c r="J373" s="183">
        <f>'6-22-24 vs Shades Valley'!K5</f>
        <v>0</v>
      </c>
      <c r="K373" s="183">
        <f>'6-22-24 vs Shades Valley'!L5*100</f>
        <v>0</v>
      </c>
      <c r="L373" s="183">
        <f>'6-22-24 vs Shades Valley'!M5</f>
        <v>0</v>
      </c>
      <c r="M373" s="183">
        <f>'6-22-24 vs Shades Valley'!N5</f>
        <v>2</v>
      </c>
      <c r="N373" s="183">
        <f>'6-22-24 vs Shades Valley'!O5*100</f>
        <v>0</v>
      </c>
      <c r="O373" s="183">
        <f>'6-22-24 vs Shades Valley'!P5</f>
        <v>0</v>
      </c>
      <c r="P373" s="183">
        <f>'6-22-24 vs Shades Valley'!Q5</f>
        <v>0</v>
      </c>
      <c r="Q373" s="183">
        <f>'6-22-24 vs Shades Valley'!R5</f>
        <v>0</v>
      </c>
      <c r="R373" s="183">
        <f>'6-22-24 vs Shades Valley'!S5</f>
        <v>0</v>
      </c>
      <c r="S373" s="183">
        <f>'6-22-24 vs Shades Valley'!T5</f>
        <v>0</v>
      </c>
      <c r="T373" s="183">
        <f>'6-22-24 vs Shades Valley'!U5</f>
        <v>0</v>
      </c>
      <c r="U373" s="183">
        <f>'6-22-24 vs Shades Valley'!V5</f>
        <v>0</v>
      </c>
      <c r="V373" s="183">
        <f>'6-22-24 vs Shades Valley'!W5</f>
        <v>0</v>
      </c>
      <c r="W373" s="183">
        <f>'6-22-24 vs Shades Valley'!X5</f>
        <v>0</v>
      </c>
      <c r="X373" s="183">
        <f>'6-22-24 vs Shades Valley'!Y5</f>
        <v>0</v>
      </c>
      <c r="Y373" s="183">
        <f>'6-22-24 vs Shades Valley'!Z5</f>
        <v>0</v>
      </c>
      <c r="Z373" s="183">
        <f>'6-22-24 vs Shades Valley'!AA5</f>
        <v>4.33</v>
      </c>
      <c r="AA373" s="196" t="s">
        <v>177</v>
      </c>
      <c r="AB373" s="196"/>
      <c r="AC373" s="196"/>
    </row>
    <row r="374" spans="1:29" x14ac:dyDescent="0.55000000000000004">
      <c r="A374" s="196">
        <f>'6-22-24 vs Shades Valley'!B6</f>
        <v>3</v>
      </c>
      <c r="B374" s="196" t="str">
        <f>'6-22-24 vs Shades Valley'!C6</f>
        <v>Gossett</v>
      </c>
      <c r="C374" s="183">
        <f>'6-22-24 vs Shades Valley'!D6</f>
        <v>0</v>
      </c>
      <c r="D374" s="183">
        <f>'6-22-24 vs Shades Valley'!E6</f>
        <v>0</v>
      </c>
      <c r="E374" s="183">
        <f>'6-22-24 vs Shades Valley'!F6*100</f>
        <v>0</v>
      </c>
      <c r="F374" s="183">
        <f>'6-22-24 vs Shades Valley'!G6</f>
        <v>1</v>
      </c>
      <c r="G374" s="183">
        <f>'6-22-24 vs Shades Valley'!H6</f>
        <v>3</v>
      </c>
      <c r="H374" s="183">
        <f>'6-22-24 vs Shades Valley'!I6*100</f>
        <v>33.333333333333329</v>
      </c>
      <c r="I374" s="183">
        <f>'6-22-24 vs Shades Valley'!J6</f>
        <v>0</v>
      </c>
      <c r="J374" s="183">
        <f>'6-22-24 vs Shades Valley'!K6</f>
        <v>0</v>
      </c>
      <c r="K374" s="183">
        <f>'6-22-24 vs Shades Valley'!L6*100</f>
        <v>0</v>
      </c>
      <c r="L374" s="183">
        <f>'6-22-24 vs Shades Valley'!M6</f>
        <v>1</v>
      </c>
      <c r="M374" s="183">
        <f>'6-22-24 vs Shades Valley'!N6</f>
        <v>3</v>
      </c>
      <c r="N374" s="183">
        <f>'6-22-24 vs Shades Valley'!O6*100</f>
        <v>33.333333333333329</v>
      </c>
      <c r="O374" s="183">
        <f>'6-22-24 vs Shades Valley'!P6</f>
        <v>3</v>
      </c>
      <c r="P374" s="183">
        <f>'6-22-24 vs Shades Valley'!Q6</f>
        <v>0</v>
      </c>
      <c r="Q374" s="183">
        <f>'6-22-24 vs Shades Valley'!R6</f>
        <v>0</v>
      </c>
      <c r="R374" s="183">
        <f>'6-22-24 vs Shades Valley'!S6</f>
        <v>0</v>
      </c>
      <c r="S374" s="183">
        <f>'6-22-24 vs Shades Valley'!T6</f>
        <v>1</v>
      </c>
      <c r="T374" s="183">
        <f>'6-22-24 vs Shades Valley'!U6</f>
        <v>1</v>
      </c>
      <c r="U374" s="183">
        <f>'6-22-24 vs Shades Valley'!V6</f>
        <v>0</v>
      </c>
      <c r="V374" s="183">
        <f>'6-22-24 vs Shades Valley'!W6</f>
        <v>0</v>
      </c>
      <c r="W374" s="183">
        <f>'6-22-24 vs Shades Valley'!X6</f>
        <v>0</v>
      </c>
      <c r="X374" s="183">
        <f>'6-22-24 vs Shades Valley'!Y6</f>
        <v>0</v>
      </c>
      <c r="Y374" s="183">
        <f>'6-22-24 vs Shades Valley'!Z6</f>
        <v>1</v>
      </c>
      <c r="Z374" s="183">
        <f>'6-22-24 vs Shades Valley'!AA6</f>
        <v>11.85</v>
      </c>
      <c r="AA374" s="196" t="s">
        <v>177</v>
      </c>
      <c r="AB374" s="196"/>
      <c r="AC374" s="196"/>
    </row>
    <row r="375" spans="1:29" x14ac:dyDescent="0.55000000000000004">
      <c r="A375" s="196">
        <f>'6-22-24 vs Shades Valley'!B7</f>
        <v>4</v>
      </c>
      <c r="B375" s="196" t="str">
        <f>'6-22-24 vs Shades Valley'!C7</f>
        <v>Stapler</v>
      </c>
      <c r="C375" s="183">
        <f>'6-22-24 vs Shades Valley'!D7</f>
        <v>1</v>
      </c>
      <c r="D375" s="183">
        <f>'6-22-24 vs Shades Valley'!E7</f>
        <v>1</v>
      </c>
      <c r="E375" s="183">
        <f>'6-22-24 vs Shades Valley'!F7*100</f>
        <v>100</v>
      </c>
      <c r="F375" s="183">
        <f>'6-22-24 vs Shades Valley'!G7</f>
        <v>2</v>
      </c>
      <c r="G375" s="183">
        <f>'6-22-24 vs Shades Valley'!H7</f>
        <v>5</v>
      </c>
      <c r="H375" s="183">
        <f>'6-22-24 vs Shades Valley'!I7*100</f>
        <v>40</v>
      </c>
      <c r="I375" s="183">
        <f>'6-22-24 vs Shades Valley'!J7</f>
        <v>3</v>
      </c>
      <c r="J375" s="183">
        <f>'6-22-24 vs Shades Valley'!K7</f>
        <v>3</v>
      </c>
      <c r="K375" s="183">
        <f>'6-22-24 vs Shades Valley'!L7*100</f>
        <v>100</v>
      </c>
      <c r="L375" s="183">
        <f>'6-22-24 vs Shades Valley'!M7</f>
        <v>3</v>
      </c>
      <c r="M375" s="183">
        <f>'6-22-24 vs Shades Valley'!N7</f>
        <v>6</v>
      </c>
      <c r="N375" s="183">
        <f>'6-22-24 vs Shades Valley'!O7*100</f>
        <v>50</v>
      </c>
      <c r="O375" s="183">
        <f>'6-22-24 vs Shades Valley'!P7</f>
        <v>11</v>
      </c>
      <c r="P375" s="183">
        <f>'6-22-24 vs Shades Valley'!Q7</f>
        <v>1</v>
      </c>
      <c r="Q375" s="183">
        <f>'6-22-24 vs Shades Valley'!R7</f>
        <v>1</v>
      </c>
      <c r="R375" s="183">
        <f>'6-22-24 vs Shades Valley'!S7</f>
        <v>2</v>
      </c>
      <c r="S375" s="183">
        <f>'6-22-24 vs Shades Valley'!T7</f>
        <v>4</v>
      </c>
      <c r="T375" s="183">
        <f>'6-22-24 vs Shades Valley'!U7</f>
        <v>2</v>
      </c>
      <c r="U375" s="183">
        <f>'6-22-24 vs Shades Valley'!V7</f>
        <v>0</v>
      </c>
      <c r="V375" s="183">
        <f>'6-22-24 vs Shades Valley'!W7</f>
        <v>1</v>
      </c>
      <c r="W375" s="183">
        <f>'6-22-24 vs Shades Valley'!X7</f>
        <v>1</v>
      </c>
      <c r="X375" s="183">
        <f>'6-22-24 vs Shades Valley'!Y7</f>
        <v>0</v>
      </c>
      <c r="Y375" s="183">
        <f>'6-22-24 vs Shades Valley'!Z7</f>
        <v>2</v>
      </c>
      <c r="Z375" s="183">
        <f>'6-22-24 vs Shades Valley'!AA7</f>
        <v>24.5</v>
      </c>
      <c r="AA375" s="196" t="s">
        <v>177</v>
      </c>
      <c r="AB375" s="196"/>
      <c r="AC375" s="196"/>
    </row>
    <row r="376" spans="1:29" x14ac:dyDescent="0.55000000000000004">
      <c r="A376" s="196">
        <f>'6-22-24 vs Shades Valley'!B8</f>
        <v>5</v>
      </c>
      <c r="B376" s="196" t="str">
        <f>'6-22-24 vs Shades Valley'!C8</f>
        <v>JD</v>
      </c>
      <c r="C376" s="183">
        <f>'6-22-24 vs Shades Valley'!D8</f>
        <v>2</v>
      </c>
      <c r="D376" s="183">
        <f>'6-22-24 vs Shades Valley'!E8</f>
        <v>5</v>
      </c>
      <c r="E376" s="183">
        <f>'6-22-24 vs Shades Valley'!F8*100</f>
        <v>40</v>
      </c>
      <c r="F376" s="183">
        <f>'6-22-24 vs Shades Valley'!G8</f>
        <v>1</v>
      </c>
      <c r="G376" s="183">
        <f>'6-22-24 vs Shades Valley'!H8</f>
        <v>2</v>
      </c>
      <c r="H376" s="183">
        <f>'6-22-24 vs Shades Valley'!I8*100</f>
        <v>50</v>
      </c>
      <c r="I376" s="183">
        <f>'6-22-24 vs Shades Valley'!J8</f>
        <v>7</v>
      </c>
      <c r="J376" s="183">
        <f>'6-22-24 vs Shades Valley'!K8</f>
        <v>10</v>
      </c>
      <c r="K376" s="183">
        <f>'6-22-24 vs Shades Valley'!L8*100</f>
        <v>70</v>
      </c>
      <c r="L376" s="183">
        <f>'6-22-24 vs Shades Valley'!M8</f>
        <v>3</v>
      </c>
      <c r="M376" s="183">
        <f>'6-22-24 vs Shades Valley'!N8</f>
        <v>7</v>
      </c>
      <c r="N376" s="183">
        <f>'6-22-24 vs Shades Valley'!O8*100</f>
        <v>42.857142857142854</v>
      </c>
      <c r="O376" s="183">
        <f>'6-22-24 vs Shades Valley'!P8</f>
        <v>14</v>
      </c>
      <c r="P376" s="183">
        <f>'6-22-24 vs Shades Valley'!Q8</f>
        <v>3</v>
      </c>
      <c r="Q376" s="183">
        <f>'6-22-24 vs Shades Valley'!R8</f>
        <v>3</v>
      </c>
      <c r="R376" s="183">
        <f>'6-22-24 vs Shades Valley'!S8</f>
        <v>6</v>
      </c>
      <c r="S376" s="183">
        <f>'6-22-24 vs Shades Valley'!T8</f>
        <v>2</v>
      </c>
      <c r="T376" s="183">
        <f>'6-22-24 vs Shades Valley'!U8</f>
        <v>0</v>
      </c>
      <c r="U376" s="183">
        <f>'6-22-24 vs Shades Valley'!V8</f>
        <v>1</v>
      </c>
      <c r="V376" s="183">
        <f>'6-22-24 vs Shades Valley'!W8</f>
        <v>5</v>
      </c>
      <c r="W376" s="183">
        <f>'6-22-24 vs Shades Valley'!X8</f>
        <v>0</v>
      </c>
      <c r="X376" s="183">
        <f>'6-22-24 vs Shades Valley'!Y8</f>
        <v>0</v>
      </c>
      <c r="Y376" s="183">
        <f>'6-22-24 vs Shades Valley'!Z8</f>
        <v>1</v>
      </c>
      <c r="Z376" s="183">
        <f>'6-22-24 vs Shades Valley'!AA8</f>
        <v>23</v>
      </c>
      <c r="AA376" s="196" t="s">
        <v>177</v>
      </c>
      <c r="AB376" s="196"/>
      <c r="AC376" s="196"/>
    </row>
    <row r="377" spans="1:29" x14ac:dyDescent="0.55000000000000004">
      <c r="A377" s="196">
        <f>'6-22-24 vs Shades Valley'!B9</f>
        <v>10</v>
      </c>
      <c r="B377" s="196" t="str">
        <f>'6-22-24 vs Shades Valley'!C9</f>
        <v>Mason</v>
      </c>
      <c r="C377" s="183">
        <f>'6-22-24 vs Shades Valley'!D9</f>
        <v>0</v>
      </c>
      <c r="D377" s="183">
        <f>'6-22-24 vs Shades Valley'!E9</f>
        <v>0</v>
      </c>
      <c r="E377" s="183">
        <f>'6-22-24 vs Shades Valley'!F9*100</f>
        <v>0</v>
      </c>
      <c r="F377" s="183">
        <f>'6-22-24 vs Shades Valley'!G9</f>
        <v>0</v>
      </c>
      <c r="G377" s="183">
        <f>'6-22-24 vs Shades Valley'!H9</f>
        <v>0</v>
      </c>
      <c r="H377" s="183">
        <f>'6-22-24 vs Shades Valley'!I9*100</f>
        <v>0</v>
      </c>
      <c r="I377" s="183">
        <f>'6-22-24 vs Shades Valley'!J9</f>
        <v>0</v>
      </c>
      <c r="J377" s="183">
        <f>'6-22-24 vs Shades Valley'!K9</f>
        <v>0</v>
      </c>
      <c r="K377" s="183">
        <f>'6-22-24 vs Shades Valley'!L9*100</f>
        <v>0</v>
      </c>
      <c r="L377" s="183">
        <f>'6-22-24 vs Shades Valley'!M9</f>
        <v>0</v>
      </c>
      <c r="M377" s="183">
        <f>'6-22-24 vs Shades Valley'!N9</f>
        <v>0</v>
      </c>
      <c r="N377" s="183">
        <f>'6-22-24 vs Shades Valley'!O9*100</f>
        <v>0</v>
      </c>
      <c r="O377" s="183">
        <f>'6-22-24 vs Shades Valley'!P9</f>
        <v>0</v>
      </c>
      <c r="P377" s="183">
        <f>'6-22-24 vs Shades Valley'!Q9</f>
        <v>0</v>
      </c>
      <c r="Q377" s="183">
        <f>'6-22-24 vs Shades Valley'!R9</f>
        <v>0</v>
      </c>
      <c r="R377" s="183">
        <f>'6-22-24 vs Shades Valley'!S9</f>
        <v>0</v>
      </c>
      <c r="S377" s="183">
        <f>'6-22-24 vs Shades Valley'!T9</f>
        <v>0</v>
      </c>
      <c r="T377" s="183">
        <f>'6-22-24 vs Shades Valley'!U9</f>
        <v>0</v>
      </c>
      <c r="U377" s="183">
        <f>'6-22-24 vs Shades Valley'!V9</f>
        <v>0</v>
      </c>
      <c r="V377" s="183">
        <f>'6-22-24 vs Shades Valley'!W9</f>
        <v>0</v>
      </c>
      <c r="W377" s="183">
        <f>'6-22-24 vs Shades Valley'!X9</f>
        <v>0</v>
      </c>
      <c r="X377" s="183">
        <f>'6-22-24 vs Shades Valley'!Y9</f>
        <v>1</v>
      </c>
      <c r="Y377" s="183">
        <f>'6-22-24 vs Shades Valley'!Z9</f>
        <v>0</v>
      </c>
      <c r="Z377" s="183">
        <f>'6-22-24 vs Shades Valley'!AA9</f>
        <v>2.5</v>
      </c>
      <c r="AA377" s="196" t="s">
        <v>177</v>
      </c>
      <c r="AB377" s="196"/>
      <c r="AC377" s="196"/>
    </row>
    <row r="378" spans="1:29" x14ac:dyDescent="0.55000000000000004">
      <c r="A378" s="196">
        <f>'6-22-24 vs Shades Valley'!B10</f>
        <v>11</v>
      </c>
      <c r="B378" s="196" t="str">
        <f>'6-22-24 vs Shades Valley'!C10</f>
        <v>Pannell</v>
      </c>
      <c r="C378" s="183">
        <f>'6-22-24 vs Shades Valley'!D10</f>
        <v>1</v>
      </c>
      <c r="D378" s="183">
        <f>'6-22-24 vs Shades Valley'!E10</f>
        <v>2</v>
      </c>
      <c r="E378" s="183">
        <f>'6-22-24 vs Shades Valley'!F10*100</f>
        <v>50</v>
      </c>
      <c r="F378" s="183">
        <f>'6-22-24 vs Shades Valley'!G10</f>
        <v>0</v>
      </c>
      <c r="G378" s="183">
        <f>'6-22-24 vs Shades Valley'!H10</f>
        <v>1</v>
      </c>
      <c r="H378" s="183">
        <f>'6-22-24 vs Shades Valley'!I10*100</f>
        <v>0</v>
      </c>
      <c r="I378" s="183">
        <f>'6-22-24 vs Shades Valley'!J10</f>
        <v>0</v>
      </c>
      <c r="J378" s="183">
        <f>'6-22-24 vs Shades Valley'!K10</f>
        <v>2</v>
      </c>
      <c r="K378" s="183">
        <f>'6-22-24 vs Shades Valley'!L10*100</f>
        <v>0</v>
      </c>
      <c r="L378" s="183">
        <f>'6-22-24 vs Shades Valley'!M10</f>
        <v>1</v>
      </c>
      <c r="M378" s="183">
        <f>'6-22-24 vs Shades Valley'!N10</f>
        <v>3</v>
      </c>
      <c r="N378" s="183">
        <f>'6-22-24 vs Shades Valley'!O10*100</f>
        <v>33.333333333333329</v>
      </c>
      <c r="O378" s="183">
        <f>'6-22-24 vs Shades Valley'!P10</f>
        <v>2</v>
      </c>
      <c r="P378" s="183">
        <f>'6-22-24 vs Shades Valley'!Q10</f>
        <v>2</v>
      </c>
      <c r="Q378" s="183">
        <f>'6-22-24 vs Shades Valley'!R10</f>
        <v>1</v>
      </c>
      <c r="R378" s="183">
        <f>'6-22-24 vs Shades Valley'!S10</f>
        <v>3</v>
      </c>
      <c r="S378" s="183">
        <f>'6-22-24 vs Shades Valley'!T10</f>
        <v>0</v>
      </c>
      <c r="T378" s="183">
        <f>'6-22-24 vs Shades Valley'!U10</f>
        <v>1</v>
      </c>
      <c r="U378" s="183">
        <f>'6-22-24 vs Shades Valley'!V10</f>
        <v>0</v>
      </c>
      <c r="V378" s="183">
        <f>'6-22-24 vs Shades Valley'!W10</f>
        <v>1</v>
      </c>
      <c r="W378" s="183">
        <f>'6-22-24 vs Shades Valley'!X10</f>
        <v>0</v>
      </c>
      <c r="X378" s="183">
        <f>'6-22-24 vs Shades Valley'!Y10</f>
        <v>1</v>
      </c>
      <c r="Y378" s="183">
        <f>'6-22-24 vs Shades Valley'!Z10</f>
        <v>1</v>
      </c>
      <c r="Z378" s="183">
        <f>'6-22-24 vs Shades Valley'!AA10</f>
        <v>10.66</v>
      </c>
      <c r="AA378" s="196" t="s">
        <v>177</v>
      </c>
      <c r="AB378" s="196"/>
      <c r="AC378" s="196"/>
    </row>
    <row r="379" spans="1:29" x14ac:dyDescent="0.55000000000000004">
      <c r="A379" s="196">
        <f>'6-22-24 vs Shades Valley'!B11</f>
        <v>12</v>
      </c>
      <c r="B379" s="196" t="str">
        <f>'6-22-24 vs Shades Valley'!C11</f>
        <v>Chapman</v>
      </c>
      <c r="C379" s="183">
        <f>'6-22-24 vs Shades Valley'!D11</f>
        <v>1</v>
      </c>
      <c r="D379" s="183">
        <f>'6-22-24 vs Shades Valley'!E11</f>
        <v>1</v>
      </c>
      <c r="E379" s="183">
        <f>'6-22-24 vs Shades Valley'!F11*100</f>
        <v>100</v>
      </c>
      <c r="F379" s="183">
        <f>'6-22-24 vs Shades Valley'!G11</f>
        <v>0</v>
      </c>
      <c r="G379" s="183">
        <f>'6-22-24 vs Shades Valley'!H11</f>
        <v>0</v>
      </c>
      <c r="H379" s="183">
        <f>'6-22-24 vs Shades Valley'!I11*100</f>
        <v>0</v>
      </c>
      <c r="I379" s="183">
        <f>'6-22-24 vs Shades Valley'!J11</f>
        <v>0</v>
      </c>
      <c r="J379" s="183">
        <f>'6-22-24 vs Shades Valley'!K11</f>
        <v>0</v>
      </c>
      <c r="K379" s="183">
        <f>'6-22-24 vs Shades Valley'!L11*100</f>
        <v>0</v>
      </c>
      <c r="L379" s="183">
        <f>'6-22-24 vs Shades Valley'!M11</f>
        <v>1</v>
      </c>
      <c r="M379" s="183">
        <f>'6-22-24 vs Shades Valley'!N11</f>
        <v>1</v>
      </c>
      <c r="N379" s="183">
        <f>'6-22-24 vs Shades Valley'!O11*100</f>
        <v>100</v>
      </c>
      <c r="O379" s="183">
        <f>'6-22-24 vs Shades Valley'!P11</f>
        <v>2</v>
      </c>
      <c r="P379" s="183">
        <f>'6-22-24 vs Shades Valley'!Q11</f>
        <v>0</v>
      </c>
      <c r="Q379" s="183">
        <f>'6-22-24 vs Shades Valley'!R11</f>
        <v>0</v>
      </c>
      <c r="R379" s="183">
        <f>'6-22-24 vs Shades Valley'!S11</f>
        <v>0</v>
      </c>
      <c r="S379" s="183">
        <f>'6-22-24 vs Shades Valley'!T11</f>
        <v>0</v>
      </c>
      <c r="T379" s="183">
        <f>'6-22-24 vs Shades Valley'!U11</f>
        <v>0</v>
      </c>
      <c r="U379" s="183">
        <f>'6-22-24 vs Shades Valley'!V11</f>
        <v>0</v>
      </c>
      <c r="V379" s="183">
        <f>'6-22-24 vs Shades Valley'!W11</f>
        <v>0</v>
      </c>
      <c r="W379" s="183">
        <f>'6-22-24 vs Shades Valley'!X11</f>
        <v>0</v>
      </c>
      <c r="X379" s="183">
        <f>'6-22-24 vs Shades Valley'!Y11</f>
        <v>0</v>
      </c>
      <c r="Y379" s="183">
        <f>'6-22-24 vs Shades Valley'!Z11</f>
        <v>0</v>
      </c>
      <c r="Z379" s="183">
        <f>'6-22-24 vs Shades Valley'!AA11</f>
        <v>1</v>
      </c>
      <c r="AA379" s="196" t="s">
        <v>177</v>
      </c>
      <c r="AB379" s="196"/>
      <c r="AC379" s="196"/>
    </row>
    <row r="380" spans="1:29" x14ac:dyDescent="0.55000000000000004">
      <c r="A380" s="196">
        <f>'6-22-24 vs Shades Valley'!B12</f>
        <v>24</v>
      </c>
      <c r="B380" s="196" t="str">
        <f>'6-22-24 vs Shades Valley'!C12</f>
        <v>Carney</v>
      </c>
      <c r="C380" s="183">
        <f>'6-22-24 vs Shades Valley'!D12</f>
        <v>0</v>
      </c>
      <c r="D380" s="183">
        <f>'6-22-24 vs Shades Valley'!E12</f>
        <v>0</v>
      </c>
      <c r="E380" s="183">
        <f>'6-22-24 vs Shades Valley'!F12*100</f>
        <v>0</v>
      </c>
      <c r="F380" s="183">
        <f>'6-22-24 vs Shades Valley'!G12</f>
        <v>0</v>
      </c>
      <c r="G380" s="183">
        <f>'6-22-24 vs Shades Valley'!H12</f>
        <v>1</v>
      </c>
      <c r="H380" s="183">
        <f>'6-22-24 vs Shades Valley'!I12*100</f>
        <v>0</v>
      </c>
      <c r="I380" s="183">
        <f>'6-22-24 vs Shades Valley'!J12</f>
        <v>0</v>
      </c>
      <c r="J380" s="183">
        <f>'6-22-24 vs Shades Valley'!K12</f>
        <v>0</v>
      </c>
      <c r="K380" s="183">
        <f>'6-22-24 vs Shades Valley'!L12*100</f>
        <v>0</v>
      </c>
      <c r="L380" s="183">
        <f>'6-22-24 vs Shades Valley'!M12</f>
        <v>0</v>
      </c>
      <c r="M380" s="183">
        <f>'6-22-24 vs Shades Valley'!N12</f>
        <v>1</v>
      </c>
      <c r="N380" s="183">
        <f>'6-22-24 vs Shades Valley'!O12*100</f>
        <v>0</v>
      </c>
      <c r="O380" s="183">
        <f>'6-22-24 vs Shades Valley'!P12</f>
        <v>0</v>
      </c>
      <c r="P380" s="183">
        <f>'6-22-24 vs Shades Valley'!Q12</f>
        <v>0</v>
      </c>
      <c r="Q380" s="183">
        <f>'6-22-24 vs Shades Valley'!R12</f>
        <v>2</v>
      </c>
      <c r="R380" s="183">
        <f>'6-22-24 vs Shades Valley'!S12</f>
        <v>2</v>
      </c>
      <c r="S380" s="183">
        <f>'6-22-24 vs Shades Valley'!T12</f>
        <v>0</v>
      </c>
      <c r="T380" s="183">
        <f>'6-22-24 vs Shades Valley'!U12</f>
        <v>0</v>
      </c>
      <c r="U380" s="183">
        <f>'6-22-24 vs Shades Valley'!V12</f>
        <v>0</v>
      </c>
      <c r="V380" s="183">
        <f>'6-22-24 vs Shades Valley'!W12</f>
        <v>0</v>
      </c>
      <c r="W380" s="183">
        <f>'6-22-24 vs Shades Valley'!X12</f>
        <v>0</v>
      </c>
      <c r="X380" s="183">
        <f>'6-22-24 vs Shades Valley'!Y12</f>
        <v>0</v>
      </c>
      <c r="Y380" s="183">
        <f>'6-22-24 vs Shades Valley'!Z12</f>
        <v>1</v>
      </c>
      <c r="Z380" s="183">
        <f>'6-22-24 vs Shades Valley'!AA12</f>
        <v>12.25</v>
      </c>
      <c r="AA380" s="196" t="s">
        <v>177</v>
      </c>
      <c r="AB380" s="196"/>
      <c r="AC380" s="196"/>
    </row>
    <row r="381" spans="1:29" x14ac:dyDescent="0.55000000000000004">
      <c r="A381" s="196">
        <f>'6-22-24 vs Shades Valley'!B13</f>
        <v>30</v>
      </c>
      <c r="B381" s="196" t="str">
        <f>'6-22-24 vs Shades Valley'!C13</f>
        <v>Bowman</v>
      </c>
      <c r="C381" s="183">
        <f>'6-22-24 vs Shades Valley'!D13</f>
        <v>5</v>
      </c>
      <c r="D381" s="183">
        <f>'6-22-24 vs Shades Valley'!E13</f>
        <v>9</v>
      </c>
      <c r="E381" s="183">
        <f>'6-22-24 vs Shades Valley'!F13*100</f>
        <v>55.555555555555557</v>
      </c>
      <c r="F381" s="183">
        <f>'6-22-24 vs Shades Valley'!G13</f>
        <v>1</v>
      </c>
      <c r="G381" s="183">
        <f>'6-22-24 vs Shades Valley'!H13</f>
        <v>3</v>
      </c>
      <c r="H381" s="183">
        <f>'6-22-24 vs Shades Valley'!I13*100</f>
        <v>33.333333333333329</v>
      </c>
      <c r="I381" s="183">
        <f>'6-22-24 vs Shades Valley'!J13</f>
        <v>6</v>
      </c>
      <c r="J381" s="183">
        <f>'6-22-24 vs Shades Valley'!K13</f>
        <v>8</v>
      </c>
      <c r="K381" s="183">
        <f>'6-22-24 vs Shades Valley'!L13*100</f>
        <v>75</v>
      </c>
      <c r="L381" s="183">
        <f>'6-22-24 vs Shades Valley'!M13</f>
        <v>6</v>
      </c>
      <c r="M381" s="183">
        <f>'6-22-24 vs Shades Valley'!N13</f>
        <v>12</v>
      </c>
      <c r="N381" s="183">
        <f>'6-22-24 vs Shades Valley'!O13*100</f>
        <v>50</v>
      </c>
      <c r="O381" s="183">
        <f>'6-22-24 vs Shades Valley'!P13</f>
        <v>19</v>
      </c>
      <c r="P381" s="183">
        <f>'6-22-24 vs Shades Valley'!Q13</f>
        <v>2</v>
      </c>
      <c r="Q381" s="183">
        <f>'6-22-24 vs Shades Valley'!R13</f>
        <v>1</v>
      </c>
      <c r="R381" s="183">
        <f>'6-22-24 vs Shades Valley'!S13</f>
        <v>3</v>
      </c>
      <c r="S381" s="183">
        <f>'6-22-24 vs Shades Valley'!T13</f>
        <v>2</v>
      </c>
      <c r="T381" s="183">
        <f>'6-22-24 vs Shades Valley'!U13</f>
        <v>2</v>
      </c>
      <c r="U381" s="183">
        <f>'6-22-24 vs Shades Valley'!V13</f>
        <v>3</v>
      </c>
      <c r="V381" s="183">
        <f>'6-22-24 vs Shades Valley'!W13</f>
        <v>2</v>
      </c>
      <c r="W381" s="183">
        <f>'6-22-24 vs Shades Valley'!X13</f>
        <v>0</v>
      </c>
      <c r="X381" s="183">
        <f>'6-22-24 vs Shades Valley'!Y13</f>
        <v>2</v>
      </c>
      <c r="Y381" s="183">
        <f>'6-22-24 vs Shades Valley'!Z13</f>
        <v>2</v>
      </c>
      <c r="Z381" s="183">
        <f>'6-22-24 vs Shades Valley'!AA13</f>
        <v>21.5</v>
      </c>
      <c r="AA381" s="196" t="s">
        <v>177</v>
      </c>
      <c r="AB381" s="196"/>
      <c r="AC381" s="196"/>
    </row>
    <row r="382" spans="1:29" x14ac:dyDescent="0.55000000000000004">
      <c r="A382" s="196">
        <f>'6-22-24 vs Shades Valley'!B14</f>
        <v>32</v>
      </c>
      <c r="B382" s="196" t="str">
        <f>'6-22-24 vs Shades Valley'!C14</f>
        <v>Turner</v>
      </c>
      <c r="C382" s="183">
        <f>'6-22-24 vs Shades Valley'!D14</f>
        <v>0</v>
      </c>
      <c r="D382" s="183">
        <f>'6-22-24 vs Shades Valley'!E14</f>
        <v>0</v>
      </c>
      <c r="E382" s="183">
        <f>'6-22-24 vs Shades Valley'!F14*100</f>
        <v>0</v>
      </c>
      <c r="F382" s="183">
        <f>'6-22-24 vs Shades Valley'!G14</f>
        <v>0</v>
      </c>
      <c r="G382" s="183">
        <f>'6-22-24 vs Shades Valley'!H14</f>
        <v>0</v>
      </c>
      <c r="H382" s="183">
        <f>'6-22-24 vs Shades Valley'!I14*100</f>
        <v>0</v>
      </c>
      <c r="I382" s="183">
        <f>'6-22-24 vs Shades Valley'!J14</f>
        <v>0</v>
      </c>
      <c r="J382" s="183">
        <f>'6-22-24 vs Shades Valley'!K14</f>
        <v>0</v>
      </c>
      <c r="K382" s="183">
        <f>'6-22-24 vs Shades Valley'!L14*100</f>
        <v>0</v>
      </c>
      <c r="L382" s="183">
        <f>'6-22-24 vs Shades Valley'!M14</f>
        <v>0</v>
      </c>
      <c r="M382" s="183">
        <f>'6-22-24 vs Shades Valley'!N14</f>
        <v>0</v>
      </c>
      <c r="N382" s="183">
        <f>'6-22-24 vs Shades Valley'!O14*100</f>
        <v>0</v>
      </c>
      <c r="O382" s="183">
        <f>'6-22-24 vs Shades Valley'!P14</f>
        <v>0</v>
      </c>
      <c r="P382" s="183">
        <f>'6-22-24 vs Shades Valley'!Q14</f>
        <v>0</v>
      </c>
      <c r="Q382" s="183">
        <f>'6-22-24 vs Shades Valley'!R14</f>
        <v>0</v>
      </c>
      <c r="R382" s="183">
        <f>'6-22-24 vs Shades Valley'!S14</f>
        <v>0</v>
      </c>
      <c r="S382" s="183">
        <f>'6-22-24 vs Shades Valley'!T14</f>
        <v>0</v>
      </c>
      <c r="T382" s="183">
        <f>'6-22-24 vs Shades Valley'!U14</f>
        <v>0</v>
      </c>
      <c r="U382" s="183">
        <f>'6-22-24 vs Shades Valley'!V14</f>
        <v>0</v>
      </c>
      <c r="V382" s="183">
        <f>'6-22-24 vs Shades Valley'!W14</f>
        <v>0</v>
      </c>
      <c r="W382" s="183">
        <f>'6-22-24 vs Shades Valley'!X14</f>
        <v>0</v>
      </c>
      <c r="X382" s="183">
        <f>'6-22-24 vs Shades Valley'!Y14</f>
        <v>1</v>
      </c>
      <c r="Y382" s="183">
        <f>'6-22-24 vs Shades Valley'!Z14</f>
        <v>0</v>
      </c>
      <c r="Z382" s="183">
        <f>'6-22-24 vs Shades Valley'!AA14</f>
        <v>1</v>
      </c>
      <c r="AA382" s="196" t="s">
        <v>177</v>
      </c>
      <c r="AB382" s="196"/>
      <c r="AC382" s="196"/>
    </row>
    <row r="383" spans="1:29" x14ac:dyDescent="0.55000000000000004">
      <c r="A383" s="196">
        <f>'6-22-24 vs Shades Valley'!B15</f>
        <v>33</v>
      </c>
      <c r="B383" s="196" t="str">
        <f>'6-22-24 vs Shades Valley'!C15</f>
        <v>Bellomy</v>
      </c>
      <c r="C383" s="183">
        <f>'6-22-24 vs Shades Valley'!D15</f>
        <v>0</v>
      </c>
      <c r="D383" s="183">
        <f>'6-22-24 vs Shades Valley'!E15</f>
        <v>1</v>
      </c>
      <c r="E383" s="183">
        <f>'6-22-24 vs Shades Valley'!F15*100</f>
        <v>0</v>
      </c>
      <c r="F383" s="183">
        <f>'6-22-24 vs Shades Valley'!G15</f>
        <v>0</v>
      </c>
      <c r="G383" s="183">
        <f>'6-22-24 vs Shades Valley'!H15</f>
        <v>0</v>
      </c>
      <c r="H383" s="183">
        <f>'6-22-24 vs Shades Valley'!I15*100</f>
        <v>0</v>
      </c>
      <c r="I383" s="183">
        <f>'6-22-24 vs Shades Valley'!J15</f>
        <v>0</v>
      </c>
      <c r="J383" s="183">
        <f>'6-22-24 vs Shades Valley'!K15</f>
        <v>0</v>
      </c>
      <c r="K383" s="183">
        <f>'6-22-24 vs Shades Valley'!L15*100</f>
        <v>0</v>
      </c>
      <c r="L383" s="183">
        <f>'6-22-24 vs Shades Valley'!M15</f>
        <v>0</v>
      </c>
      <c r="M383" s="183">
        <f>'6-22-24 vs Shades Valley'!N15</f>
        <v>1</v>
      </c>
      <c r="N383" s="183">
        <f>'6-22-24 vs Shades Valley'!O15*100</f>
        <v>0</v>
      </c>
      <c r="O383" s="183">
        <f>'6-22-24 vs Shades Valley'!P15</f>
        <v>0</v>
      </c>
      <c r="P383" s="183">
        <f>'6-22-24 vs Shades Valley'!Q15</f>
        <v>1</v>
      </c>
      <c r="Q383" s="183">
        <f>'6-22-24 vs Shades Valley'!R15</f>
        <v>0</v>
      </c>
      <c r="R383" s="183">
        <f>'6-22-24 vs Shades Valley'!S15</f>
        <v>1</v>
      </c>
      <c r="S383" s="183">
        <f>'6-22-24 vs Shades Valley'!T15</f>
        <v>1</v>
      </c>
      <c r="T383" s="183">
        <f>'6-22-24 vs Shades Valley'!U15</f>
        <v>0</v>
      </c>
      <c r="U383" s="183">
        <f>'6-22-24 vs Shades Valley'!V15</f>
        <v>0</v>
      </c>
      <c r="V383" s="183">
        <f>'6-22-24 vs Shades Valley'!W15</f>
        <v>0</v>
      </c>
      <c r="W383" s="183">
        <f>'6-22-24 vs Shades Valley'!X15</f>
        <v>0</v>
      </c>
      <c r="X383" s="183">
        <f>'6-22-24 vs Shades Valley'!Y15</f>
        <v>0</v>
      </c>
      <c r="Y383" s="183">
        <f>'6-22-24 vs Shades Valley'!Z15</f>
        <v>1</v>
      </c>
      <c r="Z383" s="183">
        <f>'6-22-24 vs Shades Valley'!AA15</f>
        <v>2.75</v>
      </c>
      <c r="AA383" s="196" t="s">
        <v>177</v>
      </c>
      <c r="AB383" s="196"/>
      <c r="AC383" s="196"/>
    </row>
    <row r="384" spans="1:29" x14ac:dyDescent="0.55000000000000004">
      <c r="A384" s="196">
        <f>'6-22-24 vs Shades Valley'!B16</f>
        <v>34</v>
      </c>
      <c r="B384" s="196" t="str">
        <f>'6-22-24 vs Shades Valley'!C16</f>
        <v>Toms</v>
      </c>
      <c r="C384" s="183">
        <f>'6-22-24 vs Shades Valley'!D16</f>
        <v>1</v>
      </c>
      <c r="D384" s="183">
        <f>'6-22-24 vs Shades Valley'!E16</f>
        <v>1</v>
      </c>
      <c r="E384" s="183">
        <f>'6-22-24 vs Shades Valley'!F16*100</f>
        <v>100</v>
      </c>
      <c r="F384" s="183">
        <f>'6-22-24 vs Shades Valley'!G16</f>
        <v>0</v>
      </c>
      <c r="G384" s="183">
        <f>'6-22-24 vs Shades Valley'!H16</f>
        <v>0</v>
      </c>
      <c r="H384" s="183">
        <f>'6-22-24 vs Shades Valley'!I16*100</f>
        <v>0</v>
      </c>
      <c r="I384" s="183">
        <f>'6-22-24 vs Shades Valley'!J16</f>
        <v>0</v>
      </c>
      <c r="J384" s="183">
        <f>'6-22-24 vs Shades Valley'!K16</f>
        <v>0</v>
      </c>
      <c r="K384" s="183">
        <f>'6-22-24 vs Shades Valley'!L16*100</f>
        <v>0</v>
      </c>
      <c r="L384" s="183">
        <f>'6-22-24 vs Shades Valley'!M16</f>
        <v>1</v>
      </c>
      <c r="M384" s="183">
        <f>'6-22-24 vs Shades Valley'!N16</f>
        <v>1</v>
      </c>
      <c r="N384" s="183">
        <f>'6-22-24 vs Shades Valley'!O16*100</f>
        <v>100</v>
      </c>
      <c r="O384" s="183">
        <f>'6-22-24 vs Shades Valley'!P16</f>
        <v>2</v>
      </c>
      <c r="P384" s="183">
        <f>'6-22-24 vs Shades Valley'!Q16</f>
        <v>0</v>
      </c>
      <c r="Q384" s="183">
        <f>'6-22-24 vs Shades Valley'!R16</f>
        <v>1</v>
      </c>
      <c r="R384" s="183">
        <f>'6-22-24 vs Shades Valley'!S16</f>
        <v>1</v>
      </c>
      <c r="S384" s="183">
        <f>'6-22-24 vs Shades Valley'!T16</f>
        <v>0</v>
      </c>
      <c r="T384" s="183">
        <f>'6-22-24 vs Shades Valley'!U16</f>
        <v>1</v>
      </c>
      <c r="U384" s="183">
        <f>'6-22-24 vs Shades Valley'!V16</f>
        <v>0</v>
      </c>
      <c r="V384" s="183">
        <f>'6-22-24 vs Shades Valley'!W16</f>
        <v>0</v>
      </c>
      <c r="W384" s="183">
        <f>'6-22-24 vs Shades Valley'!X16</f>
        <v>0</v>
      </c>
      <c r="X384" s="183">
        <f>'6-22-24 vs Shades Valley'!Y16</f>
        <v>0</v>
      </c>
      <c r="Y384" s="183">
        <f>'6-22-24 vs Shades Valley'!Z16</f>
        <v>2</v>
      </c>
      <c r="Z384" s="183">
        <f>'6-22-24 vs Shades Valley'!AA16</f>
        <v>10.5</v>
      </c>
      <c r="AA384" s="196" t="s">
        <v>177</v>
      </c>
      <c r="AB384" s="196"/>
      <c r="AC384" s="196"/>
    </row>
    <row r="385" spans="1:29" x14ac:dyDescent="0.55000000000000004">
      <c r="A385" s="196">
        <f>'6-22-24 vs Shades Valley'!B17</f>
        <v>55</v>
      </c>
      <c r="B385" s="196" t="str">
        <f>'6-22-24 vs Shades Valley'!C17</f>
        <v>Baker</v>
      </c>
      <c r="C385" s="183">
        <f>'6-22-24 vs Shades Valley'!D17</f>
        <v>0</v>
      </c>
      <c r="D385" s="183">
        <f>'6-22-24 vs Shades Valley'!E17</f>
        <v>0</v>
      </c>
      <c r="E385" s="183">
        <f>'6-22-24 vs Shades Valley'!F17*100</f>
        <v>0</v>
      </c>
      <c r="F385" s="183">
        <f>'6-22-24 vs Shades Valley'!G17</f>
        <v>0</v>
      </c>
      <c r="G385" s="183">
        <f>'6-22-24 vs Shades Valley'!H17</f>
        <v>0</v>
      </c>
      <c r="H385" s="183">
        <f>'6-22-24 vs Shades Valley'!I17*100</f>
        <v>0</v>
      </c>
      <c r="I385" s="183">
        <f>'6-22-24 vs Shades Valley'!J17</f>
        <v>0</v>
      </c>
      <c r="J385" s="183">
        <f>'6-22-24 vs Shades Valley'!K17</f>
        <v>0</v>
      </c>
      <c r="K385" s="183">
        <f>'6-22-24 vs Shades Valley'!L17*100</f>
        <v>0</v>
      </c>
      <c r="L385" s="183">
        <f>'6-22-24 vs Shades Valley'!M17</f>
        <v>0</v>
      </c>
      <c r="M385" s="183">
        <f>'6-22-24 vs Shades Valley'!N17</f>
        <v>0</v>
      </c>
      <c r="N385" s="183">
        <f>'6-22-24 vs Shades Valley'!O17*100</f>
        <v>0</v>
      </c>
      <c r="O385" s="183">
        <f>'6-22-24 vs Shades Valley'!P17</f>
        <v>0</v>
      </c>
      <c r="P385" s="183">
        <f>'6-22-24 vs Shades Valley'!Q17</f>
        <v>0</v>
      </c>
      <c r="Q385" s="183">
        <f>'6-22-24 vs Shades Valley'!R17</f>
        <v>0</v>
      </c>
      <c r="R385" s="183">
        <f>'6-22-24 vs Shades Valley'!S17</f>
        <v>0</v>
      </c>
      <c r="S385" s="183">
        <f>'6-22-24 vs Shades Valley'!T17</f>
        <v>0</v>
      </c>
      <c r="T385" s="183">
        <f>'6-22-24 vs Shades Valley'!U17</f>
        <v>0</v>
      </c>
      <c r="U385" s="183">
        <f>'6-22-24 vs Shades Valley'!V17</f>
        <v>0</v>
      </c>
      <c r="V385" s="183">
        <f>'6-22-24 vs Shades Valley'!W17</f>
        <v>0</v>
      </c>
      <c r="W385" s="183">
        <f>'6-22-24 vs Shades Valley'!X17</f>
        <v>0</v>
      </c>
      <c r="X385" s="183">
        <f>'6-22-24 vs Shades Valley'!Y17</f>
        <v>0</v>
      </c>
      <c r="Y385" s="183">
        <f>'6-22-24 vs Shades Valley'!Z17</f>
        <v>0</v>
      </c>
      <c r="Z385" s="183">
        <f>'6-22-24 vs Shades Valley'!AA17</f>
        <v>0</v>
      </c>
      <c r="AA385" s="196" t="s">
        <v>177</v>
      </c>
      <c r="AB385" s="196"/>
      <c r="AC385" s="196"/>
    </row>
    <row r="386" spans="1:29" x14ac:dyDescent="0.55000000000000004">
      <c r="A386" s="196">
        <f>'6-22-24 vs Shades Valley'!B18</f>
        <v>99</v>
      </c>
      <c r="B386" s="196" t="str">
        <f>'6-22-24 vs Shades Valley'!C18</f>
        <v>Team</v>
      </c>
      <c r="C386" s="183">
        <f>'6-22-24 vs Shades Valley'!D18</f>
        <v>15</v>
      </c>
      <c r="D386" s="183">
        <f>'6-22-24 vs Shades Valley'!E18</f>
        <v>28</v>
      </c>
      <c r="E386" s="183">
        <f>'6-22-24 vs Shades Valley'!F18*100</f>
        <v>53.571428571428569</v>
      </c>
      <c r="F386" s="183">
        <f>'6-22-24 vs Shades Valley'!G18</f>
        <v>8</v>
      </c>
      <c r="G386" s="183">
        <f>'6-22-24 vs Shades Valley'!H18</f>
        <v>24</v>
      </c>
      <c r="H386" s="183">
        <f>'6-22-24 vs Shades Valley'!I18*100</f>
        <v>33.333333333333329</v>
      </c>
      <c r="I386" s="183">
        <f>'6-22-24 vs Shades Valley'!J18</f>
        <v>16</v>
      </c>
      <c r="J386" s="183">
        <f>'6-22-24 vs Shades Valley'!K18</f>
        <v>24</v>
      </c>
      <c r="K386" s="183">
        <f>'6-22-24 vs Shades Valley'!L18*100</f>
        <v>66.666666666666657</v>
      </c>
      <c r="L386" s="183">
        <f>'6-22-24 vs Shades Valley'!M18</f>
        <v>23</v>
      </c>
      <c r="M386" s="183">
        <f>'6-22-24 vs Shades Valley'!N18</f>
        <v>52</v>
      </c>
      <c r="N386" s="183">
        <f>'6-22-24 vs Shades Valley'!O18*100</f>
        <v>44.230769230769226</v>
      </c>
      <c r="O386" s="183">
        <f>'6-22-24 vs Shades Valley'!P18</f>
        <v>70</v>
      </c>
      <c r="P386" s="183">
        <f>'6-22-24 vs Shades Valley'!Q18</f>
        <v>12</v>
      </c>
      <c r="Q386" s="183">
        <f>'6-22-24 vs Shades Valley'!R18</f>
        <v>15</v>
      </c>
      <c r="R386" s="183">
        <f>'6-22-24 vs Shades Valley'!S18</f>
        <v>31</v>
      </c>
      <c r="S386" s="183">
        <f>'6-22-24 vs Shades Valley'!T18</f>
        <v>11</v>
      </c>
      <c r="T386" s="183">
        <f>'6-22-24 vs Shades Valley'!U18</f>
        <v>10</v>
      </c>
      <c r="U386" s="183">
        <f>'6-22-24 vs Shades Valley'!V18</f>
        <v>4</v>
      </c>
      <c r="V386" s="183">
        <f>'6-22-24 vs Shades Valley'!W18</f>
        <v>11</v>
      </c>
      <c r="W386" s="183">
        <f>'6-22-24 vs Shades Valley'!X18</f>
        <v>1</v>
      </c>
      <c r="X386" s="183">
        <f>'6-22-24 vs Shades Valley'!Y18</f>
        <v>5</v>
      </c>
      <c r="Y386" s="183">
        <f>'6-22-24 vs Shades Valley'!Z18</f>
        <v>13</v>
      </c>
      <c r="Z386" s="183">
        <f>'6-22-24 vs Shades Valley'!AA18</f>
        <v>160</v>
      </c>
      <c r="AA386" s="196" t="s">
        <v>177</v>
      </c>
      <c r="AB386" s="196"/>
      <c r="AC386" s="196"/>
    </row>
    <row r="387" spans="1:29" x14ac:dyDescent="0.55000000000000004">
      <c r="A387" s="196">
        <f>'6-22-24 vs Fairfield'!B3</f>
        <v>0</v>
      </c>
      <c r="B387" s="196" t="str">
        <f>'6-22-24 vs Fairfield'!C3</f>
        <v>Lewis</v>
      </c>
      <c r="C387" s="183">
        <f>'6-22-24 vs Fairfield'!D3</f>
        <v>0</v>
      </c>
      <c r="D387" s="183">
        <f>'6-22-24 vs Fairfield'!E3</f>
        <v>0</v>
      </c>
      <c r="E387" s="183">
        <f>'6-22-24 vs Fairfield'!F3*100</f>
        <v>0</v>
      </c>
      <c r="F387" s="183">
        <f>'6-22-24 vs Fairfield'!G3</f>
        <v>0</v>
      </c>
      <c r="G387" s="183">
        <f>'6-22-24 vs Fairfield'!H3</f>
        <v>0</v>
      </c>
      <c r="H387" s="183">
        <f>'6-22-24 vs Fairfield'!I3*100</f>
        <v>0</v>
      </c>
      <c r="I387" s="183">
        <f>'6-22-24 vs Fairfield'!J3</f>
        <v>0</v>
      </c>
      <c r="J387" s="183">
        <f>'6-22-24 vs Fairfield'!K3</f>
        <v>0</v>
      </c>
      <c r="K387" s="183">
        <f>'6-22-24 vs Fairfield'!L3*100</f>
        <v>0</v>
      </c>
      <c r="L387" s="183">
        <f>'6-22-24 vs Fairfield'!M3</f>
        <v>0</v>
      </c>
      <c r="M387" s="183">
        <f>'6-22-24 vs Fairfield'!N3</f>
        <v>0</v>
      </c>
      <c r="N387" s="183">
        <f>'6-22-24 vs Fairfield'!O3*100</f>
        <v>0</v>
      </c>
      <c r="O387" s="183">
        <f>'6-22-24 vs Fairfield'!P3</f>
        <v>0</v>
      </c>
      <c r="P387" s="183">
        <f>'6-22-24 vs Fairfield'!Q3</f>
        <v>0</v>
      </c>
      <c r="Q387" s="183">
        <f>'6-22-24 vs Fairfield'!R3</f>
        <v>0</v>
      </c>
      <c r="R387" s="183">
        <f>'6-22-24 vs Fairfield'!S3</f>
        <v>0</v>
      </c>
      <c r="S387" s="183">
        <f>'6-22-24 vs Fairfield'!T3</f>
        <v>0</v>
      </c>
      <c r="T387" s="183">
        <f>'6-22-24 vs Fairfield'!U3</f>
        <v>0</v>
      </c>
      <c r="U387" s="183">
        <f>'6-22-24 vs Fairfield'!V3</f>
        <v>0</v>
      </c>
      <c r="V387" s="183">
        <f>'6-22-24 vs Fairfield'!W3</f>
        <v>1</v>
      </c>
      <c r="W387" s="183">
        <f>'6-22-24 vs Fairfield'!X3</f>
        <v>0</v>
      </c>
      <c r="X387" s="183">
        <f>'6-22-24 vs Fairfield'!Y3</f>
        <v>0</v>
      </c>
      <c r="Y387" s="183">
        <f>'6-22-24 vs Fairfield'!Z3</f>
        <v>2</v>
      </c>
      <c r="Z387" s="183">
        <f>'6-22-24 vs Fairfield'!AA3</f>
        <v>6</v>
      </c>
      <c r="AA387" s="196" t="s">
        <v>178</v>
      </c>
      <c r="AB387" s="196"/>
      <c r="AC387" s="196"/>
    </row>
    <row r="388" spans="1:29" x14ac:dyDescent="0.55000000000000004">
      <c r="A388" s="196">
        <f>'6-22-24 vs Fairfield'!B4</f>
        <v>1</v>
      </c>
      <c r="B388" s="196" t="str">
        <f>'6-22-24 vs Fairfield'!C4</f>
        <v>Walker</v>
      </c>
      <c r="C388" s="183">
        <f>'6-22-24 vs Fairfield'!D4</f>
        <v>3</v>
      </c>
      <c r="D388" s="183">
        <f>'6-22-24 vs Fairfield'!E4</f>
        <v>3</v>
      </c>
      <c r="E388" s="183">
        <f>'6-22-24 vs Fairfield'!F4*100</f>
        <v>100</v>
      </c>
      <c r="F388" s="183">
        <f>'6-22-24 vs Fairfield'!G4</f>
        <v>4</v>
      </c>
      <c r="G388" s="183">
        <f>'6-22-24 vs Fairfield'!H4</f>
        <v>9</v>
      </c>
      <c r="H388" s="183">
        <f>'6-22-24 vs Fairfield'!I4*100</f>
        <v>44.444444444444443</v>
      </c>
      <c r="I388" s="183">
        <f>'6-22-24 vs Fairfield'!J4</f>
        <v>5</v>
      </c>
      <c r="J388" s="183">
        <f>'6-22-24 vs Fairfield'!K4</f>
        <v>6</v>
      </c>
      <c r="K388" s="183">
        <f>'6-22-24 vs Fairfield'!L4*100</f>
        <v>83.333333333333343</v>
      </c>
      <c r="L388" s="183">
        <f>'6-22-24 vs Fairfield'!M4</f>
        <v>7</v>
      </c>
      <c r="M388" s="183">
        <f>'6-22-24 vs Fairfield'!N4</f>
        <v>12</v>
      </c>
      <c r="N388" s="183">
        <f>'6-22-24 vs Fairfield'!O4*100</f>
        <v>58.333333333333336</v>
      </c>
      <c r="O388" s="183">
        <f>'6-22-24 vs Fairfield'!P4</f>
        <v>23</v>
      </c>
      <c r="P388" s="183">
        <f>'6-22-24 vs Fairfield'!Q4</f>
        <v>1</v>
      </c>
      <c r="Q388" s="183">
        <f>'6-22-24 vs Fairfield'!R4</f>
        <v>3</v>
      </c>
      <c r="R388" s="183">
        <f>'6-22-24 vs Fairfield'!S4</f>
        <v>4</v>
      </c>
      <c r="S388" s="183">
        <f>'6-22-24 vs Fairfield'!T4</f>
        <v>4</v>
      </c>
      <c r="T388" s="183">
        <f>'6-22-24 vs Fairfield'!U4</f>
        <v>4</v>
      </c>
      <c r="U388" s="183">
        <f>'6-22-24 vs Fairfield'!V4</f>
        <v>0</v>
      </c>
      <c r="V388" s="183">
        <f>'6-22-24 vs Fairfield'!W4</f>
        <v>0</v>
      </c>
      <c r="W388" s="183">
        <f>'6-22-24 vs Fairfield'!X4</f>
        <v>0</v>
      </c>
      <c r="X388" s="183">
        <f>'6-22-24 vs Fairfield'!Y4</f>
        <v>1</v>
      </c>
      <c r="Y388" s="183">
        <f>'6-22-24 vs Fairfield'!Z4</f>
        <v>2</v>
      </c>
      <c r="Z388" s="183">
        <f>'6-22-24 vs Fairfield'!AA4</f>
        <v>27.5</v>
      </c>
      <c r="AA388" s="196" t="s">
        <v>178</v>
      </c>
      <c r="AB388" s="196"/>
      <c r="AC388" s="196"/>
    </row>
    <row r="389" spans="1:29" x14ac:dyDescent="0.55000000000000004">
      <c r="A389" s="196">
        <f>'6-22-24 vs Fairfield'!B5</f>
        <v>2</v>
      </c>
      <c r="B389" s="196" t="str">
        <f>'6-22-24 vs Fairfield'!C5</f>
        <v>Rivers</v>
      </c>
      <c r="C389" s="183">
        <f>'6-22-24 vs Fairfield'!D5</f>
        <v>0</v>
      </c>
      <c r="D389" s="183">
        <f>'6-22-24 vs Fairfield'!E5</f>
        <v>0</v>
      </c>
      <c r="E389" s="183">
        <f>'6-22-24 vs Fairfield'!F5*100</f>
        <v>0</v>
      </c>
      <c r="F389" s="183">
        <f>'6-22-24 vs Fairfield'!G5</f>
        <v>0</v>
      </c>
      <c r="G389" s="183">
        <f>'6-22-24 vs Fairfield'!H5</f>
        <v>0</v>
      </c>
      <c r="H389" s="183">
        <f>'6-22-24 vs Fairfield'!I5*100</f>
        <v>0</v>
      </c>
      <c r="I389" s="183">
        <f>'6-22-24 vs Fairfield'!J5</f>
        <v>0</v>
      </c>
      <c r="J389" s="183">
        <f>'6-22-24 vs Fairfield'!K5</f>
        <v>0</v>
      </c>
      <c r="K389" s="183">
        <f>'6-22-24 vs Fairfield'!L5*100</f>
        <v>0</v>
      </c>
      <c r="L389" s="183">
        <f>'6-22-24 vs Fairfield'!M5</f>
        <v>0</v>
      </c>
      <c r="M389" s="183">
        <f>'6-22-24 vs Fairfield'!N5</f>
        <v>0</v>
      </c>
      <c r="N389" s="183">
        <f>'6-22-24 vs Fairfield'!O5*100</f>
        <v>0</v>
      </c>
      <c r="O389" s="183">
        <f>'6-22-24 vs Fairfield'!P5</f>
        <v>0</v>
      </c>
      <c r="P389" s="183">
        <f>'6-22-24 vs Fairfield'!Q5</f>
        <v>0</v>
      </c>
      <c r="Q389" s="183">
        <f>'6-22-24 vs Fairfield'!R5</f>
        <v>0</v>
      </c>
      <c r="R389" s="183">
        <f>'6-22-24 vs Fairfield'!S5</f>
        <v>0</v>
      </c>
      <c r="S389" s="183">
        <f>'6-22-24 vs Fairfield'!T5</f>
        <v>0</v>
      </c>
      <c r="T389" s="183">
        <f>'6-22-24 vs Fairfield'!U5</f>
        <v>0</v>
      </c>
      <c r="U389" s="183">
        <f>'6-22-24 vs Fairfield'!V5</f>
        <v>0</v>
      </c>
      <c r="V389" s="183">
        <f>'6-22-24 vs Fairfield'!W5</f>
        <v>0</v>
      </c>
      <c r="W389" s="183">
        <f>'6-22-24 vs Fairfield'!X5</f>
        <v>0</v>
      </c>
      <c r="X389" s="183">
        <f>'6-22-24 vs Fairfield'!Y5</f>
        <v>0</v>
      </c>
      <c r="Y389" s="183">
        <f>'6-22-24 vs Fairfield'!Z5</f>
        <v>0</v>
      </c>
      <c r="Z389" s="183">
        <f>'6-22-24 vs Fairfield'!AA5</f>
        <v>0</v>
      </c>
      <c r="AA389" s="196" t="s">
        <v>178</v>
      </c>
      <c r="AB389" s="196"/>
      <c r="AC389" s="196"/>
    </row>
    <row r="390" spans="1:29" x14ac:dyDescent="0.55000000000000004">
      <c r="A390" s="196">
        <f>'6-22-24 vs Fairfield'!B6</f>
        <v>3</v>
      </c>
      <c r="B390" s="196" t="str">
        <f>'6-22-24 vs Fairfield'!C6</f>
        <v>Gossett</v>
      </c>
      <c r="C390" s="183">
        <f>'6-22-24 vs Fairfield'!D6</f>
        <v>1</v>
      </c>
      <c r="D390" s="183">
        <f>'6-22-24 vs Fairfield'!E6</f>
        <v>1</v>
      </c>
      <c r="E390" s="183">
        <f>'6-22-24 vs Fairfield'!F6*100</f>
        <v>100</v>
      </c>
      <c r="F390" s="183">
        <f>'6-22-24 vs Fairfield'!G6</f>
        <v>0</v>
      </c>
      <c r="G390" s="183">
        <f>'6-22-24 vs Fairfield'!H6</f>
        <v>1</v>
      </c>
      <c r="H390" s="183">
        <f>'6-22-24 vs Fairfield'!I6*100</f>
        <v>0</v>
      </c>
      <c r="I390" s="183">
        <f>'6-22-24 vs Fairfield'!J6</f>
        <v>0</v>
      </c>
      <c r="J390" s="183">
        <f>'6-22-24 vs Fairfield'!K6</f>
        <v>0</v>
      </c>
      <c r="K390" s="183">
        <f>'6-22-24 vs Fairfield'!L6*100</f>
        <v>0</v>
      </c>
      <c r="L390" s="183">
        <f>'6-22-24 vs Fairfield'!M6</f>
        <v>1</v>
      </c>
      <c r="M390" s="183">
        <f>'6-22-24 vs Fairfield'!N6</f>
        <v>2</v>
      </c>
      <c r="N390" s="183">
        <f>'6-22-24 vs Fairfield'!O6*100</f>
        <v>50</v>
      </c>
      <c r="O390" s="183">
        <f>'6-22-24 vs Fairfield'!P6</f>
        <v>2</v>
      </c>
      <c r="P390" s="183">
        <f>'6-22-24 vs Fairfield'!Q6</f>
        <v>1</v>
      </c>
      <c r="Q390" s="183">
        <f>'6-22-24 vs Fairfield'!R6</f>
        <v>0</v>
      </c>
      <c r="R390" s="183">
        <f>'6-22-24 vs Fairfield'!S6</f>
        <v>1</v>
      </c>
      <c r="S390" s="183">
        <f>'6-22-24 vs Fairfield'!T6</f>
        <v>0</v>
      </c>
      <c r="T390" s="183">
        <f>'6-22-24 vs Fairfield'!U6</f>
        <v>0</v>
      </c>
      <c r="U390" s="183">
        <f>'6-22-24 vs Fairfield'!V6</f>
        <v>0</v>
      </c>
      <c r="V390" s="183">
        <f>'6-22-24 vs Fairfield'!W6</f>
        <v>0</v>
      </c>
      <c r="W390" s="183">
        <f>'6-22-24 vs Fairfield'!X6</f>
        <v>0</v>
      </c>
      <c r="X390" s="183">
        <f>'6-22-24 vs Fairfield'!Y6</f>
        <v>0</v>
      </c>
      <c r="Y390" s="183">
        <f>'6-22-24 vs Fairfield'!Z6</f>
        <v>1</v>
      </c>
      <c r="Z390" s="183">
        <f>'6-22-24 vs Fairfield'!AA6</f>
        <v>11.16</v>
      </c>
      <c r="AA390" s="196" t="s">
        <v>178</v>
      </c>
      <c r="AB390" s="196"/>
      <c r="AC390" s="196"/>
    </row>
    <row r="391" spans="1:29" x14ac:dyDescent="0.55000000000000004">
      <c r="A391" s="196">
        <f>'6-22-24 vs Fairfield'!B7</f>
        <v>4</v>
      </c>
      <c r="B391" s="196" t="str">
        <f>'6-22-24 vs Fairfield'!C7</f>
        <v>Stapler</v>
      </c>
      <c r="C391" s="183">
        <f>'6-22-24 vs Fairfield'!D7</f>
        <v>0</v>
      </c>
      <c r="D391" s="183">
        <f>'6-22-24 vs Fairfield'!E7</f>
        <v>2</v>
      </c>
      <c r="E391" s="183">
        <f>'6-22-24 vs Fairfield'!F7*100</f>
        <v>0</v>
      </c>
      <c r="F391" s="183">
        <f>'6-22-24 vs Fairfield'!G7</f>
        <v>5</v>
      </c>
      <c r="G391" s="183">
        <f>'6-22-24 vs Fairfield'!H7</f>
        <v>9</v>
      </c>
      <c r="H391" s="183">
        <f>'6-22-24 vs Fairfield'!I7*100</f>
        <v>55.555555555555557</v>
      </c>
      <c r="I391" s="183">
        <f>'6-22-24 vs Fairfield'!J7</f>
        <v>0</v>
      </c>
      <c r="J391" s="183">
        <f>'6-22-24 vs Fairfield'!K7</f>
        <v>0</v>
      </c>
      <c r="K391" s="183">
        <f>'6-22-24 vs Fairfield'!L7*100</f>
        <v>0</v>
      </c>
      <c r="L391" s="183">
        <f>'6-22-24 vs Fairfield'!M7</f>
        <v>5</v>
      </c>
      <c r="M391" s="183">
        <f>'6-22-24 vs Fairfield'!N7</f>
        <v>11</v>
      </c>
      <c r="N391" s="183">
        <f>'6-22-24 vs Fairfield'!O7*100</f>
        <v>45.454545454545453</v>
      </c>
      <c r="O391" s="183">
        <f>'6-22-24 vs Fairfield'!P7</f>
        <v>15</v>
      </c>
      <c r="P391" s="183">
        <f>'6-22-24 vs Fairfield'!Q7</f>
        <v>0</v>
      </c>
      <c r="Q391" s="183">
        <f>'6-22-24 vs Fairfield'!R7</f>
        <v>2</v>
      </c>
      <c r="R391" s="183">
        <f>'6-22-24 vs Fairfield'!S7</f>
        <v>2</v>
      </c>
      <c r="S391" s="183">
        <f>'6-22-24 vs Fairfield'!T7</f>
        <v>2</v>
      </c>
      <c r="T391" s="183">
        <f>'6-22-24 vs Fairfield'!U7</f>
        <v>0</v>
      </c>
      <c r="U391" s="183">
        <f>'6-22-24 vs Fairfield'!V7</f>
        <v>0</v>
      </c>
      <c r="V391" s="183">
        <f>'6-22-24 vs Fairfield'!W7</f>
        <v>1</v>
      </c>
      <c r="W391" s="183">
        <f>'6-22-24 vs Fairfield'!X7</f>
        <v>1</v>
      </c>
      <c r="X391" s="183">
        <f>'6-22-24 vs Fairfield'!Y7</f>
        <v>0</v>
      </c>
      <c r="Y391" s="183">
        <f>'6-22-24 vs Fairfield'!Z7</f>
        <v>2</v>
      </c>
      <c r="Z391" s="183">
        <f>'6-22-24 vs Fairfield'!AA7</f>
        <v>25</v>
      </c>
      <c r="AA391" s="196" t="s">
        <v>178</v>
      </c>
      <c r="AB391" s="196"/>
      <c r="AC391" s="196"/>
    </row>
    <row r="392" spans="1:29" x14ac:dyDescent="0.55000000000000004">
      <c r="A392" s="196">
        <f>'6-22-24 vs Fairfield'!B8</f>
        <v>5</v>
      </c>
      <c r="B392" s="196" t="str">
        <f>'6-22-24 vs Fairfield'!C8</f>
        <v>JD</v>
      </c>
      <c r="C392" s="183">
        <f>'6-22-24 vs Fairfield'!D8</f>
        <v>6</v>
      </c>
      <c r="D392" s="183">
        <f>'6-22-24 vs Fairfield'!E8</f>
        <v>7</v>
      </c>
      <c r="E392" s="183">
        <f>'6-22-24 vs Fairfield'!F8*100</f>
        <v>85.714285714285708</v>
      </c>
      <c r="F392" s="183">
        <f>'6-22-24 vs Fairfield'!G8</f>
        <v>0</v>
      </c>
      <c r="G392" s="183">
        <f>'6-22-24 vs Fairfield'!H8</f>
        <v>2</v>
      </c>
      <c r="H392" s="183">
        <f>'6-22-24 vs Fairfield'!I8*100</f>
        <v>0</v>
      </c>
      <c r="I392" s="183">
        <f>'6-22-24 vs Fairfield'!J8</f>
        <v>2</v>
      </c>
      <c r="J392" s="183">
        <f>'6-22-24 vs Fairfield'!K8</f>
        <v>2</v>
      </c>
      <c r="K392" s="183">
        <f>'6-22-24 vs Fairfield'!L8*100</f>
        <v>100</v>
      </c>
      <c r="L392" s="183">
        <f>'6-22-24 vs Fairfield'!M8</f>
        <v>6</v>
      </c>
      <c r="M392" s="183">
        <f>'6-22-24 vs Fairfield'!N8</f>
        <v>9</v>
      </c>
      <c r="N392" s="183">
        <f>'6-22-24 vs Fairfield'!O8*100</f>
        <v>66.666666666666657</v>
      </c>
      <c r="O392" s="183">
        <f>'6-22-24 vs Fairfield'!P8</f>
        <v>14</v>
      </c>
      <c r="P392" s="183">
        <f>'6-22-24 vs Fairfield'!Q8</f>
        <v>1</v>
      </c>
      <c r="Q392" s="183">
        <f>'6-22-24 vs Fairfield'!R8</f>
        <v>2</v>
      </c>
      <c r="R392" s="183">
        <f>'6-22-24 vs Fairfield'!S8</f>
        <v>3</v>
      </c>
      <c r="S392" s="183">
        <f>'6-22-24 vs Fairfield'!T8</f>
        <v>1</v>
      </c>
      <c r="T392" s="183">
        <f>'6-22-24 vs Fairfield'!U8</f>
        <v>1</v>
      </c>
      <c r="U392" s="183">
        <f>'6-22-24 vs Fairfield'!V8</f>
        <v>0</v>
      </c>
      <c r="V392" s="183">
        <f>'6-22-24 vs Fairfield'!W8</f>
        <v>4</v>
      </c>
      <c r="W392" s="183">
        <f>'6-22-24 vs Fairfield'!X8</f>
        <v>0</v>
      </c>
      <c r="X392" s="183">
        <f>'6-22-24 vs Fairfield'!Y8</f>
        <v>1</v>
      </c>
      <c r="Y392" s="183">
        <f>'6-22-24 vs Fairfield'!Z8</f>
        <v>1</v>
      </c>
      <c r="Z392" s="183">
        <f>'6-22-24 vs Fairfield'!AA8</f>
        <v>27.5</v>
      </c>
      <c r="AA392" s="196" t="s">
        <v>178</v>
      </c>
      <c r="AB392" s="196"/>
      <c r="AC392" s="196"/>
    </row>
    <row r="393" spans="1:29" x14ac:dyDescent="0.55000000000000004">
      <c r="A393" s="196">
        <f>'6-22-24 vs Fairfield'!B9</f>
        <v>10</v>
      </c>
      <c r="B393" s="196" t="str">
        <f>'6-22-24 vs Fairfield'!C9</f>
        <v>Mason</v>
      </c>
      <c r="C393" s="183">
        <f>'6-22-24 vs Fairfield'!D9</f>
        <v>0</v>
      </c>
      <c r="D393" s="183">
        <f>'6-22-24 vs Fairfield'!E9</f>
        <v>0</v>
      </c>
      <c r="E393" s="183">
        <f>'6-22-24 vs Fairfield'!F9*100</f>
        <v>0</v>
      </c>
      <c r="F393" s="183">
        <f>'6-22-24 vs Fairfield'!G9</f>
        <v>0</v>
      </c>
      <c r="G393" s="183">
        <f>'6-22-24 vs Fairfield'!H9</f>
        <v>0</v>
      </c>
      <c r="H393" s="183">
        <f>'6-22-24 vs Fairfield'!I9*100</f>
        <v>0</v>
      </c>
      <c r="I393" s="183">
        <f>'6-22-24 vs Fairfield'!J9</f>
        <v>0</v>
      </c>
      <c r="J393" s="183">
        <f>'6-22-24 vs Fairfield'!K9</f>
        <v>0</v>
      </c>
      <c r="K393" s="183">
        <f>'6-22-24 vs Fairfield'!L9*100</f>
        <v>0</v>
      </c>
      <c r="L393" s="183">
        <f>'6-22-24 vs Fairfield'!M9</f>
        <v>0</v>
      </c>
      <c r="M393" s="183">
        <f>'6-22-24 vs Fairfield'!N9</f>
        <v>0</v>
      </c>
      <c r="N393" s="183">
        <f>'6-22-24 vs Fairfield'!O9*100</f>
        <v>0</v>
      </c>
      <c r="O393" s="183">
        <f>'6-22-24 vs Fairfield'!P9</f>
        <v>0</v>
      </c>
      <c r="P393" s="183">
        <f>'6-22-24 vs Fairfield'!Q9</f>
        <v>0</v>
      </c>
      <c r="Q393" s="183">
        <f>'6-22-24 vs Fairfield'!R9</f>
        <v>0</v>
      </c>
      <c r="R393" s="183">
        <f>'6-22-24 vs Fairfield'!S9</f>
        <v>0</v>
      </c>
      <c r="S393" s="183">
        <f>'6-22-24 vs Fairfield'!T9</f>
        <v>0</v>
      </c>
      <c r="T393" s="183">
        <f>'6-22-24 vs Fairfield'!U9</f>
        <v>0</v>
      </c>
      <c r="U393" s="183">
        <f>'6-22-24 vs Fairfield'!V9</f>
        <v>0</v>
      </c>
      <c r="V393" s="183">
        <f>'6-22-24 vs Fairfield'!W9</f>
        <v>0</v>
      </c>
      <c r="W393" s="183">
        <f>'6-22-24 vs Fairfield'!X9</f>
        <v>0</v>
      </c>
      <c r="X393" s="183">
        <f>'6-22-24 vs Fairfield'!Y9</f>
        <v>0</v>
      </c>
      <c r="Y393" s="183">
        <f>'6-22-24 vs Fairfield'!Z9</f>
        <v>0</v>
      </c>
      <c r="Z393" s="183">
        <f>'6-22-24 vs Fairfield'!AA9</f>
        <v>0.5</v>
      </c>
      <c r="AA393" s="196" t="s">
        <v>178</v>
      </c>
      <c r="AB393" s="196"/>
      <c r="AC393" s="196"/>
    </row>
    <row r="394" spans="1:29" x14ac:dyDescent="0.55000000000000004">
      <c r="A394" s="196">
        <f>'6-22-24 vs Fairfield'!B10</f>
        <v>11</v>
      </c>
      <c r="B394" s="196" t="str">
        <f>'6-22-24 vs Fairfield'!C10</f>
        <v>Pannell</v>
      </c>
      <c r="C394" s="183">
        <f>'6-22-24 vs Fairfield'!D10</f>
        <v>0</v>
      </c>
      <c r="D394" s="183">
        <f>'6-22-24 vs Fairfield'!E10</f>
        <v>3</v>
      </c>
      <c r="E394" s="183">
        <f>'6-22-24 vs Fairfield'!F10*100</f>
        <v>0</v>
      </c>
      <c r="F394" s="183">
        <f>'6-22-24 vs Fairfield'!G10</f>
        <v>0</v>
      </c>
      <c r="G394" s="183">
        <f>'6-22-24 vs Fairfield'!H10</f>
        <v>0</v>
      </c>
      <c r="H394" s="183">
        <f>'6-22-24 vs Fairfield'!I10*100</f>
        <v>0</v>
      </c>
      <c r="I394" s="183">
        <f>'6-22-24 vs Fairfield'!J10</f>
        <v>0</v>
      </c>
      <c r="J394" s="183">
        <f>'6-22-24 vs Fairfield'!K10</f>
        <v>0</v>
      </c>
      <c r="K394" s="183">
        <f>'6-22-24 vs Fairfield'!L10*100</f>
        <v>0</v>
      </c>
      <c r="L394" s="183">
        <f>'6-22-24 vs Fairfield'!M10</f>
        <v>0</v>
      </c>
      <c r="M394" s="183">
        <f>'6-22-24 vs Fairfield'!N10</f>
        <v>3</v>
      </c>
      <c r="N394" s="183">
        <f>'6-22-24 vs Fairfield'!O10*100</f>
        <v>0</v>
      </c>
      <c r="O394" s="183">
        <f>'6-22-24 vs Fairfield'!P10</f>
        <v>0</v>
      </c>
      <c r="P394" s="183">
        <f>'6-22-24 vs Fairfield'!Q10</f>
        <v>2</v>
      </c>
      <c r="Q394" s="183">
        <f>'6-22-24 vs Fairfield'!R10</f>
        <v>1</v>
      </c>
      <c r="R394" s="183">
        <f>'6-22-24 vs Fairfield'!S10</f>
        <v>3</v>
      </c>
      <c r="S394" s="183">
        <f>'6-22-24 vs Fairfield'!T10</f>
        <v>1</v>
      </c>
      <c r="T394" s="183">
        <f>'6-22-24 vs Fairfield'!U10</f>
        <v>1</v>
      </c>
      <c r="U394" s="183">
        <f>'6-22-24 vs Fairfield'!V10</f>
        <v>0</v>
      </c>
      <c r="V394" s="183">
        <f>'6-22-24 vs Fairfield'!W10</f>
        <v>0</v>
      </c>
      <c r="W394" s="183">
        <f>'6-22-24 vs Fairfield'!X10</f>
        <v>0</v>
      </c>
      <c r="X394" s="183">
        <f>'6-22-24 vs Fairfield'!Y10</f>
        <v>0</v>
      </c>
      <c r="Y394" s="183">
        <f>'6-22-24 vs Fairfield'!Z10</f>
        <v>0</v>
      </c>
      <c r="Z394" s="183">
        <f>'6-22-24 vs Fairfield'!AA10</f>
        <v>6.3</v>
      </c>
      <c r="AA394" s="196" t="s">
        <v>178</v>
      </c>
      <c r="AB394" s="196"/>
      <c r="AC394" s="196"/>
    </row>
    <row r="395" spans="1:29" x14ac:dyDescent="0.55000000000000004">
      <c r="A395" s="196">
        <f>'6-22-24 vs Fairfield'!B11</f>
        <v>12</v>
      </c>
      <c r="B395" s="196" t="str">
        <f>'6-22-24 vs Fairfield'!C11</f>
        <v>Chapman</v>
      </c>
      <c r="C395" s="183">
        <f>'6-22-24 vs Fairfield'!D11</f>
        <v>0</v>
      </c>
      <c r="D395" s="183">
        <f>'6-22-24 vs Fairfield'!E11</f>
        <v>0</v>
      </c>
      <c r="E395" s="183">
        <f>'6-22-24 vs Fairfield'!F11*100</f>
        <v>0</v>
      </c>
      <c r="F395" s="183">
        <f>'6-22-24 vs Fairfield'!G11</f>
        <v>0</v>
      </c>
      <c r="G395" s="183">
        <f>'6-22-24 vs Fairfield'!H11</f>
        <v>0</v>
      </c>
      <c r="H395" s="183">
        <f>'6-22-24 vs Fairfield'!I11*100</f>
        <v>0</v>
      </c>
      <c r="I395" s="183">
        <f>'6-22-24 vs Fairfield'!J11</f>
        <v>0</v>
      </c>
      <c r="J395" s="183">
        <f>'6-22-24 vs Fairfield'!K11</f>
        <v>0</v>
      </c>
      <c r="K395" s="183">
        <f>'6-22-24 vs Fairfield'!L11*100</f>
        <v>0</v>
      </c>
      <c r="L395" s="183">
        <f>'6-22-24 vs Fairfield'!M11</f>
        <v>0</v>
      </c>
      <c r="M395" s="183">
        <f>'6-22-24 vs Fairfield'!N11</f>
        <v>0</v>
      </c>
      <c r="N395" s="183">
        <f>'6-22-24 vs Fairfield'!O11*100</f>
        <v>0</v>
      </c>
      <c r="O395" s="183">
        <f>'6-22-24 vs Fairfield'!P11</f>
        <v>0</v>
      </c>
      <c r="P395" s="183">
        <f>'6-22-24 vs Fairfield'!Q11</f>
        <v>0</v>
      </c>
      <c r="Q395" s="183">
        <f>'6-22-24 vs Fairfield'!R11</f>
        <v>0</v>
      </c>
      <c r="R395" s="183">
        <f>'6-22-24 vs Fairfield'!S11</f>
        <v>0</v>
      </c>
      <c r="S395" s="183">
        <f>'6-22-24 vs Fairfield'!T11</f>
        <v>0</v>
      </c>
      <c r="T395" s="183">
        <f>'6-22-24 vs Fairfield'!U11</f>
        <v>0</v>
      </c>
      <c r="U395" s="183">
        <f>'6-22-24 vs Fairfield'!V11</f>
        <v>0</v>
      </c>
      <c r="V395" s="183">
        <f>'6-22-24 vs Fairfield'!W11</f>
        <v>0</v>
      </c>
      <c r="W395" s="183">
        <f>'6-22-24 vs Fairfield'!X11</f>
        <v>0</v>
      </c>
      <c r="X395" s="183">
        <f>'6-22-24 vs Fairfield'!Y11</f>
        <v>0</v>
      </c>
      <c r="Y395" s="183">
        <f>'6-22-24 vs Fairfield'!Z11</f>
        <v>0</v>
      </c>
      <c r="Z395" s="183">
        <f>'6-22-24 vs Fairfield'!AA11</f>
        <v>0.1</v>
      </c>
      <c r="AA395" s="196" t="s">
        <v>178</v>
      </c>
      <c r="AB395" s="196"/>
      <c r="AC395" s="196"/>
    </row>
    <row r="396" spans="1:29" x14ac:dyDescent="0.55000000000000004">
      <c r="A396" s="196">
        <f>'6-22-24 vs Fairfield'!B12</f>
        <v>24</v>
      </c>
      <c r="B396" s="196" t="str">
        <f>'6-22-24 vs Fairfield'!C12</f>
        <v>Carney</v>
      </c>
      <c r="C396" s="183">
        <f>'6-22-24 vs Fairfield'!D12</f>
        <v>1</v>
      </c>
      <c r="D396" s="183">
        <f>'6-22-24 vs Fairfield'!E12</f>
        <v>1</v>
      </c>
      <c r="E396" s="183">
        <f>'6-22-24 vs Fairfield'!F12*100</f>
        <v>100</v>
      </c>
      <c r="F396" s="183">
        <f>'6-22-24 vs Fairfield'!G12</f>
        <v>0</v>
      </c>
      <c r="G396" s="183">
        <f>'6-22-24 vs Fairfield'!H12</f>
        <v>1</v>
      </c>
      <c r="H396" s="183">
        <f>'6-22-24 vs Fairfield'!I12*100</f>
        <v>0</v>
      </c>
      <c r="I396" s="183">
        <f>'6-22-24 vs Fairfield'!J12</f>
        <v>0</v>
      </c>
      <c r="J396" s="183">
        <f>'6-22-24 vs Fairfield'!K12</f>
        <v>0</v>
      </c>
      <c r="K396" s="183">
        <f>'6-22-24 vs Fairfield'!L12*100</f>
        <v>0</v>
      </c>
      <c r="L396" s="183">
        <f>'6-22-24 vs Fairfield'!M12</f>
        <v>1</v>
      </c>
      <c r="M396" s="183">
        <f>'6-22-24 vs Fairfield'!N12</f>
        <v>2</v>
      </c>
      <c r="N396" s="183">
        <f>'6-22-24 vs Fairfield'!O12*100</f>
        <v>50</v>
      </c>
      <c r="O396" s="183">
        <f>'6-22-24 vs Fairfield'!P12</f>
        <v>2</v>
      </c>
      <c r="P396" s="183">
        <f>'6-22-24 vs Fairfield'!Q12</f>
        <v>3</v>
      </c>
      <c r="Q396" s="183">
        <f>'6-22-24 vs Fairfield'!R12</f>
        <v>1</v>
      </c>
      <c r="R396" s="183">
        <f>'6-22-24 vs Fairfield'!S12</f>
        <v>4</v>
      </c>
      <c r="S396" s="183">
        <f>'6-22-24 vs Fairfield'!T12</f>
        <v>3</v>
      </c>
      <c r="T396" s="183">
        <f>'6-22-24 vs Fairfield'!U12</f>
        <v>0</v>
      </c>
      <c r="U396" s="183">
        <f>'6-22-24 vs Fairfield'!V12</f>
        <v>0</v>
      </c>
      <c r="V396" s="183">
        <f>'6-22-24 vs Fairfield'!W12</f>
        <v>0</v>
      </c>
      <c r="W396" s="183">
        <f>'6-22-24 vs Fairfield'!X12</f>
        <v>0</v>
      </c>
      <c r="X396" s="183">
        <f>'6-22-24 vs Fairfield'!Y12</f>
        <v>1</v>
      </c>
      <c r="Y396" s="183">
        <f>'6-22-24 vs Fairfield'!Z12</f>
        <v>5</v>
      </c>
      <c r="Z396" s="183">
        <f>'6-22-24 vs Fairfield'!AA12</f>
        <v>22</v>
      </c>
      <c r="AA396" s="196" t="s">
        <v>178</v>
      </c>
      <c r="AB396" s="196"/>
      <c r="AC396" s="196"/>
    </row>
    <row r="397" spans="1:29" x14ac:dyDescent="0.55000000000000004">
      <c r="A397" s="196">
        <f>'6-22-24 vs Fairfield'!B13</f>
        <v>30</v>
      </c>
      <c r="B397" s="196" t="str">
        <f>'6-22-24 vs Fairfield'!C13</f>
        <v>Bowman</v>
      </c>
      <c r="C397" s="183">
        <f>'6-22-24 vs Fairfield'!D13</f>
        <v>4</v>
      </c>
      <c r="D397" s="183">
        <f>'6-22-24 vs Fairfield'!E13</f>
        <v>5</v>
      </c>
      <c r="E397" s="183">
        <f>'6-22-24 vs Fairfield'!F13*100</f>
        <v>80</v>
      </c>
      <c r="F397" s="183">
        <f>'6-22-24 vs Fairfield'!G13</f>
        <v>0</v>
      </c>
      <c r="G397" s="183">
        <f>'6-22-24 vs Fairfield'!H13</f>
        <v>2</v>
      </c>
      <c r="H397" s="183">
        <f>'6-22-24 vs Fairfield'!I13*100</f>
        <v>0</v>
      </c>
      <c r="I397" s="183">
        <f>'6-22-24 vs Fairfield'!J13</f>
        <v>2</v>
      </c>
      <c r="J397" s="183">
        <f>'6-22-24 vs Fairfield'!K13</f>
        <v>2</v>
      </c>
      <c r="K397" s="183">
        <f>'6-22-24 vs Fairfield'!L13*100</f>
        <v>100</v>
      </c>
      <c r="L397" s="183">
        <f>'6-22-24 vs Fairfield'!M13</f>
        <v>4</v>
      </c>
      <c r="M397" s="183">
        <f>'6-22-24 vs Fairfield'!N13</f>
        <v>7</v>
      </c>
      <c r="N397" s="183">
        <f>'6-22-24 vs Fairfield'!O13*100</f>
        <v>57.142857142857139</v>
      </c>
      <c r="O397" s="183">
        <f>'6-22-24 vs Fairfield'!P13</f>
        <v>10</v>
      </c>
      <c r="P397" s="183">
        <f>'6-22-24 vs Fairfield'!Q13</f>
        <v>0</v>
      </c>
      <c r="Q397" s="183">
        <f>'6-22-24 vs Fairfield'!R13</f>
        <v>3</v>
      </c>
      <c r="R397" s="183">
        <f>'6-22-24 vs Fairfield'!S13</f>
        <v>3</v>
      </c>
      <c r="S397" s="183">
        <f>'6-22-24 vs Fairfield'!T13</f>
        <v>1</v>
      </c>
      <c r="T397" s="183">
        <f>'6-22-24 vs Fairfield'!U13</f>
        <v>1</v>
      </c>
      <c r="U397" s="183">
        <f>'6-22-24 vs Fairfield'!V13</f>
        <v>0</v>
      </c>
      <c r="V397" s="183">
        <f>'6-22-24 vs Fairfield'!W13</f>
        <v>1</v>
      </c>
      <c r="W397" s="183">
        <f>'6-22-24 vs Fairfield'!X13</f>
        <v>0</v>
      </c>
      <c r="X397" s="183">
        <f>'6-22-24 vs Fairfield'!Y13</f>
        <v>1</v>
      </c>
      <c r="Y397" s="183">
        <f>'6-22-24 vs Fairfield'!Z13</f>
        <v>7</v>
      </c>
      <c r="Z397" s="183">
        <f>'6-22-24 vs Fairfield'!AA13</f>
        <v>22.2</v>
      </c>
      <c r="AA397" s="196" t="s">
        <v>178</v>
      </c>
      <c r="AB397" s="196"/>
      <c r="AC397" s="196"/>
    </row>
    <row r="398" spans="1:29" x14ac:dyDescent="0.55000000000000004">
      <c r="A398" s="196">
        <f>'6-22-24 vs Fairfield'!B14</f>
        <v>32</v>
      </c>
      <c r="B398" s="196" t="str">
        <f>'6-22-24 vs Fairfield'!C14</f>
        <v>Turner</v>
      </c>
      <c r="C398" s="183">
        <f>'6-22-24 vs Fairfield'!D14</f>
        <v>0</v>
      </c>
      <c r="D398" s="183">
        <f>'6-22-24 vs Fairfield'!E14</f>
        <v>0</v>
      </c>
      <c r="E398" s="183">
        <f>'6-22-24 vs Fairfield'!F14*100</f>
        <v>0</v>
      </c>
      <c r="F398" s="183">
        <f>'6-22-24 vs Fairfield'!G14</f>
        <v>0</v>
      </c>
      <c r="G398" s="183">
        <f>'6-22-24 vs Fairfield'!H14</f>
        <v>0</v>
      </c>
      <c r="H398" s="183">
        <f>'6-22-24 vs Fairfield'!I14*100</f>
        <v>0</v>
      </c>
      <c r="I398" s="183">
        <f>'6-22-24 vs Fairfield'!J14</f>
        <v>0</v>
      </c>
      <c r="J398" s="183">
        <f>'6-22-24 vs Fairfield'!K14</f>
        <v>0</v>
      </c>
      <c r="K398" s="183">
        <f>'6-22-24 vs Fairfield'!L14*100</f>
        <v>0</v>
      </c>
      <c r="L398" s="183">
        <f>'6-22-24 vs Fairfield'!M14</f>
        <v>0</v>
      </c>
      <c r="M398" s="183">
        <f>'6-22-24 vs Fairfield'!N14</f>
        <v>0</v>
      </c>
      <c r="N398" s="183">
        <f>'6-22-24 vs Fairfield'!O14*100</f>
        <v>0</v>
      </c>
      <c r="O398" s="183">
        <f>'6-22-24 vs Fairfield'!P14</f>
        <v>0</v>
      </c>
      <c r="P398" s="183">
        <f>'6-22-24 vs Fairfield'!Q14</f>
        <v>0</v>
      </c>
      <c r="Q398" s="183">
        <f>'6-22-24 vs Fairfield'!R14</f>
        <v>0</v>
      </c>
      <c r="R398" s="183">
        <f>'6-22-24 vs Fairfield'!S14</f>
        <v>0</v>
      </c>
      <c r="S398" s="183">
        <f>'6-22-24 vs Fairfield'!T14</f>
        <v>0</v>
      </c>
      <c r="T398" s="183">
        <f>'6-22-24 vs Fairfield'!U14</f>
        <v>0</v>
      </c>
      <c r="U398" s="183">
        <f>'6-22-24 vs Fairfield'!V14</f>
        <v>0</v>
      </c>
      <c r="V398" s="183">
        <f>'6-22-24 vs Fairfield'!W14</f>
        <v>0</v>
      </c>
      <c r="W398" s="183">
        <f>'6-22-24 vs Fairfield'!X14</f>
        <v>0</v>
      </c>
      <c r="X398" s="183">
        <f>'6-22-24 vs Fairfield'!Y14</f>
        <v>0</v>
      </c>
      <c r="Y398" s="183">
        <f>'6-22-24 vs Fairfield'!Z14</f>
        <v>0</v>
      </c>
      <c r="Z398" s="183">
        <f>'6-22-24 vs Fairfield'!AA14</f>
        <v>0.5</v>
      </c>
      <c r="AA398" s="196" t="s">
        <v>178</v>
      </c>
      <c r="AB398" s="196"/>
      <c r="AC398" s="196"/>
    </row>
    <row r="399" spans="1:29" x14ac:dyDescent="0.55000000000000004">
      <c r="A399" s="196">
        <f>'6-22-24 vs Fairfield'!B15</f>
        <v>33</v>
      </c>
      <c r="B399" s="196" t="str">
        <f>'6-22-24 vs Fairfield'!C15</f>
        <v>Bellomy</v>
      </c>
      <c r="C399" s="183">
        <f>'6-22-24 vs Fairfield'!D15</f>
        <v>0</v>
      </c>
      <c r="D399" s="183">
        <f>'6-22-24 vs Fairfield'!E15</f>
        <v>0</v>
      </c>
      <c r="E399" s="183">
        <f>'6-22-24 vs Fairfield'!F15*100</f>
        <v>0</v>
      </c>
      <c r="F399" s="183">
        <f>'6-22-24 vs Fairfield'!G15</f>
        <v>0</v>
      </c>
      <c r="G399" s="183">
        <f>'6-22-24 vs Fairfield'!H15</f>
        <v>0</v>
      </c>
      <c r="H399" s="183">
        <f>'6-22-24 vs Fairfield'!I15*100</f>
        <v>0</v>
      </c>
      <c r="I399" s="183">
        <f>'6-22-24 vs Fairfield'!J15</f>
        <v>0</v>
      </c>
      <c r="J399" s="183">
        <f>'6-22-24 vs Fairfield'!K15</f>
        <v>0</v>
      </c>
      <c r="K399" s="183">
        <f>'6-22-24 vs Fairfield'!L15*100</f>
        <v>0</v>
      </c>
      <c r="L399" s="183">
        <f>'6-22-24 vs Fairfield'!M15</f>
        <v>0</v>
      </c>
      <c r="M399" s="183">
        <f>'6-22-24 vs Fairfield'!N15</f>
        <v>0</v>
      </c>
      <c r="N399" s="183">
        <f>'6-22-24 vs Fairfield'!O15*100</f>
        <v>0</v>
      </c>
      <c r="O399" s="183">
        <f>'6-22-24 vs Fairfield'!P15</f>
        <v>0</v>
      </c>
      <c r="P399" s="183">
        <f>'6-22-24 vs Fairfield'!Q15</f>
        <v>0</v>
      </c>
      <c r="Q399" s="183">
        <f>'6-22-24 vs Fairfield'!R15</f>
        <v>0</v>
      </c>
      <c r="R399" s="183">
        <f>'6-22-24 vs Fairfield'!S15</f>
        <v>0</v>
      </c>
      <c r="S399" s="183">
        <f>'6-22-24 vs Fairfield'!T15</f>
        <v>0</v>
      </c>
      <c r="T399" s="183">
        <f>'6-22-24 vs Fairfield'!U15</f>
        <v>1</v>
      </c>
      <c r="U399" s="183">
        <f>'6-22-24 vs Fairfield'!V15</f>
        <v>0</v>
      </c>
      <c r="V399" s="183">
        <f>'6-22-24 vs Fairfield'!W15</f>
        <v>0</v>
      </c>
      <c r="W399" s="183">
        <f>'6-22-24 vs Fairfield'!X15</f>
        <v>0</v>
      </c>
      <c r="X399" s="183">
        <f>'6-22-24 vs Fairfield'!Y15</f>
        <v>0</v>
      </c>
      <c r="Y399" s="183">
        <f>'6-22-24 vs Fairfield'!Z15</f>
        <v>0</v>
      </c>
      <c r="Z399" s="183">
        <f>'6-22-24 vs Fairfield'!AA15</f>
        <v>1</v>
      </c>
      <c r="AA399" s="196" t="s">
        <v>178</v>
      </c>
      <c r="AB399" s="196"/>
      <c r="AC399" s="196"/>
    </row>
    <row r="400" spans="1:29" x14ac:dyDescent="0.55000000000000004">
      <c r="A400" s="196">
        <f>'6-22-24 vs Fairfield'!B16</f>
        <v>34</v>
      </c>
      <c r="B400" s="196" t="str">
        <f>'6-22-24 vs Fairfield'!C16</f>
        <v>Toms</v>
      </c>
      <c r="C400" s="183">
        <f>'6-22-24 vs Fairfield'!D16</f>
        <v>1</v>
      </c>
      <c r="D400" s="183">
        <f>'6-22-24 vs Fairfield'!E16</f>
        <v>1</v>
      </c>
      <c r="E400" s="183">
        <f>'6-22-24 vs Fairfield'!F16*100</f>
        <v>100</v>
      </c>
      <c r="F400" s="183">
        <f>'6-22-24 vs Fairfield'!G16</f>
        <v>0</v>
      </c>
      <c r="G400" s="183">
        <f>'6-22-24 vs Fairfield'!H16</f>
        <v>0</v>
      </c>
      <c r="H400" s="183">
        <f>'6-22-24 vs Fairfield'!I16*100</f>
        <v>0</v>
      </c>
      <c r="I400" s="183">
        <f>'6-22-24 vs Fairfield'!J16</f>
        <v>0</v>
      </c>
      <c r="J400" s="183">
        <f>'6-22-24 vs Fairfield'!K16</f>
        <v>0</v>
      </c>
      <c r="K400" s="183">
        <f>'6-22-24 vs Fairfield'!L16*100</f>
        <v>0</v>
      </c>
      <c r="L400" s="183">
        <f>'6-22-24 vs Fairfield'!M16</f>
        <v>1</v>
      </c>
      <c r="M400" s="183">
        <f>'6-22-24 vs Fairfield'!N16</f>
        <v>1</v>
      </c>
      <c r="N400" s="183">
        <f>'6-22-24 vs Fairfield'!O16*100</f>
        <v>100</v>
      </c>
      <c r="O400" s="183">
        <f>'6-22-24 vs Fairfield'!P16</f>
        <v>2</v>
      </c>
      <c r="P400" s="183">
        <f>'6-22-24 vs Fairfield'!Q16</f>
        <v>1</v>
      </c>
      <c r="Q400" s="183">
        <f>'6-22-24 vs Fairfield'!R16</f>
        <v>3</v>
      </c>
      <c r="R400" s="183">
        <f>'6-22-24 vs Fairfield'!S16</f>
        <v>4</v>
      </c>
      <c r="S400" s="183">
        <f>'6-22-24 vs Fairfield'!T16</f>
        <v>0</v>
      </c>
      <c r="T400" s="183">
        <f>'6-22-24 vs Fairfield'!U16</f>
        <v>2</v>
      </c>
      <c r="U400" s="183">
        <f>'6-22-24 vs Fairfield'!V16</f>
        <v>1</v>
      </c>
      <c r="V400" s="183">
        <f>'6-22-24 vs Fairfield'!W16</f>
        <v>0</v>
      </c>
      <c r="W400" s="183">
        <f>'6-22-24 vs Fairfield'!X16</f>
        <v>0</v>
      </c>
      <c r="X400" s="183">
        <f>'6-22-24 vs Fairfield'!Y16</f>
        <v>0</v>
      </c>
      <c r="Y400" s="183">
        <f>'6-22-24 vs Fairfield'!Z16</f>
        <v>1</v>
      </c>
      <c r="Z400" s="183">
        <f>'6-22-24 vs Fairfield'!AA16</f>
        <v>10.25</v>
      </c>
      <c r="AA400" s="196" t="s">
        <v>178</v>
      </c>
      <c r="AB400" s="196"/>
      <c r="AC400" s="196"/>
    </row>
    <row r="401" spans="1:29" x14ac:dyDescent="0.55000000000000004">
      <c r="A401" s="196">
        <f>'6-22-24 vs Fairfield'!B17</f>
        <v>55</v>
      </c>
      <c r="B401" s="196" t="str">
        <f>'6-22-24 vs Fairfield'!C17</f>
        <v>Baker</v>
      </c>
      <c r="C401" s="183">
        <f>'6-22-24 vs Fairfield'!D17</f>
        <v>0</v>
      </c>
      <c r="D401" s="183">
        <f>'6-22-24 vs Fairfield'!E17</f>
        <v>0</v>
      </c>
      <c r="E401" s="183">
        <f>'6-22-24 vs Fairfield'!F17*100</f>
        <v>0</v>
      </c>
      <c r="F401" s="183">
        <f>'6-22-24 vs Fairfield'!G17</f>
        <v>0</v>
      </c>
      <c r="G401" s="183">
        <f>'6-22-24 vs Fairfield'!H17</f>
        <v>0</v>
      </c>
      <c r="H401" s="183">
        <f>'6-22-24 vs Fairfield'!I17*100</f>
        <v>0</v>
      </c>
      <c r="I401" s="183">
        <f>'6-22-24 vs Fairfield'!J17</f>
        <v>0</v>
      </c>
      <c r="J401" s="183">
        <f>'6-22-24 vs Fairfield'!K17</f>
        <v>0</v>
      </c>
      <c r="K401" s="183">
        <f>'6-22-24 vs Fairfield'!L17*100</f>
        <v>0</v>
      </c>
      <c r="L401" s="183">
        <f>'6-22-24 vs Fairfield'!M17</f>
        <v>0</v>
      </c>
      <c r="M401" s="183">
        <f>'6-22-24 vs Fairfield'!N17</f>
        <v>0</v>
      </c>
      <c r="N401" s="183">
        <f>'6-22-24 vs Fairfield'!O17*100</f>
        <v>0</v>
      </c>
      <c r="O401" s="183">
        <f>'6-22-24 vs Fairfield'!P17</f>
        <v>0</v>
      </c>
      <c r="P401" s="183">
        <f>'6-22-24 vs Fairfield'!Q17</f>
        <v>0</v>
      </c>
      <c r="Q401" s="183">
        <f>'6-22-24 vs Fairfield'!R17</f>
        <v>0</v>
      </c>
      <c r="R401" s="183">
        <f>'6-22-24 vs Fairfield'!S17</f>
        <v>0</v>
      </c>
      <c r="S401" s="183">
        <f>'6-22-24 vs Fairfield'!T17</f>
        <v>0</v>
      </c>
      <c r="T401" s="183">
        <f>'6-22-24 vs Fairfield'!U17</f>
        <v>0</v>
      </c>
      <c r="U401" s="183">
        <f>'6-22-24 vs Fairfield'!V17</f>
        <v>0</v>
      </c>
      <c r="V401" s="183">
        <f>'6-22-24 vs Fairfield'!W17</f>
        <v>0</v>
      </c>
      <c r="W401" s="183">
        <f>'6-22-24 vs Fairfield'!X17</f>
        <v>0</v>
      </c>
      <c r="X401" s="183">
        <f>'6-22-24 vs Fairfield'!Y17</f>
        <v>0</v>
      </c>
      <c r="Y401" s="183">
        <f>'6-22-24 vs Fairfield'!Z17</f>
        <v>0</v>
      </c>
      <c r="Z401" s="183">
        <f>'6-22-24 vs Fairfield'!AA17</f>
        <v>0</v>
      </c>
      <c r="AA401" s="196" t="s">
        <v>178</v>
      </c>
      <c r="AB401" s="196"/>
      <c r="AC401" s="196"/>
    </row>
    <row r="402" spans="1:29" x14ac:dyDescent="0.55000000000000004">
      <c r="A402" s="196">
        <f>'6-22-24 vs Fairfield'!B18</f>
        <v>99</v>
      </c>
      <c r="B402" s="196" t="str">
        <f>'6-22-24 vs Fairfield'!C18</f>
        <v>Team</v>
      </c>
      <c r="C402" s="183">
        <f>'6-22-24 vs Fairfield'!D18</f>
        <v>16</v>
      </c>
      <c r="D402" s="183">
        <f>'6-22-24 vs Fairfield'!E18</f>
        <v>23</v>
      </c>
      <c r="E402" s="183">
        <f>'6-22-24 vs Fairfield'!F18*100</f>
        <v>69.565217391304344</v>
      </c>
      <c r="F402" s="183">
        <f>'6-22-24 vs Fairfield'!G18</f>
        <v>9</v>
      </c>
      <c r="G402" s="183">
        <f>'6-22-24 vs Fairfield'!H18</f>
        <v>24</v>
      </c>
      <c r="H402" s="183">
        <f>'6-22-24 vs Fairfield'!I18*100</f>
        <v>37.5</v>
      </c>
      <c r="I402" s="183">
        <f>'6-22-24 vs Fairfield'!J18</f>
        <v>9</v>
      </c>
      <c r="J402" s="183">
        <f>'6-22-24 vs Fairfield'!K18</f>
        <v>10</v>
      </c>
      <c r="K402" s="183">
        <f>'6-22-24 vs Fairfield'!L18*100</f>
        <v>90</v>
      </c>
      <c r="L402" s="183">
        <f>'6-22-24 vs Fairfield'!M18</f>
        <v>25</v>
      </c>
      <c r="M402" s="183">
        <f>'6-22-24 vs Fairfield'!N18</f>
        <v>47</v>
      </c>
      <c r="N402" s="183">
        <f>'6-22-24 vs Fairfield'!O18*100</f>
        <v>53.191489361702125</v>
      </c>
      <c r="O402" s="183">
        <f>'6-22-24 vs Fairfield'!P18</f>
        <v>68</v>
      </c>
      <c r="P402" s="183">
        <f>'6-22-24 vs Fairfield'!Q18</f>
        <v>9</v>
      </c>
      <c r="Q402" s="183">
        <f>'6-22-24 vs Fairfield'!R18</f>
        <v>15</v>
      </c>
      <c r="R402" s="183">
        <f>'6-22-24 vs Fairfield'!S18</f>
        <v>26</v>
      </c>
      <c r="S402" s="183">
        <f>'6-22-24 vs Fairfield'!T18</f>
        <v>12</v>
      </c>
      <c r="T402" s="183">
        <f>'6-22-24 vs Fairfield'!U18</f>
        <v>10</v>
      </c>
      <c r="U402" s="183">
        <f>'6-22-24 vs Fairfield'!V18</f>
        <v>1</v>
      </c>
      <c r="V402" s="183">
        <f>'6-22-24 vs Fairfield'!W18</f>
        <v>7</v>
      </c>
      <c r="W402" s="183">
        <f>'6-22-24 vs Fairfield'!X18</f>
        <v>1</v>
      </c>
      <c r="X402" s="183">
        <f>'6-22-24 vs Fairfield'!Y18</f>
        <v>4</v>
      </c>
      <c r="Y402" s="183">
        <f>'6-22-24 vs Fairfield'!Z18</f>
        <v>21</v>
      </c>
      <c r="Z402" s="183">
        <f>'6-22-24 vs Fairfield'!AA18</f>
        <v>160.01</v>
      </c>
      <c r="AA402" s="196" t="s">
        <v>178</v>
      </c>
      <c r="AB402" s="196"/>
      <c r="AC402" s="196"/>
    </row>
  </sheetData>
  <autoFilter ref="AD2:BD18" xr:uid="{81229DC9-04F9-4330-AAAF-A02FFD53E93A}"/>
  <mergeCells count="2">
    <mergeCell ref="AD1:BD1"/>
    <mergeCell ref="A1:AA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3ACFB2-E149-6446-AF17-3B75B707365B}">
  <dimension ref="B1:BD114"/>
  <sheetViews>
    <sheetView tabSelected="1" zoomScale="62" zoomScaleNormal="60" zoomScalePageLayoutView="78" workbookViewId="0">
      <selection activeCell="X10" sqref="X10"/>
    </sheetView>
  </sheetViews>
  <sheetFormatPr defaultColWidth="10.83984375" defaultRowHeight="14.4" x14ac:dyDescent="0.55000000000000004"/>
  <cols>
    <col min="1" max="1" width="16.578125" customWidth="1"/>
    <col min="2" max="2" width="10.89453125" bestFit="1" customWidth="1"/>
    <col min="4" max="4" width="8.26171875" bestFit="1" customWidth="1"/>
    <col min="5" max="5" width="7.68359375" bestFit="1" customWidth="1"/>
    <col min="6" max="6" width="7.05078125" bestFit="1" customWidth="1"/>
    <col min="7" max="7" width="3.7890625" bestFit="1" customWidth="1"/>
    <col min="8" max="8" width="10.83984375" bestFit="1" customWidth="1"/>
    <col min="9" max="9" width="6.734375" bestFit="1" customWidth="1"/>
    <col min="10" max="10" width="10.83984375" bestFit="1" customWidth="1"/>
    <col min="11" max="11" width="6.68359375" customWidth="1"/>
    <col min="12" max="12" width="4.26171875" bestFit="1" customWidth="1"/>
    <col min="13" max="13" width="13.578125" bestFit="1" customWidth="1"/>
    <col min="14" max="14" width="9.5234375" customWidth="1"/>
    <col min="15" max="15" width="9.83984375" customWidth="1"/>
    <col min="16" max="16" width="12.05078125" bestFit="1" customWidth="1"/>
    <col min="17" max="17" width="8.3125" bestFit="1" customWidth="1"/>
    <col min="18" max="18" width="12.9453125" bestFit="1" customWidth="1"/>
    <col min="19" max="19" width="12.41796875" bestFit="1" customWidth="1"/>
    <col min="20" max="20" width="10.3671875" bestFit="1" customWidth="1"/>
    <col min="21" max="21" width="14.05078125" bestFit="1" customWidth="1"/>
    <col min="22" max="22" width="14.47265625" bestFit="1" customWidth="1"/>
    <col min="23" max="23" width="14.26171875" customWidth="1"/>
    <col min="24" max="24" width="9.9453125" bestFit="1" customWidth="1"/>
    <col min="25" max="25" width="9.89453125" bestFit="1" customWidth="1"/>
    <col min="26" max="26" width="10.83984375" bestFit="1" customWidth="1"/>
    <col min="27" max="27" width="15.9453125" customWidth="1"/>
    <col min="28" max="28" width="14.47265625" customWidth="1"/>
    <col min="29" max="29" width="22.5234375" bestFit="1" customWidth="1"/>
    <col min="30" max="30" width="6.41796875" bestFit="1" customWidth="1"/>
    <col min="31" max="31" width="5.734375" customWidth="1"/>
    <col min="32" max="32" width="3.15625" bestFit="1" customWidth="1"/>
    <col min="33" max="33" width="4.1015625" bestFit="1" customWidth="1"/>
    <col min="34" max="34" width="5.62890625" bestFit="1" customWidth="1"/>
    <col min="35" max="35" width="2.9453125" bestFit="1" customWidth="1"/>
    <col min="36" max="36" width="4.1015625" bestFit="1" customWidth="1"/>
    <col min="37" max="37" width="4.578125" bestFit="1" customWidth="1"/>
    <col min="38" max="38" width="2.62890625" bestFit="1" customWidth="1"/>
    <col min="39" max="39" width="3.83984375" bestFit="1" customWidth="1"/>
    <col min="40" max="40" width="5.62890625" bestFit="1" customWidth="1"/>
    <col min="41" max="41" width="3.15625" bestFit="1" customWidth="1"/>
    <col min="42" max="42" width="4.1015625" bestFit="1" customWidth="1"/>
    <col min="43" max="43" width="4.578125" bestFit="1" customWidth="1"/>
    <col min="44" max="44" width="3.15625" bestFit="1" customWidth="1"/>
    <col min="45" max="45" width="3.7890625" bestFit="1" customWidth="1"/>
    <col min="46" max="46" width="3.62890625" bestFit="1" customWidth="1"/>
    <col min="47" max="47" width="5.3125" bestFit="1" customWidth="1"/>
    <col min="48" max="49" width="3.15625" bestFit="1" customWidth="1"/>
    <col min="50" max="50" width="3.3125" bestFit="1" customWidth="1"/>
    <col min="51" max="51" width="2.83984375" bestFit="1" customWidth="1"/>
    <col min="52" max="52" width="3.83984375" bestFit="1" customWidth="1"/>
    <col min="53" max="53" width="3.62890625" bestFit="1" customWidth="1"/>
    <col min="54" max="54" width="3.15625" bestFit="1" customWidth="1"/>
    <col min="55" max="55" width="4.15625" bestFit="1" customWidth="1"/>
    <col min="56" max="56" width="10.83984375" bestFit="1" customWidth="1"/>
    <col min="58" max="58" width="10.89453125" bestFit="1" customWidth="1"/>
    <col min="59" max="59" width="13.5234375" bestFit="1" customWidth="1"/>
    <col min="60" max="61" width="10.89453125" bestFit="1" customWidth="1"/>
    <col min="62" max="62" width="12.05078125" bestFit="1" customWidth="1"/>
    <col min="63" max="63" width="10.89453125" bestFit="1" customWidth="1"/>
    <col min="64" max="64" width="13" bestFit="1" customWidth="1"/>
    <col min="67" max="67" width="14.15625" bestFit="1" customWidth="1"/>
    <col min="68" max="68" width="14.578125" bestFit="1" customWidth="1"/>
    <col min="69" max="69" width="14.41796875" bestFit="1" customWidth="1"/>
    <col min="71" max="71" width="11.47265625" bestFit="1" customWidth="1"/>
    <col min="73" max="73" width="15.734375" customWidth="1"/>
    <col min="74" max="74" width="16.47265625" customWidth="1"/>
  </cols>
  <sheetData>
    <row r="1" spans="2:56" ht="14.7" thickBot="1" x14ac:dyDescent="0.6">
      <c r="BB1" s="27"/>
      <c r="BC1" s="27"/>
      <c r="BD1" s="27"/>
    </row>
    <row r="2" spans="2:56" ht="23.1" x14ac:dyDescent="0.85">
      <c r="H2" s="145" t="s">
        <v>111</v>
      </c>
      <c r="J2" s="145" t="s">
        <v>112</v>
      </c>
      <c r="L2" s="62"/>
      <c r="M2" s="63"/>
      <c r="N2" s="212" t="s">
        <v>44</v>
      </c>
      <c r="O2" s="213"/>
      <c r="P2" s="214"/>
      <c r="Q2" s="211" t="s">
        <v>54</v>
      </c>
      <c r="R2" s="209"/>
      <c r="S2" s="209"/>
      <c r="T2" s="210"/>
      <c r="U2" s="208" t="s">
        <v>60</v>
      </c>
      <c r="V2" s="209"/>
      <c r="W2" s="210"/>
      <c r="X2" s="208" t="s">
        <v>73</v>
      </c>
      <c r="Y2" s="209"/>
      <c r="Z2" s="210"/>
      <c r="AA2" s="208" t="s">
        <v>100</v>
      </c>
      <c r="AB2" s="209"/>
      <c r="AC2" s="161" t="s">
        <v>157</v>
      </c>
    </row>
    <row r="3" spans="2:56" ht="23.1" x14ac:dyDescent="0.85">
      <c r="B3" s="11" t="s">
        <v>33</v>
      </c>
      <c r="C3" s="11" t="s">
        <v>0</v>
      </c>
      <c r="D3" s="4" t="s">
        <v>35</v>
      </c>
      <c r="E3" s="13" t="s">
        <v>15</v>
      </c>
      <c r="F3" s="4" t="s">
        <v>16</v>
      </c>
      <c r="H3" s="4" t="s">
        <v>71</v>
      </c>
      <c r="J3" s="4" t="s">
        <v>71</v>
      </c>
      <c r="L3" s="67" t="s">
        <v>33</v>
      </c>
      <c r="M3" s="68" t="s">
        <v>0</v>
      </c>
      <c r="N3" s="69" t="s">
        <v>36</v>
      </c>
      <c r="O3" s="70" t="s">
        <v>37</v>
      </c>
      <c r="P3" s="71" t="s">
        <v>41</v>
      </c>
      <c r="Q3" s="72" t="s">
        <v>45</v>
      </c>
      <c r="R3" s="73" t="s">
        <v>46</v>
      </c>
      <c r="S3" s="74" t="s">
        <v>47</v>
      </c>
      <c r="T3" s="75" t="s">
        <v>48</v>
      </c>
      <c r="U3" s="76" t="s">
        <v>57</v>
      </c>
      <c r="V3" s="77" t="s">
        <v>58</v>
      </c>
      <c r="W3" s="78" t="s">
        <v>59</v>
      </c>
      <c r="X3" s="72" t="s">
        <v>72</v>
      </c>
      <c r="Y3" s="77" t="s">
        <v>74</v>
      </c>
      <c r="Z3" s="79" t="s">
        <v>94</v>
      </c>
      <c r="AA3" s="80" t="s">
        <v>99</v>
      </c>
      <c r="AB3" s="79" t="s">
        <v>61</v>
      </c>
      <c r="AC3" s="156" t="s">
        <v>138</v>
      </c>
    </row>
    <row r="4" spans="2:56" ht="23.1" x14ac:dyDescent="0.85">
      <c r="B4" s="11">
        <v>0</v>
      </c>
      <c r="C4" s="11" t="s">
        <v>17</v>
      </c>
      <c r="D4" s="154">
        <f>(SUM(Template:END!AA3))/F4</f>
        <v>8.17</v>
      </c>
      <c r="E4" s="155">
        <f>(SUM(Template:END!P3))/F4</f>
        <v>0.56521739130434778</v>
      </c>
      <c r="F4" s="16">
        <v>23</v>
      </c>
      <c r="H4" s="61">
        <f>(SUM(Template:END!AB3))/F20</f>
        <v>52.45277083073325</v>
      </c>
      <c r="J4" s="61">
        <f>(SUM(Template:END!BD3))/F20</f>
        <v>52.978124446424999</v>
      </c>
      <c r="L4" s="67">
        <v>0</v>
      </c>
      <c r="M4" s="68" t="s">
        <v>17</v>
      </c>
      <c r="N4" s="81">
        <f>(SUM(Template:END!BH3))/$F4</f>
        <v>9.7826086956521743E-2</v>
      </c>
      <c r="O4" s="81">
        <f>(SUM(Template:END!BI3))/$F4</f>
        <v>9.9490795142969046E-2</v>
      </c>
      <c r="P4" s="81">
        <f>(SUM(Template:END!BJ3))/$F4</f>
        <v>7.7375967527680084E-2</v>
      </c>
      <c r="Q4" s="81">
        <f>(SUM(Template:END!BK3))/$F4</f>
        <v>8.9353454911400551E-2</v>
      </c>
      <c r="R4" s="81">
        <f>(SUM(Template:END!BL3))/$F4</f>
        <v>0.18070045896132853</v>
      </c>
      <c r="S4" s="81">
        <f>(SUM(Template:END!BM3))/$F4</f>
        <v>0.27613111526155004</v>
      </c>
      <c r="T4" s="106">
        <f>(SUM(Template:END!BN3))/$F4</f>
        <v>0.5</v>
      </c>
      <c r="U4" s="81">
        <f>(SUM(Template:END!BO3))/$F4</f>
        <v>7.4880762409573282E-2</v>
      </c>
      <c r="V4" s="81">
        <f>(SUM(Template:END!BP3))/$F4</f>
        <v>0.10540204251775333</v>
      </c>
      <c r="W4" s="81">
        <f>(SUM(Template:END!BQ3))/$F4</f>
        <v>8.6987868877820021E-2</v>
      </c>
      <c r="X4" s="106">
        <f>(SUM(Template:END!BR3))/$F4</f>
        <v>89.201161902970213</v>
      </c>
      <c r="Y4" s="106">
        <f>(SUM(Template:END!BS3))/$F4</f>
        <v>55.096508712230339</v>
      </c>
      <c r="Z4" s="106">
        <f>(SUM(Template:END!BT3))/$F4</f>
        <v>-34.104653190739874</v>
      </c>
      <c r="AA4" s="81">
        <f>(SUM(Template:END!BU3))/$F4</f>
        <v>1.7001877963691649E-2</v>
      </c>
      <c r="AB4" s="106">
        <f>(SUM(Template:END!BV3))/$F4</f>
        <v>2.0847826086956522</v>
      </c>
      <c r="AC4" s="106">
        <f>(SUM(Template:END!BW3))/F4</f>
        <v>5.434782608695652E-2</v>
      </c>
    </row>
    <row r="5" spans="2:56" ht="23.1" x14ac:dyDescent="0.85">
      <c r="B5" s="11">
        <v>1</v>
      </c>
      <c r="C5" s="11" t="s">
        <v>18</v>
      </c>
      <c r="D5" s="154">
        <f>(SUM(Template:END!AA4))/F5</f>
        <v>19.248333333333331</v>
      </c>
      <c r="E5" s="155">
        <f>(SUM(Template:END!P4))/F5</f>
        <v>10.166666666666666</v>
      </c>
      <c r="F5" s="19">
        <v>12</v>
      </c>
      <c r="L5" s="67">
        <v>1</v>
      </c>
      <c r="M5" s="68" t="s">
        <v>18</v>
      </c>
      <c r="N5" s="86">
        <f>(SUM(Template:END!BH4))/$F5</f>
        <v>0.45710678210678207</v>
      </c>
      <c r="O5" s="86">
        <f>(SUM(Template:END!BI4))/$F5</f>
        <v>0.49144273414921025</v>
      </c>
      <c r="P5" s="86">
        <f>(SUM(Template:END!BJ4))/$F5</f>
        <v>0.25333281174554617</v>
      </c>
      <c r="Q5" s="86">
        <f>(SUM(Template:END!BK4))/$F5</f>
        <v>0.16228829846318904</v>
      </c>
      <c r="R5" s="86">
        <f>(SUM(Template:END!BL4))/$F5</f>
        <v>0.13895840565677839</v>
      </c>
      <c r="S5" s="86">
        <f>(SUM(Template:END!BM4))/$F5</f>
        <v>0.14236249408435445</v>
      </c>
      <c r="T5" s="107">
        <f>(SUM(Template:END!BN4))/$F5</f>
        <v>1.2222222222222221</v>
      </c>
      <c r="U5" s="86">
        <f>(SUM(Template:END!BO4))/$F5</f>
        <v>3.4014512100676436E-2</v>
      </c>
      <c r="V5" s="86">
        <f>(SUM(Template:END!BP4))/$F5</f>
        <v>0.21938340554335556</v>
      </c>
      <c r="W5" s="86">
        <f>(SUM(Template:END!BQ4))/$F5</f>
        <v>0.11929980906270669</v>
      </c>
      <c r="X5" s="107">
        <f>(SUM(Template:END!BR4))/$F5</f>
        <v>87.72887956450495</v>
      </c>
      <c r="Y5" s="107">
        <f>(SUM(Template:END!BS4))/$F5</f>
        <v>108.23407341786383</v>
      </c>
      <c r="Z5" s="107">
        <f>(SUM(Template:END!BT4))/$F5</f>
        <v>20.505193853358865</v>
      </c>
      <c r="AA5" s="86">
        <f>(SUM(Template:END!BU4))/$F5</f>
        <v>8.2019089192916991E-2</v>
      </c>
      <c r="AB5" s="107">
        <f>(SUM(Template:END!BV4))/$F5</f>
        <v>6.7108333333333334</v>
      </c>
      <c r="AC5" s="107">
        <f>(SUM(Template:END!BW4))/F5</f>
        <v>0.20461159211159211</v>
      </c>
    </row>
    <row r="6" spans="2:56" ht="23.1" x14ac:dyDescent="0.85">
      <c r="B6" s="11">
        <v>2</v>
      </c>
      <c r="C6" s="11" t="s">
        <v>19</v>
      </c>
      <c r="D6" s="154">
        <f>(SUM(Template:END!AA5))/F6</f>
        <v>17.035238095238093</v>
      </c>
      <c r="E6" s="155">
        <f>(SUM(Template:END!P5))/F6</f>
        <v>6.2380952380952381</v>
      </c>
      <c r="F6" s="16">
        <v>21</v>
      </c>
      <c r="H6" s="4" t="s">
        <v>98</v>
      </c>
      <c r="J6" s="4" t="s">
        <v>98</v>
      </c>
      <c r="L6" s="67">
        <v>2</v>
      </c>
      <c r="M6" s="68" t="s">
        <v>19</v>
      </c>
      <c r="N6" s="81">
        <f>(SUM(Template:END!BH5))/$F6</f>
        <v>0.56414399092970524</v>
      </c>
      <c r="O6" s="81">
        <f>(SUM(Template:END!BI5))/$F6</f>
        <v>0.57129804137571083</v>
      </c>
      <c r="P6" s="81">
        <f>(SUM(Template:END!BJ5))/$F6</f>
        <v>0.21776625743534325</v>
      </c>
      <c r="Q6" s="81">
        <f>(SUM(Template:END!BK5))/$F6</f>
        <v>9.8766597760065106E-2</v>
      </c>
      <c r="R6" s="81">
        <f>(SUM(Template:END!BL5))/$F6</f>
        <v>9.9598837997820044E-2</v>
      </c>
      <c r="S6" s="81">
        <f>(SUM(Template:END!BM5))/$F6</f>
        <v>0.17898044315219241</v>
      </c>
      <c r="T6" s="106">
        <f>(SUM(Template:END!BN5))/$F6</f>
        <v>0.29365079365079361</v>
      </c>
      <c r="U6" s="81">
        <f>(SUM(Template:END!BO5))/$F6</f>
        <v>8.1929377787563304E-2</v>
      </c>
      <c r="V6" s="81">
        <f>(SUM(Template:END!BP5))/$F6</f>
        <v>0.14999207678690329</v>
      </c>
      <c r="W6" s="81">
        <f>(SUM(Template:END!BQ5))/$F6</f>
        <v>0.11452152483538487</v>
      </c>
      <c r="X6" s="106">
        <f>(SUM(Template:END!BR5))/$F6</f>
        <v>93.880934419635125</v>
      </c>
      <c r="Y6" s="106">
        <f>(SUM(Template:END!BS5))/$F6</f>
        <v>98.981573097293435</v>
      </c>
      <c r="Z6" s="106">
        <f>(SUM(Template:END!BT5))/$F6</f>
        <v>5.1006386776583117</v>
      </c>
      <c r="AA6" s="81">
        <f>(SUM(Template:END!BU5))/$F6</f>
        <v>5.3756413793469016E-2</v>
      </c>
      <c r="AB6" s="106">
        <f>(SUM(Template:END!BV5))/$F6</f>
        <v>4.645714285714285</v>
      </c>
      <c r="AC6" s="106">
        <f>(SUM(Template:END!BW5))/F6</f>
        <v>0.53701814058956909</v>
      </c>
    </row>
    <row r="7" spans="2:56" ht="23.1" x14ac:dyDescent="0.85">
      <c r="B7" s="11">
        <v>3</v>
      </c>
      <c r="C7" s="11" t="s">
        <v>20</v>
      </c>
      <c r="D7" s="154">
        <f>(SUM(Template:END!AA6))/F7</f>
        <v>15.864166666666669</v>
      </c>
      <c r="E7" s="155">
        <f>(SUM(Template:END!P6))/F7</f>
        <v>5.375</v>
      </c>
      <c r="F7" s="19">
        <v>24</v>
      </c>
      <c r="H7" s="61">
        <f>(SUM(Template:END!AB6))/F20</f>
        <v>61.889753092320802</v>
      </c>
      <c r="J7" s="61">
        <f>(SUM(Template:END!BD6))/F20</f>
        <v>62.448058126350638</v>
      </c>
      <c r="L7" s="67">
        <v>3</v>
      </c>
      <c r="M7" s="68" t="s">
        <v>20</v>
      </c>
      <c r="N7" s="86">
        <f>(SUM(Template:END!BH6))/$F7</f>
        <v>0.53159722222222228</v>
      </c>
      <c r="O7" s="86">
        <f>(SUM(Template:END!BI6))/$F7</f>
        <v>0.54140309658556085</v>
      </c>
      <c r="P7" s="86">
        <f>(SUM(Template:END!BJ6))/$F7</f>
        <v>0.19709372358097113</v>
      </c>
      <c r="Q7" s="86">
        <f>(SUM(Template:END!BK6))/$F7</f>
        <v>0.14475226246347828</v>
      </c>
      <c r="R7" s="86">
        <f>(SUM(Template:END!BL6))/$F7</f>
        <v>0.13862291952894579</v>
      </c>
      <c r="S7" s="86">
        <f>(SUM(Template:END!BM6))/$F7</f>
        <v>0.13736473559160853</v>
      </c>
      <c r="T7" s="107">
        <f>(SUM(Template:END!BN6))/$F7</f>
        <v>0.57986111111111116</v>
      </c>
      <c r="U7" s="86">
        <f>(SUM(Template:END!BO6))/$F7</f>
        <v>2.4480671305798962E-2</v>
      </c>
      <c r="V7" s="86">
        <f>(SUM(Template:END!BP6))/$F7</f>
        <v>7.6348026948750577E-2</v>
      </c>
      <c r="W7" s="86">
        <f>(SUM(Template:END!BQ6))/$F7</f>
        <v>4.9995773083572594E-2</v>
      </c>
      <c r="X7" s="107">
        <f>(SUM(Template:END!BR6))/$F7</f>
        <v>97.506136874020726</v>
      </c>
      <c r="Y7" s="107">
        <f>(SUM(Template:END!BS6))/$F7</f>
        <v>102.7743595003305</v>
      </c>
      <c r="Z7" s="107">
        <f>(SUM(Template:END!BT6))/$F7</f>
        <v>5.2682226263097967</v>
      </c>
      <c r="AA7" s="86">
        <f>(SUM(Template:END!BU6))/$F7</f>
        <v>3.8880902118292697E-2</v>
      </c>
      <c r="AB7" s="107">
        <f>(SUM(Template:END!BV6))/$F7</f>
        <v>3.2133333333333325</v>
      </c>
      <c r="AC7" s="107">
        <f>(SUM(Template:END!BW6))/F7</f>
        <v>5.2662037037037035E-2</v>
      </c>
    </row>
    <row r="8" spans="2:56" ht="23.1" x14ac:dyDescent="0.85">
      <c r="B8" s="11">
        <v>4</v>
      </c>
      <c r="C8" s="11" t="s">
        <v>21</v>
      </c>
      <c r="D8" s="154">
        <f>(SUM(Template:END!AA7))/F8</f>
        <v>18.970000000000002</v>
      </c>
      <c r="E8" s="155">
        <f>(SUM(Template:END!P7))/F8</f>
        <v>7.4210526315789478</v>
      </c>
      <c r="F8" s="16">
        <v>19</v>
      </c>
      <c r="L8" s="67">
        <v>4</v>
      </c>
      <c r="M8" s="68" t="s">
        <v>21</v>
      </c>
      <c r="N8" s="81">
        <f>(SUM(Template:END!BH7))/$F8</f>
        <v>0.69334130781499204</v>
      </c>
      <c r="O8" s="81">
        <f>(SUM(Template:END!BI7))/$F8</f>
        <v>0.72835959107716852</v>
      </c>
      <c r="P8" s="81">
        <f>(SUM(Template:END!BJ7))/$F8</f>
        <v>0.18250311341988118</v>
      </c>
      <c r="Q8" s="81">
        <f>(SUM(Template:END!BK7))/$F8</f>
        <v>0.2348673035915266</v>
      </c>
      <c r="R8" s="81">
        <f>(SUM(Template:END!BL7))/$F8</f>
        <v>0.24216537548310893</v>
      </c>
      <c r="S8" s="81">
        <f>(SUM(Template:END!BM7))/$F8</f>
        <v>0.12198977934002053</v>
      </c>
      <c r="T8" s="106">
        <f>(SUM(Template:END!BN7))/$F8</f>
        <v>1.4561403508771931</v>
      </c>
      <c r="U8" s="81">
        <f>(SUM(Template:END!BO7))/$F8</f>
        <v>3.0519053307063119E-2</v>
      </c>
      <c r="V8" s="81">
        <f>(SUM(Template:END!BP7))/$F8</f>
        <v>9.4737391564034296E-2</v>
      </c>
      <c r="W8" s="81">
        <f>(SUM(Template:END!BQ7))/$F8</f>
        <v>6.1502568044846113E-2</v>
      </c>
      <c r="X8" s="106">
        <f>(SUM(Template:END!BR7))/$F8</f>
        <v>90.618613486956278</v>
      </c>
      <c r="Y8" s="106">
        <f>(SUM(Template:END!BS7))/$F8</f>
        <v>149.61706182663426</v>
      </c>
      <c r="Z8" s="106">
        <f>(SUM(Template:END!BT7))/$F8</f>
        <v>58.998448339677999</v>
      </c>
      <c r="AA8" s="81">
        <f>(SUM(Template:END!BU7))/$F8</f>
        <v>8.2906057416062301E-2</v>
      </c>
      <c r="AB8" s="106">
        <f>(SUM(Template:END!BV7))/$F8</f>
        <v>7.0615789473684218</v>
      </c>
      <c r="AC8" s="106">
        <f>(SUM(Template:END!BW7))/F8</f>
        <v>0.1614035087719298</v>
      </c>
    </row>
    <row r="9" spans="2:56" ht="23.1" x14ac:dyDescent="0.85">
      <c r="B9" s="11">
        <v>5</v>
      </c>
      <c r="C9" s="11" t="s">
        <v>22</v>
      </c>
      <c r="D9" s="154">
        <f>(SUM(Template:END!AA8))/F9</f>
        <v>21.035</v>
      </c>
      <c r="E9" s="155">
        <f>(SUM(Template:END!P8))/F9</f>
        <v>12.208333333333334</v>
      </c>
      <c r="F9" s="19">
        <v>24</v>
      </c>
      <c r="H9" s="4" t="s">
        <v>113</v>
      </c>
      <c r="J9" s="4" t="s">
        <v>113</v>
      </c>
      <c r="L9" s="67">
        <v>5</v>
      </c>
      <c r="M9" s="68" t="s">
        <v>22</v>
      </c>
      <c r="N9" s="86">
        <f>(SUM(Template:END!BH8))/$F9</f>
        <v>0.58996227594573181</v>
      </c>
      <c r="O9" s="86">
        <f>(SUM(Template:END!BI8))/$F9</f>
        <v>0.67451390217549478</v>
      </c>
      <c r="P9" s="86">
        <f>(SUM(Template:END!BJ8))/$F9</f>
        <v>0.25461390816475937</v>
      </c>
      <c r="Q9" s="86">
        <f>(SUM(Template:END!BK8))/$F9</f>
        <v>0.24123679891967967</v>
      </c>
      <c r="R9" s="86">
        <f>(SUM(Template:END!BL8))/$F9</f>
        <v>0.17246305742172197</v>
      </c>
      <c r="S9" s="86">
        <f>(SUM(Template:END!BM8))/$F9</f>
        <v>0.11821312208654172</v>
      </c>
      <c r="T9" s="107">
        <f>(SUM(Template:END!BN8))/$F9</f>
        <v>1.1319444444444444</v>
      </c>
      <c r="U9" s="86">
        <f>(SUM(Template:END!BO8))/$F9</f>
        <v>0.14695261753736741</v>
      </c>
      <c r="V9" s="86">
        <f>(SUM(Template:END!BP8))/$F9</f>
        <v>0.15955710974104662</v>
      </c>
      <c r="W9" s="86">
        <f>(SUM(Template:END!BQ8))/$F9</f>
        <v>0.15240051227142179</v>
      </c>
      <c r="X9" s="107">
        <f>(SUM(Template:END!BR8))/$F9</f>
        <v>82.98175297515823</v>
      </c>
      <c r="Y9" s="107">
        <f>(SUM(Template:END!BS8))/$F9</f>
        <v>143.95683478109558</v>
      </c>
      <c r="Z9" s="107">
        <f>(SUM(Template:END!BT8))/$F9</f>
        <v>60.975081805937357</v>
      </c>
      <c r="AA9" s="86">
        <f>(SUM(Template:END!BU8))/$F9</f>
        <v>0.13749636790509714</v>
      </c>
      <c r="AB9" s="107">
        <f>(SUM(Template:END!BV8))/$F9</f>
        <v>11.566250000000002</v>
      </c>
      <c r="AC9" s="107">
        <f>(SUM(Template:END!BW8))/F9</f>
        <v>0.58227769643210825</v>
      </c>
    </row>
    <row r="10" spans="2:56" ht="23.1" x14ac:dyDescent="0.85">
      <c r="B10" s="11">
        <v>10</v>
      </c>
      <c r="C10" s="11" t="s">
        <v>23</v>
      </c>
      <c r="D10" s="154">
        <f>(SUM(Template:END!AA9))/F10</f>
        <v>7.3727272727272721</v>
      </c>
      <c r="E10" s="155">
        <f>(SUM(Template:END!P9))/F10</f>
        <v>3.2272727272727271</v>
      </c>
      <c r="F10" s="16">
        <v>22</v>
      </c>
      <c r="H10" s="61">
        <f>E20/H4</f>
        <v>1.1637453217419162</v>
      </c>
      <c r="J10" s="61">
        <f>((SUM(Template:END!$AR$18))/averageadvanced!$F$20)/J4</f>
        <v>0.90524785153222986</v>
      </c>
      <c r="L10" s="67">
        <v>10</v>
      </c>
      <c r="M10" s="68" t="s">
        <v>23</v>
      </c>
      <c r="N10" s="81">
        <f>(SUM(Template:END!BH9))/$F10</f>
        <v>0.43977272727272732</v>
      </c>
      <c r="O10" s="81">
        <f>(SUM(Template:END!BI9))/$F10</f>
        <v>0.4517384758309817</v>
      </c>
      <c r="P10" s="81">
        <f>(SUM(Template:END!BJ9))/$F10</f>
        <v>0.22471230301841472</v>
      </c>
      <c r="Q10" s="81">
        <f>(SUM(Template:END!BK9))/$F10</f>
        <v>9.0584871624580024E-2</v>
      </c>
      <c r="R10" s="81">
        <f>(SUM(Template:END!BL9))/$F10</f>
        <v>7.8567872685519735E-2</v>
      </c>
      <c r="S10" s="81">
        <f>(SUM(Template:END!BM9))/$F10</f>
        <v>0.14117185367185367</v>
      </c>
      <c r="T10" s="106">
        <f>(SUM(Template:END!BN9))/$F10</f>
        <v>0.19696969696969699</v>
      </c>
      <c r="U10" s="81">
        <f>(SUM(Template:END!BO9))/$F10</f>
        <v>1.6997527657527656E-2</v>
      </c>
      <c r="V10" s="81">
        <f>(SUM(Template:END!BP9))/$F10</f>
        <v>9.2334820764155764E-2</v>
      </c>
      <c r="W10" s="81">
        <f>(SUM(Template:END!BQ9))/$F10</f>
        <v>5.3933822500841382E-2</v>
      </c>
      <c r="X10" s="106">
        <f>(SUM(Template:END!BR9))/$F10</f>
        <v>94.324295181236181</v>
      </c>
      <c r="Y10" s="106">
        <f>(SUM(Template:END!BS9))/$F10</f>
        <v>75.398324481668254</v>
      </c>
      <c r="Z10" s="106">
        <f>(SUM(Template:END!BT9))/$F10</f>
        <v>-18.92597069956793</v>
      </c>
      <c r="AA10" s="81">
        <f>(SUM(Template:END!BU9))/$F10</f>
        <v>2.378437149358973E-2</v>
      </c>
      <c r="AB10" s="106">
        <f>(SUM(Template:END!BV9))/$F10</f>
        <v>1.854090909090909</v>
      </c>
      <c r="AC10" s="106">
        <f>(SUM(Template:END!BW9))/F10</f>
        <v>5.2272727272727269E-2</v>
      </c>
    </row>
    <row r="11" spans="2:56" ht="23.1" x14ac:dyDescent="0.85">
      <c r="B11" s="11">
        <v>11</v>
      </c>
      <c r="C11" s="11" t="s">
        <v>24</v>
      </c>
      <c r="D11" s="154">
        <f>(SUM(Template:END!AA10))/F11</f>
        <v>12.005652173913045</v>
      </c>
      <c r="E11" s="155">
        <f>(SUM(Template:END!P10))/F11</f>
        <v>2.9130434782608696</v>
      </c>
      <c r="F11" s="19">
        <v>23</v>
      </c>
      <c r="L11" s="67">
        <v>11</v>
      </c>
      <c r="M11" s="68" t="s">
        <v>24</v>
      </c>
      <c r="N11" s="86">
        <f>(SUM(Template:END!BH10))/$F11</f>
        <v>0.46521739130434786</v>
      </c>
      <c r="O11" s="86">
        <f>(SUM(Template:END!BI10))/$F11</f>
        <v>0.49614268472586032</v>
      </c>
      <c r="P11" s="86">
        <f>(SUM(Template:END!BJ10))/$F11</f>
        <v>0.15995011170388815</v>
      </c>
      <c r="Q11" s="86">
        <f>(SUM(Template:END!BK10))/$F11</f>
        <v>8.7860594705685108E-2</v>
      </c>
      <c r="R11" s="86">
        <f>(SUM(Template:END!BL10))/$F11</f>
        <v>0.11616187620162935</v>
      </c>
      <c r="S11" s="86">
        <f>(SUM(Template:END!BM10))/$F11</f>
        <v>0.28298314360037907</v>
      </c>
      <c r="T11" s="107">
        <f>(SUM(Template:END!BN10))/$F11</f>
        <v>0.27826086956521739</v>
      </c>
      <c r="U11" s="86">
        <f>(SUM(Template:END!BO10))/$F11</f>
        <v>0.10892868405399274</v>
      </c>
      <c r="V11" s="86">
        <f>(SUM(Template:END!BP10))/$F11</f>
        <v>0.2072868830140582</v>
      </c>
      <c r="W11" s="86">
        <f>(SUM(Template:END!BQ10))/$F11</f>
        <v>0.15469397583616445</v>
      </c>
      <c r="X11" s="107">
        <f>(SUM(Template:END!BR10))/$F11</f>
        <v>93.313260316657406</v>
      </c>
      <c r="Y11" s="107">
        <f>(SUM(Template:END!BS10))/$F11</f>
        <v>99.310312205772149</v>
      </c>
      <c r="Z11" s="107">
        <f>(SUM(Template:END!BT10))/$F11</f>
        <v>5.9970518891147497</v>
      </c>
      <c r="AA11" s="86">
        <f>(SUM(Template:END!BU10))/$F11</f>
        <v>3.6368396234146644E-2</v>
      </c>
      <c r="AB11" s="107">
        <f>(SUM(Template:END!BV10))/$F11</f>
        <v>3.2191304347826089</v>
      </c>
      <c r="AC11" s="107">
        <f>(SUM(Template:END!BW10))/F11</f>
        <v>0.37101449275362319</v>
      </c>
    </row>
    <row r="12" spans="2:56" ht="23.1" x14ac:dyDescent="0.85">
      <c r="B12" s="11">
        <v>12</v>
      </c>
      <c r="C12" s="11" t="s">
        <v>25</v>
      </c>
      <c r="D12" s="154">
        <f>(SUM(Template:END!AA11))/F12</f>
        <v>4.0331250000000001</v>
      </c>
      <c r="E12" s="155">
        <f>(SUM(Template:END!P11))/F12</f>
        <v>1.375</v>
      </c>
      <c r="F12" s="16">
        <v>16</v>
      </c>
      <c r="L12" s="67">
        <v>12</v>
      </c>
      <c r="M12" s="68" t="s">
        <v>25</v>
      </c>
      <c r="N12" s="81">
        <f>(SUM(Template:END!BH11))/$F12</f>
        <v>0.30781249999999999</v>
      </c>
      <c r="O12" s="81">
        <f>(SUM(Template:END!BI11))/$F12</f>
        <v>0.30781249999999999</v>
      </c>
      <c r="P12" s="81">
        <f>(SUM(Template:END!BJ11))/$F12</f>
        <v>0.17789656947845134</v>
      </c>
      <c r="Q12" s="81">
        <f>(SUM(Template:END!BK11))/$F12</f>
        <v>4.7848591079059824E-2</v>
      </c>
      <c r="R12" s="81">
        <f>(SUM(Template:END!BL11))/$F12</f>
        <v>5.2083333333333329E-2</v>
      </c>
      <c r="S12" s="81">
        <f>(SUM(Template:END!BM11))/$F12</f>
        <v>4.1666666666666664E-2</v>
      </c>
      <c r="T12" s="106">
        <f>(SUM(Template:END!BN11))/$F12</f>
        <v>6.25E-2</v>
      </c>
      <c r="U12" s="81">
        <f>(SUM(Template:END!BO11))/$F12</f>
        <v>1.9047619047619042E-2</v>
      </c>
      <c r="V12" s="81">
        <f>(SUM(Template:END!BP11))/$F12</f>
        <v>1.51253986102187E-2</v>
      </c>
      <c r="W12" s="81">
        <f>(SUM(Template:END!BQ11))/$F12</f>
        <v>1.9269760685516779E-2</v>
      </c>
      <c r="X12" s="106">
        <f>(SUM(Template:END!BR11))/$F12</f>
        <v>99.384444770070743</v>
      </c>
      <c r="Y12" s="106">
        <f>(SUM(Template:END!BS11))/$F12</f>
        <v>71.466496161169033</v>
      </c>
      <c r="Z12" s="106">
        <f>(SUM(Template:END!BT11))/$F12</f>
        <v>-27.9179486089017</v>
      </c>
      <c r="AA12" s="81">
        <f>(SUM(Template:END!BU11))/$F12</f>
        <v>8.8312817163580647E-3</v>
      </c>
      <c r="AB12" s="106">
        <f>(SUM(Template:END!BV11))/$F12</f>
        <v>0.62187499999999996</v>
      </c>
      <c r="AC12" s="106">
        <f>(SUM(Template:END!BW11))/F12</f>
        <v>0</v>
      </c>
    </row>
    <row r="13" spans="2:56" ht="23.1" x14ac:dyDescent="0.85">
      <c r="B13" s="11">
        <v>24</v>
      </c>
      <c r="C13" s="11" t="s">
        <v>26</v>
      </c>
      <c r="D13" s="154">
        <f>(SUM(Template:END!AA12))/F13</f>
        <v>15.14</v>
      </c>
      <c r="E13" s="155">
        <f>(SUM(Template:END!P12))/F13</f>
        <v>3.3043478260869565</v>
      </c>
      <c r="F13" s="19">
        <v>23</v>
      </c>
      <c r="L13" s="67">
        <v>24</v>
      </c>
      <c r="M13" s="68" t="s">
        <v>26</v>
      </c>
      <c r="N13" s="86">
        <f>(SUM(Template:END!BH12))/$F13</f>
        <v>0.61594202898550721</v>
      </c>
      <c r="O13" s="86">
        <f>(SUM(Template:END!BI12))/$F13</f>
        <v>0.62580189395892116</v>
      </c>
      <c r="P13" s="86">
        <f>(SUM(Template:END!BJ12))/$F13</f>
        <v>0.10078705600590634</v>
      </c>
      <c r="Q13" s="86">
        <f>(SUM(Template:END!BK12))/$F13</f>
        <v>6.8952452558270677E-2</v>
      </c>
      <c r="R13" s="86">
        <f>(SUM(Template:END!BL12))/$F13</f>
        <v>0.16092475537951625</v>
      </c>
      <c r="S13" s="86">
        <f>(SUM(Template:END!BM12))/$F13</f>
        <v>7.842773313246991E-2</v>
      </c>
      <c r="T13" s="107">
        <f>(SUM(Template:END!BN12))/$F13</f>
        <v>8.6956521739130432E-2</v>
      </c>
      <c r="U13" s="86">
        <f>(SUM(Template:END!BO12))/$F13</f>
        <v>5.3457445392171364E-2</v>
      </c>
      <c r="V13" s="86">
        <f>(SUM(Template:END!BP12))/$F13</f>
        <v>8.6352648357791328E-2</v>
      </c>
      <c r="W13" s="86">
        <f>(SUM(Template:END!BQ12))/$F13</f>
        <v>6.8786801967056319E-2</v>
      </c>
      <c r="X13" s="107">
        <f>(SUM(Template:END!BR12))/$F13</f>
        <v>94.578629053698464</v>
      </c>
      <c r="Y13" s="107">
        <f>(SUM(Template:END!BS12))/$F13</f>
        <v>142.55697822359889</v>
      </c>
      <c r="Z13" s="107">
        <f>(SUM(Template:END!BT12))/$F13</f>
        <v>47.978349169900454</v>
      </c>
      <c r="AA13" s="86">
        <f>(SUM(Template:END!BU12))/$F13</f>
        <v>4.3362183667410438E-2</v>
      </c>
      <c r="AB13" s="107">
        <f>(SUM(Template:END!BV12))/$F13</f>
        <v>3.7273913043478251</v>
      </c>
      <c r="AC13" s="107">
        <f>(SUM(Template:END!BW12))/F13</f>
        <v>0.22101449275362317</v>
      </c>
    </row>
    <row r="14" spans="2:56" ht="23.1" x14ac:dyDescent="0.85">
      <c r="B14" s="11">
        <v>30</v>
      </c>
      <c r="C14" s="11" t="s">
        <v>27</v>
      </c>
      <c r="D14" s="154">
        <f>(SUM(Template:END!AA13))/F14</f>
        <v>18.309999999999999</v>
      </c>
      <c r="E14" s="155">
        <f>(SUM(Template:END!P13))/F14</f>
        <v>8.8333333333333339</v>
      </c>
      <c r="F14" s="16">
        <v>24</v>
      </c>
      <c r="L14" s="67">
        <v>30</v>
      </c>
      <c r="M14" s="68" t="s">
        <v>27</v>
      </c>
      <c r="N14" s="81">
        <f>(SUM(Template:END!BH13))/$F14</f>
        <v>0.54524127492877494</v>
      </c>
      <c r="O14" s="81">
        <f>(SUM(Template:END!BI13))/$F14</f>
        <v>0.56741357318250174</v>
      </c>
      <c r="P14" s="81">
        <f>(SUM(Template:END!BJ13))/$F14</f>
        <v>0.25312900442264008</v>
      </c>
      <c r="Q14" s="81">
        <f>(SUM(Template:END!BK13))/$F14</f>
        <v>0.1275065982347042</v>
      </c>
      <c r="R14" s="81">
        <f>(SUM(Template:END!BL13))/$F14</f>
        <v>9.9099774633828033E-2</v>
      </c>
      <c r="S14" s="81">
        <f>(SUM(Template:END!BM13))/$F14</f>
        <v>0.10910910369524346</v>
      </c>
      <c r="T14" s="106">
        <f>(SUM(Template:END!BN13))/$F14</f>
        <v>0.43055555555555558</v>
      </c>
      <c r="U14" s="81">
        <f>(SUM(Template:END!BO13))/$F14</f>
        <v>0.15612515690863674</v>
      </c>
      <c r="V14" s="81">
        <f>(SUM(Template:END!BP13))/$F14</f>
        <v>0.24208598344461293</v>
      </c>
      <c r="W14" s="81">
        <f>(SUM(Template:END!BQ13))/$F14</f>
        <v>0.19480076514023192</v>
      </c>
      <c r="X14" s="106">
        <f>(SUM(Template:END!BR13))/$F14</f>
        <v>87.560878313712578</v>
      </c>
      <c r="Y14" s="106">
        <f>(SUM(Template:END!BS13))/$F14</f>
        <v>123.78616730822687</v>
      </c>
      <c r="Z14" s="106">
        <f>(SUM(Template:END!BT13))/$F14</f>
        <v>36.225288994514273</v>
      </c>
      <c r="AA14" s="81">
        <f>(SUM(Template:END!BU13))/$F14</f>
        <v>9.3706261713663128E-2</v>
      </c>
      <c r="AB14" s="106">
        <f>(SUM(Template:END!BV13))/$F14</f>
        <v>8.9091666666666658</v>
      </c>
      <c r="AC14" s="106">
        <f>(SUM(Template:END!BW13))/F14</f>
        <v>0.49551409238909233</v>
      </c>
    </row>
    <row r="15" spans="2:56" ht="23.1" x14ac:dyDescent="0.85">
      <c r="B15" s="11">
        <v>32</v>
      </c>
      <c r="C15" s="11" t="s">
        <v>28</v>
      </c>
      <c r="D15" s="154">
        <f>(SUM(Template:END!AA14))/F15</f>
        <v>4.7884210526315796</v>
      </c>
      <c r="E15" s="155">
        <f>(SUM(Template:END!P14))/F15</f>
        <v>1.0526315789473684</v>
      </c>
      <c r="F15" s="19">
        <v>19</v>
      </c>
      <c r="L15" s="67">
        <v>32</v>
      </c>
      <c r="M15" s="68" t="s">
        <v>28</v>
      </c>
      <c r="N15" s="86">
        <f>(SUM(Template:END!BH14))/$F15</f>
        <v>0.19912280701754387</v>
      </c>
      <c r="O15" s="86">
        <f>(SUM(Template:END!BI14))/$F15</f>
        <v>0.2064983888292159</v>
      </c>
      <c r="P15" s="86">
        <f>(SUM(Template:END!BJ14))/$F15</f>
        <v>0.10429188450241614</v>
      </c>
      <c r="Q15" s="86">
        <f>(SUM(Template:END!BK14))/$F15</f>
        <v>0.15385035463099439</v>
      </c>
      <c r="R15" s="86">
        <f>(SUM(Template:END!BL14))/$F15</f>
        <v>0.10317036245435925</v>
      </c>
      <c r="S15" s="86">
        <f>(SUM(Template:END!BM14))/$F15</f>
        <v>5.4924748419271523E-2</v>
      </c>
      <c r="T15" s="107">
        <f>(SUM(Template:END!BN14))/$F15</f>
        <v>5.2631578947368418E-2</v>
      </c>
      <c r="U15" s="86">
        <f>(SUM(Template:END!BO14))/$F15</f>
        <v>3.2916531085302327E-2</v>
      </c>
      <c r="V15" s="86">
        <f>(SUM(Template:END!BP14))/$F15</f>
        <v>4.820016033585451E-2</v>
      </c>
      <c r="W15" s="86">
        <f>(SUM(Template:END!BQ14))/$F15</f>
        <v>4.6031007960307659E-2</v>
      </c>
      <c r="X15" s="107">
        <f>(SUM(Template:END!BR14))/$F15</f>
        <v>92.348455927609635</v>
      </c>
      <c r="Y15" s="107">
        <f>(SUM(Template:END!BS14))/$F15</f>
        <v>74.634684343271402</v>
      </c>
      <c r="Z15" s="107">
        <f>(SUM(Template:END!BT14))/$F15</f>
        <v>-17.71377158433824</v>
      </c>
      <c r="AA15" s="86">
        <f>(SUM(Template:END!BU14))/$F15</f>
        <v>7.9148600515571016E-3</v>
      </c>
      <c r="AB15" s="107">
        <f>(SUM(Template:END!BV14))/$F15</f>
        <v>0.53315789473684216</v>
      </c>
      <c r="AC15" s="107">
        <f>(SUM(Template:END!BW14))/F15</f>
        <v>7.3684210526315783E-2</v>
      </c>
    </row>
    <row r="16" spans="2:56" ht="23.1" x14ac:dyDescent="0.85">
      <c r="B16" s="12">
        <v>33</v>
      </c>
      <c r="C16" s="12" t="s">
        <v>29</v>
      </c>
      <c r="D16" s="154">
        <f>(SUM(Template:END!Z15))/F16</f>
        <v>0.42857142857142855</v>
      </c>
      <c r="E16" s="155">
        <f>(SUM(Template:END!P15))/F16</f>
        <v>0.61904761904761907</v>
      </c>
      <c r="F16" s="16">
        <v>21</v>
      </c>
      <c r="L16" s="91">
        <v>33</v>
      </c>
      <c r="M16" s="92" t="s">
        <v>29</v>
      </c>
      <c r="N16" s="81">
        <f>(SUM(Template:END!BH15))/$F16</f>
        <v>0.1388888888888889</v>
      </c>
      <c r="O16" s="81">
        <f>(SUM(Template:END!BI15))/$F16</f>
        <v>0.13482834994462903</v>
      </c>
      <c r="P16" s="81">
        <f>(SUM(Template:END!BJ15))/$F16</f>
        <v>0.11987379706921183</v>
      </c>
      <c r="Q16" s="81">
        <f>(SUM(Template:END!BK15))/$F16</f>
        <v>0.22127185031000232</v>
      </c>
      <c r="R16" s="81">
        <f>(SUM(Template:END!BL15))/$F16</f>
        <v>0.30755040755040752</v>
      </c>
      <c r="S16" s="81">
        <f>(SUM(Template:END!BM15))/$F16</f>
        <v>0.10476190476190476</v>
      </c>
      <c r="T16" s="106">
        <f>(SUM(Template:END!BN15))/$F16</f>
        <v>0.16666666666666666</v>
      </c>
      <c r="U16" s="81">
        <f>(SUM(Template:END!BO15))/$F16</f>
        <v>0.12159721692276075</v>
      </c>
      <c r="V16" s="81">
        <f>(SUM(Template:END!BP15))/$F16</f>
        <v>0.2237362576791575</v>
      </c>
      <c r="W16" s="81">
        <f>(SUM(Template:END!BQ15))/$F16</f>
        <v>0.16976977663930984</v>
      </c>
      <c r="X16" s="106">
        <f>(SUM(Template:END!BR15))/$F16</f>
        <v>91.744386161808762</v>
      </c>
      <c r="Y16" s="106">
        <f>(SUM(Template:END!BS15))/$F16</f>
        <v>102.39255619567101</v>
      </c>
      <c r="Z16" s="106">
        <f>(SUM(Template:END!BT15))/$F16</f>
        <v>10.648170033862238</v>
      </c>
      <c r="AA16" s="81">
        <f>(SUM(Template:END!BU15))/$F16</f>
        <v>1.6201355230673974E-2</v>
      </c>
      <c r="AB16" s="106">
        <f>(SUM(Template:END!BV15))/$F16</f>
        <v>2.1847619047619049</v>
      </c>
      <c r="AC16" s="106">
        <f>(SUM(Template:END!BW15))/F16</f>
        <v>1.5873015873015872E-2</v>
      </c>
    </row>
    <row r="17" spans="2:30" ht="23.1" x14ac:dyDescent="0.85">
      <c r="B17" s="12">
        <v>34</v>
      </c>
      <c r="C17" s="12" t="s">
        <v>30</v>
      </c>
      <c r="D17" s="154">
        <f>(SUM(Template:END!Z16))/F17</f>
        <v>1.2173913043478262</v>
      </c>
      <c r="E17" s="155">
        <f>(SUM(Template:END!P16))/F17</f>
        <v>5.4347826086956523</v>
      </c>
      <c r="F17" s="19">
        <v>23</v>
      </c>
      <c r="L17" s="91">
        <v>34</v>
      </c>
      <c r="M17" s="92" t="s">
        <v>30</v>
      </c>
      <c r="N17" s="86">
        <f>(SUM(Template:END!BH16))/$F17</f>
        <v>0.67753623188405798</v>
      </c>
      <c r="O17" s="86">
        <f>(SUM(Template:END!BI16))/$F17</f>
        <v>0.70278727913389727</v>
      </c>
      <c r="P17" s="86">
        <f>(SUM(Template:END!BJ16))/$F17</f>
        <v>0.1918750760010923</v>
      </c>
      <c r="Q17" s="86">
        <f>(SUM(Template:END!BK16))/$F17</f>
        <v>0.1066712703592908</v>
      </c>
      <c r="R17" s="86">
        <f>(SUM(Template:END!BL16))/$F17</f>
        <v>9.6159291920802692E-2</v>
      </c>
      <c r="S17" s="86">
        <f>(SUM(Template:END!BM16))/$F17</f>
        <v>0.20052362169279517</v>
      </c>
      <c r="T17" s="107">
        <f>(SUM(Template:END!BN16))/$F17</f>
        <v>0.5</v>
      </c>
      <c r="U17" s="86">
        <f>(SUM(Template:END!BO16))/$F17</f>
        <v>0.12761184017061633</v>
      </c>
      <c r="V17" s="86">
        <f>(SUM(Template:END!BP16))/$F17</f>
        <v>0.1950410382299311</v>
      </c>
      <c r="W17" s="86">
        <f>(SUM(Template:END!BQ16))/$F17</f>
        <v>0.1594110430549808</v>
      </c>
      <c r="X17" s="107">
        <f>(SUM(Template:END!BR16))/$F17</f>
        <v>93.657298590193619</v>
      </c>
      <c r="Y17" s="107">
        <f>(SUM(Template:END!BS16))/$F17</f>
        <v>122.12861361259719</v>
      </c>
      <c r="Z17" s="107">
        <f>(SUM(Template:END!BT16))/$F17</f>
        <v>28.471315022403626</v>
      </c>
      <c r="AA17" s="86">
        <f>(SUM(Template:END!BU16))/$F17</f>
        <v>6.437874383642174E-2</v>
      </c>
      <c r="AB17" s="107">
        <f>(SUM(Template:END!BV16))/$F17</f>
        <v>5.36</v>
      </c>
      <c r="AC17" s="107">
        <f>(SUM(Template:END!BW16))/F17</f>
        <v>0.51511387163561084</v>
      </c>
    </row>
    <row r="18" spans="2:30" ht="23.1" x14ac:dyDescent="0.85">
      <c r="B18" s="12">
        <v>55</v>
      </c>
      <c r="C18" s="12" t="s">
        <v>32</v>
      </c>
      <c r="D18" s="154">
        <f>(SUM(Template:END!Z17))/F18</f>
        <v>0.66666666666666663</v>
      </c>
      <c r="E18" s="155">
        <f>(SUM(Template:END!P17))/F18</f>
        <v>1.2666666666666666</v>
      </c>
      <c r="F18" s="16">
        <v>15</v>
      </c>
      <c r="L18" s="91">
        <v>55</v>
      </c>
      <c r="M18" s="92" t="s">
        <v>32</v>
      </c>
      <c r="N18" s="81">
        <f>(SUM(Template:END!BH17))/$F18</f>
        <v>0.14666666666666667</v>
      </c>
      <c r="O18" s="81">
        <f>(SUM(Template:END!BI17))/$F18</f>
        <v>0.17369682480574813</v>
      </c>
      <c r="P18" s="81">
        <f>(SUM(Template:END!BJ17))/$F18</f>
        <v>0.12500291562869811</v>
      </c>
      <c r="Q18" s="81">
        <f>(SUM(Template:END!BK17))/$F18</f>
        <v>0.10088677149013484</v>
      </c>
      <c r="R18" s="81">
        <f>(SUM(Template:END!BL17))/$F18</f>
        <v>0.21837260677466863</v>
      </c>
      <c r="S18" s="81">
        <f>(SUM(Template:END!BM17))/$F18</f>
        <v>0.18176925869591071</v>
      </c>
      <c r="T18" s="106">
        <f>(SUM(Template:END!BN17))/$F18</f>
        <v>0.3</v>
      </c>
      <c r="U18" s="81">
        <f>(SUM(Template:END!BO17))/$F18</f>
        <v>6.4104757493341366E-2</v>
      </c>
      <c r="V18" s="81">
        <f>(SUM(Template:END!BP17))/$F18</f>
        <v>0.17159475025069351</v>
      </c>
      <c r="W18" s="81">
        <f>(SUM(Template:END!BQ17))/$F18</f>
        <v>0.11575171988208269</v>
      </c>
      <c r="X18" s="106">
        <f>(SUM(Template:END!BR17))/$F18</f>
        <v>108.35666483488671</v>
      </c>
      <c r="Y18" s="106">
        <f>(SUM(Template:END!BS17))/$F18</f>
        <v>108.49626717219742</v>
      </c>
      <c r="Z18" s="106">
        <f>(SUM(Template:END!BT17))/$F18</f>
        <v>0.13960233731071506</v>
      </c>
      <c r="AA18" s="81">
        <f>(SUM(Template:END!BU17))/$F18</f>
        <v>1.8286267190938007E-2</v>
      </c>
      <c r="AB18" s="106">
        <f>(SUM(Template:END!BV17))/$F18</f>
        <v>2.0846666666666667</v>
      </c>
      <c r="AC18" s="106">
        <f>(SUM(Template:END!BW17))/F18</f>
        <v>0.33333333333333331</v>
      </c>
    </row>
    <row r="19" spans="2:30" ht="23.1" x14ac:dyDescent="0.85">
      <c r="B19" s="12"/>
      <c r="F19" s="19">
        <v>24</v>
      </c>
      <c r="L19" s="93">
        <v>99</v>
      </c>
      <c r="M19" s="94" t="s">
        <v>43</v>
      </c>
      <c r="N19" s="86">
        <f>(SUM(Template:END!BH18))/$F19</f>
        <v>0.54407149043225977</v>
      </c>
      <c r="O19" s="86">
        <f>(SUM(Template:END!BI18))/$F19</f>
        <v>0.5855452522235346</v>
      </c>
      <c r="P19" s="86">
        <f>(SUM(Template:END!BJ18))/$F19</f>
        <v>0</v>
      </c>
      <c r="Q19" s="86">
        <f>(SUM(Template:END!BK18))/$F19</f>
        <v>0.54768453206359835</v>
      </c>
      <c r="R19" s="86">
        <f>(SUM(Template:END!BL18))/$F19</f>
        <v>0.1889671060873965</v>
      </c>
      <c r="S19" s="86">
        <f>(SUM(Template:END!BM18))/$F19</f>
        <v>0.17723868599026726</v>
      </c>
      <c r="T19" s="107">
        <f>(SUM(Template:END!BN18))/$F19</f>
        <v>1.2355348593400064</v>
      </c>
      <c r="U19" s="86">
        <f>(SUM(Template:END!BO18))/$F19</f>
        <v>0.42583199297713792</v>
      </c>
      <c r="V19" s="86">
        <f>(SUM(Template:END!BP18))/$F19</f>
        <v>0.73378626613228481</v>
      </c>
      <c r="W19" s="86">
        <f>(SUM(Template:END!BQ18))/$F19</f>
        <v>0.58497909883774246</v>
      </c>
      <c r="X19" s="107">
        <f>(SUM(Template:END!BR18))/$F19</f>
        <v>92.453513719706521</v>
      </c>
      <c r="Y19" s="107">
        <f>(SUM(Template:END!BS18))/$F19</f>
        <v>116.53849535934627</v>
      </c>
      <c r="Z19" s="107">
        <f>(SUM(Template:END!BT18))/$F19</f>
        <v>24.084981639639782</v>
      </c>
      <c r="AA19" s="86">
        <f>(SUM(Template:END!BU18))/$F19</f>
        <v>0.63772303086330173</v>
      </c>
      <c r="AB19" s="107">
        <f>(SUM(Template:END!BV18))/$F19</f>
        <v>56.982083333333328</v>
      </c>
      <c r="AC19" s="107">
        <f>(SUM(Template:END!BW18))/F19</f>
        <v>0.29846178761705155</v>
      </c>
    </row>
    <row r="20" spans="2:30" x14ac:dyDescent="0.55000000000000004">
      <c r="B20" s="11"/>
      <c r="C20" s="11" t="s">
        <v>6</v>
      </c>
      <c r="D20" s="154">
        <f>(SUM(Template:END!AA18))/F20</f>
        <v>168.95583333333332</v>
      </c>
      <c r="E20" s="155">
        <f>(SUM(Template:END!P18))/F20</f>
        <v>61.041666666666664</v>
      </c>
      <c r="F20" s="24">
        <v>24</v>
      </c>
      <c r="AD20" s="23"/>
    </row>
    <row r="21" spans="2:30" x14ac:dyDescent="0.55000000000000004">
      <c r="L21" t="s">
        <v>139</v>
      </c>
      <c r="M21">
        <f>(SUM(Template:END!BG21))/averageadvanced!$F$20</f>
        <v>0.29766202774647305</v>
      </c>
    </row>
    <row r="22" spans="2:30" x14ac:dyDescent="0.55000000000000004">
      <c r="L22" t="s">
        <v>140</v>
      </c>
      <c r="M22">
        <f>(SUM(Template:END!BG22))/averageadvanced!$F$20</f>
        <v>0.223308329550956</v>
      </c>
    </row>
    <row r="23" spans="2:30" x14ac:dyDescent="0.55000000000000004">
      <c r="L23" t="s">
        <v>145</v>
      </c>
      <c r="M23" s="150">
        <f>(M21-M22)*100</f>
        <v>7.4353698195517044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5">
    <mergeCell ref="U2:W2"/>
    <mergeCell ref="X2:Z2"/>
    <mergeCell ref="AA2:AB2"/>
    <mergeCell ref="Q2:T2"/>
    <mergeCell ref="N2:P2"/>
  </mergeCells>
  <pageMargins left="0.7" right="0.7" top="0.75" bottom="0.75" header="0.3" footer="0.3"/>
  <pageSetup orientation="portrait" horizontalDpi="200" verticalDpi="2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FBAD80-5E56-6F4D-98A1-5229773AE856}">
  <dimension ref="B1:DE114"/>
  <sheetViews>
    <sheetView zoomScale="77" zoomScaleNormal="60" workbookViewId="0">
      <selection activeCell="J117" sqref="J117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0703125" bestFit="1" customWidth="1"/>
    <col min="6" max="6" width="5.734375" bestFit="1" customWidth="1"/>
    <col min="7" max="7" width="2.9453125" bestFit="1" customWidth="1"/>
    <col min="8" max="8" width="6.15625" bestFit="1" customWidth="1"/>
    <col min="9" max="9" width="5.734375" bestFit="1" customWidth="1"/>
    <col min="10" max="10" width="2.9453125" bestFit="1" customWidth="1"/>
    <col min="11" max="11" width="6.15625" bestFit="1" customWidth="1"/>
    <col min="12" max="12" width="5.734375" bestFit="1" customWidth="1"/>
    <col min="13" max="13" width="2.7890625" bestFit="1" customWidth="1"/>
    <col min="14" max="14" width="6.156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3.15625" bestFit="1" customWidth="1"/>
    <col min="35" max="35" width="2.83984375" bestFit="1" customWidth="1"/>
    <col min="36" max="36" width="4.05078125" bestFit="1" customWidth="1"/>
    <col min="37" max="37" width="3.15625" bestFit="1" customWidth="1"/>
    <col min="38" max="38" width="2.578125" bestFit="1" customWidth="1"/>
    <col min="39" max="39" width="3.7890625" bestFit="1" customWidth="1"/>
    <col min="40" max="40" width="3.9453125" bestFit="1" customWidth="1"/>
    <col min="41" max="41" width="2.83984375" bestFit="1" customWidth="1"/>
    <col min="42" max="42" width="4.05078125" bestFit="1" customWidth="1"/>
    <col min="43" max="43" width="3.15625" bestFit="1" customWidth="1"/>
    <col min="44" max="44" width="2.68359375" bestFit="1" customWidth="1"/>
    <col min="45" max="45" width="3.3125" bestFit="1" customWidth="1"/>
    <col min="46" max="46" width="3.578125" bestFit="1" customWidth="1"/>
    <col min="47" max="47" width="4.7890625" bestFit="1" customWidth="1"/>
    <col min="48" max="48" width="1.9453125" bestFit="1" customWidth="1"/>
    <col min="49" max="49" width="2.9453125" bestFit="1" customWidth="1"/>
    <col min="50" max="50" width="3.20703125" bestFit="1" customWidth="1"/>
    <col min="51" max="51" width="2.7890625" bestFit="1" customWidth="1"/>
    <col min="52" max="52" width="3.734375" bestFit="1" customWidth="1"/>
    <col min="53" max="53" width="3.578125" bestFit="1" customWidth="1"/>
    <col min="54" max="54" width="2.83984375" bestFit="1" customWidth="1"/>
    <col min="55" max="55" width="3.4179687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/>
      <c r="E3" s="16"/>
      <c r="F3" s="130">
        <f>IFERROR(D3/E3,0)</f>
        <v>0</v>
      </c>
      <c r="G3" s="15"/>
      <c r="H3" s="16"/>
      <c r="I3" s="133">
        <f>IFERROR(G3/H3,0)</f>
        <v>0</v>
      </c>
      <c r="J3" s="33"/>
      <c r="K3" s="33"/>
      <c r="L3" s="31">
        <f>IFERROR(J3/K3, 0)</f>
        <v>0</v>
      </c>
      <c r="M3" s="21">
        <f t="shared" ref="M3:M17" si="0">D3+G3</f>
        <v>0</v>
      </c>
      <c r="N3" s="16">
        <f t="shared" ref="N3:N17" si="1">E3+H3</f>
        <v>0</v>
      </c>
      <c r="O3" s="136">
        <f>IFERROR(M3/N3,0)</f>
        <v>0</v>
      </c>
      <c r="P3" s="17">
        <f>(D3*2)+(G3*3)+(J3)</f>
        <v>0</v>
      </c>
      <c r="Q3" s="15"/>
      <c r="R3" s="16"/>
      <c r="S3" s="17">
        <f>Q3+R3</f>
        <v>0</v>
      </c>
      <c r="T3" s="15"/>
      <c r="U3" s="16"/>
      <c r="V3" s="16"/>
      <c r="W3" s="16"/>
      <c r="X3" s="16"/>
      <c r="Y3" s="16"/>
      <c r="Z3" s="16"/>
      <c r="AA3" s="151"/>
      <c r="AB3" s="60">
        <f>IFERROR($N$18+0.44*$K$18-(1.07*($Q$18/($Q$18+$AT$18))*($N$18-$M$18))+U18, 0)</f>
        <v>0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O17" si="2">AF3+AI3</f>
        <v>0</v>
      </c>
      <c r="AP3" s="16">
        <f t="shared" ref="AP3:AP17" si="3">AG3+AJ3</f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0</v>
      </c>
      <c r="BF3" s="67">
        <v>0</v>
      </c>
      <c r="BG3" s="68" t="s">
        <v>17</v>
      </c>
      <c r="BH3" s="81">
        <f t="shared" ref="BH3:BH18" si="4">IFERROR(((D3+(1.5*G3))/N3), 0)</f>
        <v>0</v>
      </c>
      <c r="BI3" s="113">
        <f t="shared" ref="BI3:BI18" si="5">IFERROR(P3/(2*(N3+(0.44*K3))), 0)</f>
        <v>0</v>
      </c>
      <c r="BJ3" s="114">
        <f t="shared" ref="BJ3:BJ17" si="6">IFERROR((N3+(0.44*K3)+U3)/(($N$18+(0.44*$K$18)+$U$18)*((5*AA3)/160)), 0)</f>
        <v>0</v>
      </c>
      <c r="BK3" s="81">
        <f t="shared" ref="BK3:BK17" si="7">IFERROR(T3/(($M$18*((5*AA3)/$AA$18))-M3), 0)</f>
        <v>0</v>
      </c>
      <c r="BL3" s="113">
        <f t="shared" ref="BL3:BL17" si="8">IFERROR(T3/(N3+(0.44*K3)+T3+U3), 0)</f>
        <v>0</v>
      </c>
      <c r="BM3" s="115">
        <f t="shared" ref="BM3:BM17" si="9">IFERROR(U3/(N3+(0.44*K3)+T3+U3), 0)</f>
        <v>0</v>
      </c>
      <c r="BN3" s="82">
        <f t="shared" ref="BN3:BN18" si="10">IFERROR(T3/U3, 0)</f>
        <v>0</v>
      </c>
      <c r="BO3" s="81">
        <f t="shared" ref="BO3:BO17" si="11">IFERROR(Q3/(($Q$18+$AT$18)*((5*AA3)/$AA$18)), 0)</f>
        <v>0</v>
      </c>
      <c r="BP3" s="113">
        <f t="shared" ref="BP3:BP17" si="12">IFERROR(R3/(($R$18+$AS$18)*((5*AA3)/$AA$18)), 0)</f>
        <v>0</v>
      </c>
      <c r="BQ3" s="116">
        <f t="shared" ref="BQ3:BQ17" si="13">IFERROR(S3/(($S$18+$AU$18)*((5*AA3)/$AA$18)), 0)</f>
        <v>0</v>
      </c>
      <c r="BR3" s="83">
        <f t="shared" ref="BR3:BR16" si="14">IFERROR($BR$18+0.2*(100*($AR$18/CI5)*(1-CH5)-$BR$18), 0)</f>
        <v>0</v>
      </c>
      <c r="BS3" s="84">
        <f t="shared" ref="BS3:BS16" si="15">IFERROR((CS5/CZ5)*100, 0)</f>
        <v>0</v>
      </c>
      <c r="BT3" s="85">
        <f>BS3-BR3</f>
        <v>0</v>
      </c>
      <c r="BU3" s="81">
        <f t="shared" ref="BU3:BU17" si="16">IFERROR((P3+M3+J3-N3-K3+R3+(0.5*Q3)+T3+W3+(0.5*V3)-U3)/(($P$18+$AR$18)+($M$18+$AO$18)+($J$18+$AL$18)-($N$18+$AP$18)-($K$18+$AM$18)+($R$18+$AT$18)+(0.5*($Q$18+$AS$18))+($T$18+$AV$18)+($W$18+$AY$18)+(0.5*($V$18+$AX$18))-($U$18+$AW$18)), 0)</f>
        <v>0</v>
      </c>
      <c r="BV3" s="85">
        <f>IFERROR((D3*2)-(E3*((homedefinitions!$K$15)*2))+(G3*3)-(H3*((homedefinitions!$L$15)*3))+(J3)-(K3*(homedefinitions!$M$15))+S3+T3+V3+W3-U3, 0)</f>
        <v>0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/>
      <c r="E4" s="19"/>
      <c r="F4" s="131">
        <f t="shared" ref="F4:F18" si="17">IFERROR(D4/E4,0)</f>
        <v>0</v>
      </c>
      <c r="G4" s="18"/>
      <c r="H4" s="19"/>
      <c r="I4" s="134">
        <f t="shared" ref="I4:I18" si="18">IFERROR(G4/H4,0)</f>
        <v>0</v>
      </c>
      <c r="J4" s="34"/>
      <c r="K4" s="34"/>
      <c r="L4" s="32">
        <f t="shared" ref="L4:L18" si="19">IFERROR(J4/K4, 0)</f>
        <v>0</v>
      </c>
      <c r="M4" s="22">
        <f t="shared" si="0"/>
        <v>0</v>
      </c>
      <c r="N4" s="19">
        <f t="shared" si="1"/>
        <v>0</v>
      </c>
      <c r="O4" s="137">
        <f t="shared" ref="O4:O18" si="20">IFERROR(M4/N4,0)</f>
        <v>0</v>
      </c>
      <c r="P4" s="20">
        <f t="shared" ref="P4:P17" si="21">(D4*2)+(G4*3)+(J4)</f>
        <v>0</v>
      </c>
      <c r="Q4" s="18"/>
      <c r="R4" s="19"/>
      <c r="S4" s="20">
        <f t="shared" ref="S4:S18" si="22">Q4+R4</f>
        <v>0</v>
      </c>
      <c r="T4" s="18"/>
      <c r="U4" s="19"/>
      <c r="V4" s="19"/>
      <c r="W4" s="19"/>
      <c r="X4" s="19"/>
      <c r="Y4" s="19"/>
      <c r="Z4" s="19"/>
      <c r="AA4" s="152"/>
      <c r="AD4" s="11">
        <v>1</v>
      </c>
      <c r="AE4" s="11"/>
      <c r="AF4" s="18"/>
      <c r="AG4" s="19"/>
      <c r="AH4" s="131">
        <f t="shared" ref="AH4:AH18" si="23">IFERROR(AF4/AG4,0)</f>
        <v>0</v>
      </c>
      <c r="AI4" s="18"/>
      <c r="AJ4" s="19"/>
      <c r="AK4" s="134">
        <f t="shared" ref="AK4:AK18" si="24">IFERROR(AI4/AJ4,0)</f>
        <v>0</v>
      </c>
      <c r="AL4" s="34"/>
      <c r="AM4" s="34"/>
      <c r="AN4" s="32">
        <f t="shared" ref="AN4:AN18" si="25">IFERROR(AL4/AM4, 0)</f>
        <v>0</v>
      </c>
      <c r="AO4" s="22">
        <f t="shared" si="2"/>
        <v>0</v>
      </c>
      <c r="AP4" s="19">
        <f t="shared" si="3"/>
        <v>0</v>
      </c>
      <c r="AQ4" s="137">
        <f t="shared" ref="AQ4:AQ18" si="26">IFERROR(AO4/AP4,0)</f>
        <v>0</v>
      </c>
      <c r="AR4" s="20">
        <f t="shared" ref="AR4:AR17" si="27">(AF4*2)+(AI4*3)+(AL4)</f>
        <v>0</v>
      </c>
      <c r="AS4" s="18"/>
      <c r="AT4" s="19"/>
      <c r="AU4" s="20">
        <f t="shared" ref="AU4:AU18" si="28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4"/>
        <v>0</v>
      </c>
      <c r="BI4" s="117">
        <f t="shared" si="5"/>
        <v>0</v>
      </c>
      <c r="BJ4" s="118">
        <f t="shared" si="6"/>
        <v>0</v>
      </c>
      <c r="BK4" s="86">
        <f t="shared" si="7"/>
        <v>0</v>
      </c>
      <c r="BL4" s="117">
        <f t="shared" si="8"/>
        <v>0</v>
      </c>
      <c r="BM4" s="119">
        <f t="shared" si="9"/>
        <v>0</v>
      </c>
      <c r="BN4" s="87">
        <f t="shared" si="10"/>
        <v>0</v>
      </c>
      <c r="BO4" s="86">
        <f t="shared" si="11"/>
        <v>0</v>
      </c>
      <c r="BP4" s="117">
        <f t="shared" si="12"/>
        <v>0</v>
      </c>
      <c r="BQ4" s="120">
        <f t="shared" si="13"/>
        <v>0</v>
      </c>
      <c r="BR4" s="88">
        <f t="shared" si="14"/>
        <v>0</v>
      </c>
      <c r="BS4" s="89">
        <f t="shared" si="15"/>
        <v>0</v>
      </c>
      <c r="BT4" s="90">
        <f t="shared" ref="BT4:BT18" si="29">BS4-BR4</f>
        <v>0</v>
      </c>
      <c r="BU4" s="86">
        <f t="shared" si="16"/>
        <v>0</v>
      </c>
      <c r="BV4" s="85">
        <f>IFERROR((D4*2)-(E4*((homedefinitions!$K$15)*2))+(G4*3)-(H4*((homedefinitions!$L$15)*3))+(J4)-(K4*(homedefinitions!$M$15))+S4+T4+V4+W4-U4, 0)</f>
        <v>0</v>
      </c>
      <c r="BW4" s="85">
        <f t="shared" ref="BW4:BW18" si="30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/>
      <c r="E5" s="16"/>
      <c r="F5" s="130">
        <f t="shared" si="17"/>
        <v>0</v>
      </c>
      <c r="G5" s="15"/>
      <c r="H5" s="16"/>
      <c r="I5" s="133">
        <f t="shared" si="18"/>
        <v>0</v>
      </c>
      <c r="J5" s="33"/>
      <c r="K5" s="33"/>
      <c r="L5" s="31">
        <f t="shared" si="19"/>
        <v>0</v>
      </c>
      <c r="M5" s="21">
        <f t="shared" si="0"/>
        <v>0</v>
      </c>
      <c r="N5" s="16">
        <f t="shared" si="1"/>
        <v>0</v>
      </c>
      <c r="O5" s="136">
        <f t="shared" si="20"/>
        <v>0</v>
      </c>
      <c r="P5" s="17">
        <f t="shared" si="21"/>
        <v>0</v>
      </c>
      <c r="Q5" s="15"/>
      <c r="R5" s="16"/>
      <c r="S5" s="17">
        <f t="shared" si="22"/>
        <v>0</v>
      </c>
      <c r="T5" s="15"/>
      <c r="U5" s="16"/>
      <c r="V5" s="16"/>
      <c r="W5" s="16"/>
      <c r="X5" s="16"/>
      <c r="Y5" s="16"/>
      <c r="Z5" s="16"/>
      <c r="AA5" s="151"/>
      <c r="AB5" s="38" t="s">
        <v>98</v>
      </c>
      <c r="AD5" s="11">
        <v>2</v>
      </c>
      <c r="AE5" s="11"/>
      <c r="AF5" s="15"/>
      <c r="AG5" s="16"/>
      <c r="AH5" s="130">
        <f t="shared" si="23"/>
        <v>0</v>
      </c>
      <c r="AI5" s="15"/>
      <c r="AJ5" s="16"/>
      <c r="AK5" s="133">
        <f t="shared" si="24"/>
        <v>0</v>
      </c>
      <c r="AL5" s="33"/>
      <c r="AM5" s="33"/>
      <c r="AN5" s="31">
        <f t="shared" si="25"/>
        <v>0</v>
      </c>
      <c r="AO5" s="21">
        <f t="shared" si="2"/>
        <v>0</v>
      </c>
      <c r="AP5" s="16">
        <f t="shared" si="3"/>
        <v>0</v>
      </c>
      <c r="AQ5" s="136">
        <f t="shared" si="26"/>
        <v>0</v>
      </c>
      <c r="AR5" s="17">
        <f t="shared" si="27"/>
        <v>0</v>
      </c>
      <c r="AS5" s="15"/>
      <c r="AT5" s="16"/>
      <c r="AU5" s="17">
        <f t="shared" si="28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4"/>
        <v>0</v>
      </c>
      <c r="BI5" s="113">
        <f t="shared" si="5"/>
        <v>0</v>
      </c>
      <c r="BJ5" s="114">
        <f t="shared" si="6"/>
        <v>0</v>
      </c>
      <c r="BK5" s="81">
        <f t="shared" si="7"/>
        <v>0</v>
      </c>
      <c r="BL5" s="113">
        <f t="shared" si="8"/>
        <v>0</v>
      </c>
      <c r="BM5" s="115">
        <f t="shared" si="9"/>
        <v>0</v>
      </c>
      <c r="BN5" s="82">
        <f t="shared" si="10"/>
        <v>0</v>
      </c>
      <c r="BO5" s="81">
        <f t="shared" si="11"/>
        <v>0</v>
      </c>
      <c r="BP5" s="113">
        <f t="shared" si="12"/>
        <v>0</v>
      </c>
      <c r="BQ5" s="116">
        <f t="shared" si="13"/>
        <v>0</v>
      </c>
      <c r="BR5" s="83">
        <f t="shared" si="14"/>
        <v>0</v>
      </c>
      <c r="BS5" s="84">
        <f t="shared" si="15"/>
        <v>0</v>
      </c>
      <c r="BT5" s="85">
        <f t="shared" si="29"/>
        <v>0</v>
      </c>
      <c r="BU5" s="81">
        <f t="shared" si="16"/>
        <v>0</v>
      </c>
      <c r="BV5" s="85">
        <f>IFERROR((D5*2)-(E5*((homedefinitions!$K$15)*2))+(G5*3)-(H5*((homedefinitions!$L$15)*3))+(J5)-(K5*(homedefinitions!$M$15))+S5+T5+V5+W5-U5, 0)</f>
        <v>0</v>
      </c>
      <c r="BW5" s="85">
        <f t="shared" si="30"/>
        <v>0</v>
      </c>
      <c r="BX5" s="26">
        <v>0</v>
      </c>
      <c r="BY5" s="25" t="s">
        <v>17</v>
      </c>
      <c r="BZ5" s="47">
        <f t="shared" ref="BZ5:BZ18" si="31">IFERROR(W3+((V3*CB5)*(1-(1.07*CA5)))+(R3*(1-CB5)), 0)</f>
        <v>0</v>
      </c>
      <c r="CA5" s="39">
        <f>IFERROR(($AS$18/($AS$18+$R$18)), 0)</f>
        <v>0</v>
      </c>
      <c r="CB5" s="45">
        <f>IFERROR(($AQ$18*(1-CA5))/($AQ$18*(1-CA5)+(CA5*(1-$AQ$18))), 0)</f>
        <v>0</v>
      </c>
      <c r="CC5" s="45">
        <f t="shared" ref="CC5:CC18" si="32">IFERROR(((($AP$18-$AO$18-$V$18)*CB5*(1-1.07*CA5))/$AA$18)*AA3, 0)</f>
        <v>0</v>
      </c>
      <c r="CD5" s="45">
        <f t="shared" ref="CD5:CD18" si="33">IFERROR((Z3/$Z$18)*0.4*$AM$18*((1-$AN$18)^2), 0)</f>
        <v>0</v>
      </c>
      <c r="CE5" s="36">
        <f t="shared" ref="CE5:CE18" si="34">IFERROR((($AW$18-$W$18)/$AA$18)*AA3, 0)</f>
        <v>0</v>
      </c>
      <c r="CF5" s="45">
        <f>IFERROR(CC5+CE5+CD5, 0)</f>
        <v>0</v>
      </c>
      <c r="CG5" s="45">
        <f>IFERROR(BZ5+CF5, 0)</f>
        <v>0</v>
      </c>
      <c r="CH5" s="45">
        <f t="shared" ref="CH5:CH18" si="35">IFERROR(CG5/($BD$3*(AA3/$BC$18)),0)</f>
        <v>0</v>
      </c>
      <c r="CI5" s="51">
        <f>IFERROR($AO$18+(1-((1-$AN$18)^2))*0.4*$AM$18, 0)</f>
        <v>0</v>
      </c>
      <c r="CJ5" s="47">
        <f t="shared" ref="CJ5:CJ18" si="36">IFERROR(2*(M3+0.5*G3)*(1-(0.5*((P3-J3)/(2*N3)))*CK5), 0)</f>
        <v>0</v>
      </c>
      <c r="CK5" s="45">
        <f t="shared" ref="CK5:CK18" si="37">IFERROR(((5*AA3/$AA$18)*1.14*(($T$18-T3)/$M$18))+((1-(5*AA3/$AA$18))*(((($T$18/$AA$18)*AA3*5)-T3)/((($M$18/$AA$18)*AA3*5)-M3))), 0)</f>
        <v>0</v>
      </c>
      <c r="CL5" s="45">
        <f t="shared" ref="CL5:CL18" si="38">IFERROR(2*((($M$18)+0.5*($H$18-G3))/($M$18-M3))*0.5*((($P$18-$J$18)-(P3-J3))/(2*($N$18-N3)))*T3, 0)</f>
        <v>0</v>
      </c>
      <c r="CM5" s="45">
        <f t="shared" ref="CM5:CM20" si="39">IFERROR(1-($Q$18/CN5)*CO5*CQ5, 0)</f>
        <v>0</v>
      </c>
      <c r="CN5" s="45">
        <f>IFERROR($M$18+(1-(1-($J$18/$K$18))^2)*$K$18*0.4, 0)</f>
        <v>0</v>
      </c>
      <c r="CO5" s="45">
        <f>IFERROR(((1-CP5)*CQ5)/((1-CP5)*CQ5+(1-CQ5)*CP5), 0)</f>
        <v>0</v>
      </c>
      <c r="CP5" s="45">
        <f>IFERROR($Q$18/($Q$18+$AT$18), 0)</f>
        <v>0</v>
      </c>
      <c r="CQ5" s="45">
        <f>IFERROR(CN5/($N$18+0.44*$K$18+$U$18), 0)</f>
        <v>0</v>
      </c>
      <c r="CR5" s="45">
        <f t="shared" ref="CR5:CR18" si="40">IFERROR(Q3*CO5*CQ5*($P$18/($M$18+(1-(1-($J$18/$K$18))^2)*0.4*$K$18)), 0)</f>
        <v>0</v>
      </c>
      <c r="CS5" s="45">
        <f t="shared" ref="CS5:CS18" si="41">IFERROR((CJ5+CL5+J3)*CM5+CR5, 0)</f>
        <v>0</v>
      </c>
      <c r="CT5" s="45">
        <f t="shared" ref="CT5:CT18" si="42">IFERROR(M3*(1-(0.5*((P3-J3)/(2*N3)))*CK5), 0)</f>
        <v>0</v>
      </c>
      <c r="CU5" s="45">
        <f t="shared" ref="CU5:CU18" si="43">IFERROR(0.5*((($P$18-$J$18)-(P3-J3))/(2*($N$18-N3)))*T3, 0)</f>
        <v>0</v>
      </c>
      <c r="CV5" s="45">
        <f t="shared" ref="CV5:CV18" si="44">IFERROR((1-(1-(J3/K3))^2)*0.4*K3, 0)</f>
        <v>0</v>
      </c>
      <c r="CW5" s="45">
        <f t="shared" ref="CW5:CW18" si="45">IFERROR(Q3*CO5*CQ5, 0)</f>
        <v>0</v>
      </c>
      <c r="CX5" s="45">
        <f t="shared" ref="CX5:CX18" si="46">IFERROR((N3-M3)*(1-(1.07*CP5)), 0)</f>
        <v>0</v>
      </c>
      <c r="CY5" s="45">
        <f t="shared" ref="CY5:CY18" si="47">IFERROR(((1-(J3/K3))^2)*0.4*K3, 0)</f>
        <v>0</v>
      </c>
      <c r="CZ5" s="43">
        <f t="shared" ref="CZ5:CZ18" si="48">IFERROR(((CT5+CU5+CV5)*CM5)+CW5+CX5+CY5+U3, 0)</f>
        <v>0</v>
      </c>
    </row>
    <row r="6" spans="2:104" ht="23.1" x14ac:dyDescent="0.85">
      <c r="B6" s="11">
        <v>3</v>
      </c>
      <c r="C6" s="11" t="s">
        <v>20</v>
      </c>
      <c r="D6" s="18"/>
      <c r="E6" s="19"/>
      <c r="F6" s="131">
        <f t="shared" si="17"/>
        <v>0</v>
      </c>
      <c r="G6" s="18"/>
      <c r="H6" s="19"/>
      <c r="I6" s="134">
        <f t="shared" si="18"/>
        <v>0</v>
      </c>
      <c r="J6" s="34"/>
      <c r="K6" s="34"/>
      <c r="L6" s="32">
        <f t="shared" si="19"/>
        <v>0</v>
      </c>
      <c r="M6" s="22">
        <f t="shared" si="0"/>
        <v>0</v>
      </c>
      <c r="N6" s="19">
        <f t="shared" si="1"/>
        <v>0</v>
      </c>
      <c r="O6" s="137">
        <f t="shared" si="20"/>
        <v>0</v>
      </c>
      <c r="P6" s="20">
        <f t="shared" si="21"/>
        <v>0</v>
      </c>
      <c r="Q6" s="18"/>
      <c r="R6" s="19"/>
      <c r="S6" s="20">
        <f t="shared" si="22"/>
        <v>0</v>
      </c>
      <c r="T6" s="18"/>
      <c r="U6" s="19"/>
      <c r="V6" s="19"/>
      <c r="W6" s="19"/>
      <c r="X6" s="19"/>
      <c r="Y6" s="19"/>
      <c r="Z6" s="19"/>
      <c r="AA6" s="152"/>
      <c r="AB6" s="60">
        <f>IFERROR((AB3/32)*40, 0)</f>
        <v>0</v>
      </c>
      <c r="AD6" s="11">
        <v>3</v>
      </c>
      <c r="AE6" s="11"/>
      <c r="AF6" s="18"/>
      <c r="AG6" s="19"/>
      <c r="AH6" s="131">
        <f t="shared" si="23"/>
        <v>0</v>
      </c>
      <c r="AI6" s="18"/>
      <c r="AJ6" s="19"/>
      <c r="AK6" s="134">
        <f t="shared" si="24"/>
        <v>0</v>
      </c>
      <c r="AL6" s="34"/>
      <c r="AM6" s="34"/>
      <c r="AN6" s="32">
        <f t="shared" si="25"/>
        <v>0</v>
      </c>
      <c r="AO6" s="22">
        <f t="shared" si="2"/>
        <v>0</v>
      </c>
      <c r="AP6" s="19">
        <f t="shared" si="3"/>
        <v>0</v>
      </c>
      <c r="AQ6" s="137">
        <f t="shared" si="26"/>
        <v>0</v>
      </c>
      <c r="AR6" s="20">
        <f t="shared" si="27"/>
        <v>0</v>
      </c>
      <c r="AS6" s="18"/>
      <c r="AT6" s="19"/>
      <c r="AU6" s="20">
        <f t="shared" si="28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0</v>
      </c>
      <c r="BF6" s="67">
        <v>3</v>
      </c>
      <c r="BG6" s="68" t="s">
        <v>20</v>
      </c>
      <c r="BH6" s="86">
        <f t="shared" si="4"/>
        <v>0</v>
      </c>
      <c r="BI6" s="117">
        <f t="shared" si="5"/>
        <v>0</v>
      </c>
      <c r="BJ6" s="118">
        <f t="shared" si="6"/>
        <v>0</v>
      </c>
      <c r="BK6" s="86">
        <f t="shared" si="7"/>
        <v>0</v>
      </c>
      <c r="BL6" s="117">
        <f t="shared" si="8"/>
        <v>0</v>
      </c>
      <c r="BM6" s="119">
        <f t="shared" si="9"/>
        <v>0</v>
      </c>
      <c r="BN6" s="87">
        <f t="shared" si="10"/>
        <v>0</v>
      </c>
      <c r="BO6" s="86">
        <f t="shared" si="11"/>
        <v>0</v>
      </c>
      <c r="BP6" s="117">
        <f t="shared" si="12"/>
        <v>0</v>
      </c>
      <c r="BQ6" s="120">
        <f t="shared" si="13"/>
        <v>0</v>
      </c>
      <c r="BR6" s="88">
        <f t="shared" si="14"/>
        <v>0</v>
      </c>
      <c r="BS6" s="89">
        <f t="shared" si="15"/>
        <v>0</v>
      </c>
      <c r="BT6" s="90">
        <f t="shared" si="29"/>
        <v>0</v>
      </c>
      <c r="BU6" s="86">
        <f t="shared" si="16"/>
        <v>0</v>
      </c>
      <c r="BV6" s="85">
        <f>IFERROR((D6*2)-(E6*((homedefinitions!$K$15)*2))+(G6*3)-(H6*((homedefinitions!$L$15)*3))+(J6)-(K6*(homedefinitions!$M$15))+S6+T6+V6+W6-U6, 0)</f>
        <v>0</v>
      </c>
      <c r="BW6" s="85">
        <f t="shared" si="30"/>
        <v>0</v>
      </c>
      <c r="BX6" s="26">
        <v>1</v>
      </c>
      <c r="BY6" s="25" t="s">
        <v>18</v>
      </c>
      <c r="BZ6" s="47">
        <f t="shared" si="31"/>
        <v>0</v>
      </c>
      <c r="CA6" s="39">
        <f t="shared" ref="CA6:CA20" si="49">IFERROR(($AS$18/($AS$18+$R$18)), 0)</f>
        <v>0</v>
      </c>
      <c r="CB6" s="45">
        <f t="shared" ref="CB6:CB20" si="50">IFERROR(($AQ$18*(1-CA6))/($AQ$18*(1-CA6)+(CA6*(1-$AQ$18))), 0)</f>
        <v>0</v>
      </c>
      <c r="CC6" s="45">
        <f t="shared" si="32"/>
        <v>0</v>
      </c>
      <c r="CD6" s="45">
        <f t="shared" si="33"/>
        <v>0</v>
      </c>
      <c r="CE6" s="36">
        <f t="shared" si="34"/>
        <v>0</v>
      </c>
      <c r="CF6" s="45">
        <f t="shared" ref="CF6:CF20" si="51">IFERROR(CC6+CE6+CD6, 0)</f>
        <v>0</v>
      </c>
      <c r="CG6" s="45">
        <f t="shared" ref="CG6:CG20" si="52">IFERROR(BZ6+CF6, 0)</f>
        <v>0</v>
      </c>
      <c r="CH6" s="45">
        <f t="shared" si="35"/>
        <v>0</v>
      </c>
      <c r="CI6" s="51">
        <f t="shared" ref="CI6:CI20" si="53">IFERROR($AO$18+(1-((1-$AN$18)^2))*0.4*$AM$18, 0)</f>
        <v>0</v>
      </c>
      <c r="CJ6" s="47">
        <f t="shared" si="36"/>
        <v>0</v>
      </c>
      <c r="CK6" s="45">
        <f t="shared" si="37"/>
        <v>0</v>
      </c>
      <c r="CL6" s="45">
        <f t="shared" si="38"/>
        <v>0</v>
      </c>
      <c r="CM6" s="36">
        <f t="shared" si="39"/>
        <v>0</v>
      </c>
      <c r="CN6" s="45">
        <f t="shared" ref="CN6:CN20" si="54">IFERROR($M$18+(1-(1-($J$18/$K$18))^2)*$K$18*0.4, 0)</f>
        <v>0</v>
      </c>
      <c r="CO6" s="45">
        <f t="shared" ref="CO6:CO20" si="55">IFERROR(((1-CP6)*CQ6)/((1-CP6)*CQ6+(1-CQ6)*CP6), 0)</f>
        <v>0</v>
      </c>
      <c r="CP6" s="45">
        <f t="shared" ref="CP6:CP20" si="56">IFERROR($Q$18/($Q$18+$AT$18), 0)</f>
        <v>0</v>
      </c>
      <c r="CQ6" s="45">
        <f t="shared" ref="CQ6:CQ20" si="57">IFERROR(CN6/($N$18+0.44*$K$18+$U$18), 0)</f>
        <v>0</v>
      </c>
      <c r="CR6" s="45">
        <f t="shared" si="40"/>
        <v>0</v>
      </c>
      <c r="CS6" s="45">
        <f t="shared" si="41"/>
        <v>0</v>
      </c>
      <c r="CT6" s="45">
        <f t="shared" si="42"/>
        <v>0</v>
      </c>
      <c r="CU6" s="45">
        <f t="shared" si="43"/>
        <v>0</v>
      </c>
      <c r="CV6" s="45">
        <f t="shared" si="44"/>
        <v>0</v>
      </c>
      <c r="CW6" s="45">
        <f t="shared" si="45"/>
        <v>0</v>
      </c>
      <c r="CX6" s="45">
        <f t="shared" si="46"/>
        <v>0</v>
      </c>
      <c r="CY6" s="45">
        <f t="shared" si="47"/>
        <v>0</v>
      </c>
      <c r="CZ6" s="43">
        <f t="shared" si="48"/>
        <v>0</v>
      </c>
    </row>
    <row r="7" spans="2:104" ht="23.1" x14ac:dyDescent="0.85">
      <c r="B7" s="11">
        <v>4</v>
      </c>
      <c r="C7" s="11" t="s">
        <v>21</v>
      </c>
      <c r="D7" s="15"/>
      <c r="E7" s="16"/>
      <c r="F7" s="130">
        <f t="shared" si="17"/>
        <v>0</v>
      </c>
      <c r="G7" s="15"/>
      <c r="H7" s="16"/>
      <c r="I7" s="133">
        <f t="shared" si="18"/>
        <v>0</v>
      </c>
      <c r="J7" s="33"/>
      <c r="K7" s="33"/>
      <c r="L7" s="31">
        <f t="shared" si="19"/>
        <v>0</v>
      </c>
      <c r="M7" s="21">
        <f t="shared" si="0"/>
        <v>0</v>
      </c>
      <c r="N7" s="16">
        <f t="shared" si="1"/>
        <v>0</v>
      </c>
      <c r="O7" s="136">
        <f t="shared" si="20"/>
        <v>0</v>
      </c>
      <c r="P7" s="17">
        <f t="shared" si="21"/>
        <v>0</v>
      </c>
      <c r="Q7" s="15"/>
      <c r="R7" s="16"/>
      <c r="S7" s="17">
        <f t="shared" si="22"/>
        <v>0</v>
      </c>
      <c r="T7" s="15"/>
      <c r="U7" s="16"/>
      <c r="V7" s="16"/>
      <c r="W7" s="16"/>
      <c r="X7" s="16"/>
      <c r="Y7" s="16"/>
      <c r="Z7" s="16"/>
      <c r="AA7" s="151"/>
      <c r="AD7" s="11">
        <v>4</v>
      </c>
      <c r="AE7" s="11"/>
      <c r="AF7" s="15"/>
      <c r="AG7" s="16"/>
      <c r="AH7" s="130">
        <f t="shared" si="23"/>
        <v>0</v>
      </c>
      <c r="AI7" s="15"/>
      <c r="AJ7" s="16"/>
      <c r="AK7" s="133">
        <f t="shared" si="24"/>
        <v>0</v>
      </c>
      <c r="AL7" s="33"/>
      <c r="AM7" s="33"/>
      <c r="AN7" s="31">
        <f t="shared" si="25"/>
        <v>0</v>
      </c>
      <c r="AO7" s="21">
        <f t="shared" si="2"/>
        <v>0</v>
      </c>
      <c r="AP7" s="16">
        <f t="shared" si="3"/>
        <v>0</v>
      </c>
      <c r="AQ7" s="136">
        <f t="shared" si="26"/>
        <v>0</v>
      </c>
      <c r="AR7" s="17">
        <f t="shared" si="27"/>
        <v>0</v>
      </c>
      <c r="AS7" s="15"/>
      <c r="AT7" s="16"/>
      <c r="AU7" s="17">
        <f t="shared" si="28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4"/>
        <v>0</v>
      </c>
      <c r="BI7" s="113">
        <f t="shared" si="5"/>
        <v>0</v>
      </c>
      <c r="BJ7" s="114">
        <f t="shared" si="6"/>
        <v>0</v>
      </c>
      <c r="BK7" s="81">
        <f t="shared" si="7"/>
        <v>0</v>
      </c>
      <c r="BL7" s="113">
        <f t="shared" si="8"/>
        <v>0</v>
      </c>
      <c r="BM7" s="115">
        <f t="shared" si="9"/>
        <v>0</v>
      </c>
      <c r="BN7" s="82">
        <f t="shared" si="10"/>
        <v>0</v>
      </c>
      <c r="BO7" s="81">
        <f t="shared" si="11"/>
        <v>0</v>
      </c>
      <c r="BP7" s="113">
        <f t="shared" si="12"/>
        <v>0</v>
      </c>
      <c r="BQ7" s="116">
        <f t="shared" si="13"/>
        <v>0</v>
      </c>
      <c r="BR7" s="83">
        <f t="shared" si="14"/>
        <v>0</v>
      </c>
      <c r="BS7" s="84">
        <f t="shared" si="15"/>
        <v>0</v>
      </c>
      <c r="BT7" s="85">
        <f t="shared" si="29"/>
        <v>0</v>
      </c>
      <c r="BU7" s="81">
        <f t="shared" si="16"/>
        <v>0</v>
      </c>
      <c r="BV7" s="85">
        <f>IFERROR((D7*2)-(E7*((homedefinitions!$K$15)*2))+(G7*3)-(H7*((homedefinitions!$L$15)*3))+(J7)-(K7*(homedefinitions!$M$15))+S7+T7+V7+W7-U7, 0)</f>
        <v>0</v>
      </c>
      <c r="BW7" s="85">
        <f t="shared" si="30"/>
        <v>0</v>
      </c>
      <c r="BX7" s="26">
        <v>2</v>
      </c>
      <c r="BY7" s="25" t="s">
        <v>19</v>
      </c>
      <c r="BZ7" s="47">
        <f t="shared" si="31"/>
        <v>0</v>
      </c>
      <c r="CA7" s="39">
        <f t="shared" si="49"/>
        <v>0</v>
      </c>
      <c r="CB7" s="45">
        <f t="shared" si="50"/>
        <v>0</v>
      </c>
      <c r="CC7" s="45">
        <f t="shared" si="32"/>
        <v>0</v>
      </c>
      <c r="CD7" s="45">
        <f t="shared" si="33"/>
        <v>0</v>
      </c>
      <c r="CE7" s="36">
        <f t="shared" si="34"/>
        <v>0</v>
      </c>
      <c r="CF7" s="45">
        <f t="shared" si="51"/>
        <v>0</v>
      </c>
      <c r="CG7" s="45">
        <f t="shared" si="52"/>
        <v>0</v>
      </c>
      <c r="CH7" s="45">
        <f t="shared" si="35"/>
        <v>0</v>
      </c>
      <c r="CI7" s="51">
        <f t="shared" si="53"/>
        <v>0</v>
      </c>
      <c r="CJ7" s="47">
        <f t="shared" si="36"/>
        <v>0</v>
      </c>
      <c r="CK7" s="45">
        <f t="shared" si="37"/>
        <v>0</v>
      </c>
      <c r="CL7" s="45">
        <f t="shared" si="38"/>
        <v>0</v>
      </c>
      <c r="CM7" s="36">
        <f t="shared" si="39"/>
        <v>0</v>
      </c>
      <c r="CN7" s="45">
        <f t="shared" si="54"/>
        <v>0</v>
      </c>
      <c r="CO7" s="45">
        <f t="shared" si="55"/>
        <v>0</v>
      </c>
      <c r="CP7" s="45">
        <f t="shared" si="56"/>
        <v>0</v>
      </c>
      <c r="CQ7" s="45">
        <f t="shared" si="57"/>
        <v>0</v>
      </c>
      <c r="CR7" s="45">
        <f t="shared" si="40"/>
        <v>0</v>
      </c>
      <c r="CS7" s="45">
        <f t="shared" si="41"/>
        <v>0</v>
      </c>
      <c r="CT7" s="45">
        <f t="shared" si="42"/>
        <v>0</v>
      </c>
      <c r="CU7" s="45">
        <f t="shared" si="43"/>
        <v>0</v>
      </c>
      <c r="CV7" s="45">
        <f t="shared" si="44"/>
        <v>0</v>
      </c>
      <c r="CW7" s="45">
        <f t="shared" si="45"/>
        <v>0</v>
      </c>
      <c r="CX7" s="45">
        <f t="shared" si="46"/>
        <v>0</v>
      </c>
      <c r="CY7" s="45">
        <f t="shared" si="47"/>
        <v>0</v>
      </c>
      <c r="CZ7" s="43">
        <f t="shared" si="48"/>
        <v>0</v>
      </c>
    </row>
    <row r="8" spans="2:104" ht="23.1" x14ac:dyDescent="0.85">
      <c r="B8" s="11">
        <v>5</v>
      </c>
      <c r="C8" s="11" t="s">
        <v>22</v>
      </c>
      <c r="D8" s="18"/>
      <c r="E8" s="19"/>
      <c r="F8" s="131">
        <f t="shared" si="17"/>
        <v>0</v>
      </c>
      <c r="G8" s="18"/>
      <c r="H8" s="19"/>
      <c r="I8" s="134">
        <f t="shared" si="18"/>
        <v>0</v>
      </c>
      <c r="J8" s="34"/>
      <c r="K8" s="34"/>
      <c r="L8" s="32">
        <f t="shared" si="19"/>
        <v>0</v>
      </c>
      <c r="M8" s="22">
        <f t="shared" si="0"/>
        <v>0</v>
      </c>
      <c r="N8" s="19">
        <f t="shared" si="1"/>
        <v>0</v>
      </c>
      <c r="O8" s="137">
        <f t="shared" si="20"/>
        <v>0</v>
      </c>
      <c r="P8" s="20">
        <f t="shared" si="21"/>
        <v>0</v>
      </c>
      <c r="Q8" s="18"/>
      <c r="R8" s="19"/>
      <c r="S8" s="20">
        <f t="shared" si="22"/>
        <v>0</v>
      </c>
      <c r="T8" s="18"/>
      <c r="U8" s="19"/>
      <c r="V8" s="19"/>
      <c r="W8" s="19"/>
      <c r="X8" s="19"/>
      <c r="Y8" s="19"/>
      <c r="Z8" s="19"/>
      <c r="AA8" s="152"/>
      <c r="AD8" s="11">
        <v>5</v>
      </c>
      <c r="AE8" s="11"/>
      <c r="AF8" s="18"/>
      <c r="AG8" s="19"/>
      <c r="AH8" s="131">
        <f t="shared" si="23"/>
        <v>0</v>
      </c>
      <c r="AI8" s="18"/>
      <c r="AJ8" s="19"/>
      <c r="AK8" s="134">
        <f t="shared" si="24"/>
        <v>0</v>
      </c>
      <c r="AL8" s="34"/>
      <c r="AM8" s="34"/>
      <c r="AN8" s="32">
        <f t="shared" si="25"/>
        <v>0</v>
      </c>
      <c r="AO8" s="22">
        <f t="shared" si="2"/>
        <v>0</v>
      </c>
      <c r="AP8" s="19">
        <f t="shared" si="3"/>
        <v>0</v>
      </c>
      <c r="AQ8" s="137">
        <f t="shared" si="26"/>
        <v>0</v>
      </c>
      <c r="AR8" s="20">
        <f t="shared" si="27"/>
        <v>0</v>
      </c>
      <c r="AS8" s="18"/>
      <c r="AT8" s="19"/>
      <c r="AU8" s="20">
        <f t="shared" si="28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4"/>
        <v>0</v>
      </c>
      <c r="BI8" s="117">
        <f t="shared" si="5"/>
        <v>0</v>
      </c>
      <c r="BJ8" s="118">
        <f t="shared" si="6"/>
        <v>0</v>
      </c>
      <c r="BK8" s="86">
        <f t="shared" si="7"/>
        <v>0</v>
      </c>
      <c r="BL8" s="117">
        <f t="shared" si="8"/>
        <v>0</v>
      </c>
      <c r="BM8" s="119">
        <f t="shared" si="9"/>
        <v>0</v>
      </c>
      <c r="BN8" s="87">
        <f t="shared" si="10"/>
        <v>0</v>
      </c>
      <c r="BO8" s="86">
        <f t="shared" si="11"/>
        <v>0</v>
      </c>
      <c r="BP8" s="117">
        <f t="shared" si="12"/>
        <v>0</v>
      </c>
      <c r="BQ8" s="120">
        <f t="shared" si="13"/>
        <v>0</v>
      </c>
      <c r="BR8" s="88">
        <f t="shared" si="14"/>
        <v>0</v>
      </c>
      <c r="BS8" s="89">
        <f t="shared" si="15"/>
        <v>0</v>
      </c>
      <c r="BT8" s="90">
        <f t="shared" si="29"/>
        <v>0</v>
      </c>
      <c r="BU8" s="86">
        <f t="shared" si="16"/>
        <v>0</v>
      </c>
      <c r="BV8" s="85">
        <f>IFERROR((D8*2)-(E8*((homedefinitions!$K$15)*2))+(G8*3)-(H8*((homedefinitions!$L$15)*3))+(J8)-(K8*(homedefinitions!$M$15))+S8+T8+V8+W8-U8, 0)</f>
        <v>0</v>
      </c>
      <c r="BW8" s="85">
        <f t="shared" si="30"/>
        <v>0</v>
      </c>
      <c r="BX8" s="26">
        <v>3</v>
      </c>
      <c r="BY8" s="25" t="s">
        <v>20</v>
      </c>
      <c r="BZ8" s="47">
        <f t="shared" si="31"/>
        <v>0</v>
      </c>
      <c r="CA8" s="39">
        <f t="shared" si="49"/>
        <v>0</v>
      </c>
      <c r="CB8" s="45">
        <f t="shared" si="50"/>
        <v>0</v>
      </c>
      <c r="CC8" s="45">
        <f t="shared" si="32"/>
        <v>0</v>
      </c>
      <c r="CD8" s="45">
        <f t="shared" si="33"/>
        <v>0</v>
      </c>
      <c r="CE8" s="36">
        <f t="shared" si="34"/>
        <v>0</v>
      </c>
      <c r="CF8" s="45">
        <f t="shared" si="51"/>
        <v>0</v>
      </c>
      <c r="CG8" s="45">
        <f t="shared" si="52"/>
        <v>0</v>
      </c>
      <c r="CH8" s="45">
        <f t="shared" si="35"/>
        <v>0</v>
      </c>
      <c r="CI8" s="51">
        <f t="shared" si="53"/>
        <v>0</v>
      </c>
      <c r="CJ8" s="47">
        <f t="shared" si="36"/>
        <v>0</v>
      </c>
      <c r="CK8" s="45">
        <f t="shared" si="37"/>
        <v>0</v>
      </c>
      <c r="CL8" s="45">
        <f t="shared" si="38"/>
        <v>0</v>
      </c>
      <c r="CM8" s="36">
        <f t="shared" si="39"/>
        <v>0</v>
      </c>
      <c r="CN8" s="45">
        <f t="shared" si="54"/>
        <v>0</v>
      </c>
      <c r="CO8" s="45">
        <f t="shared" si="55"/>
        <v>0</v>
      </c>
      <c r="CP8" s="45">
        <f t="shared" si="56"/>
        <v>0</v>
      </c>
      <c r="CQ8" s="45">
        <f t="shared" si="57"/>
        <v>0</v>
      </c>
      <c r="CR8" s="45">
        <f t="shared" si="40"/>
        <v>0</v>
      </c>
      <c r="CS8" s="45">
        <f t="shared" si="41"/>
        <v>0</v>
      </c>
      <c r="CT8" s="45">
        <f t="shared" si="42"/>
        <v>0</v>
      </c>
      <c r="CU8" s="45">
        <f t="shared" si="43"/>
        <v>0</v>
      </c>
      <c r="CV8" s="45">
        <f t="shared" si="44"/>
        <v>0</v>
      </c>
      <c r="CW8" s="45">
        <f t="shared" si="45"/>
        <v>0</v>
      </c>
      <c r="CX8" s="45">
        <f t="shared" si="46"/>
        <v>0</v>
      </c>
      <c r="CY8" s="45">
        <f t="shared" si="47"/>
        <v>0</v>
      </c>
      <c r="CZ8" s="43">
        <f t="shared" si="48"/>
        <v>0</v>
      </c>
    </row>
    <row r="9" spans="2:104" ht="23.1" x14ac:dyDescent="0.85">
      <c r="B9" s="11">
        <v>10</v>
      </c>
      <c r="C9" s="11" t="s">
        <v>23</v>
      </c>
      <c r="D9" s="15"/>
      <c r="E9" s="16"/>
      <c r="F9" s="130">
        <f t="shared" si="17"/>
        <v>0</v>
      </c>
      <c r="G9" s="15"/>
      <c r="H9" s="16"/>
      <c r="I9" s="133">
        <f t="shared" si="18"/>
        <v>0</v>
      </c>
      <c r="J9" s="33"/>
      <c r="K9" s="33"/>
      <c r="L9" s="31">
        <f t="shared" si="19"/>
        <v>0</v>
      </c>
      <c r="M9" s="21">
        <f t="shared" si="0"/>
        <v>0</v>
      </c>
      <c r="N9" s="16">
        <f t="shared" si="1"/>
        <v>0</v>
      </c>
      <c r="O9" s="136">
        <f t="shared" si="20"/>
        <v>0</v>
      </c>
      <c r="P9" s="17">
        <f t="shared" si="21"/>
        <v>0</v>
      </c>
      <c r="Q9" s="15"/>
      <c r="R9" s="16"/>
      <c r="S9" s="17">
        <f t="shared" si="22"/>
        <v>0</v>
      </c>
      <c r="T9" s="15"/>
      <c r="U9" s="16"/>
      <c r="V9" s="16"/>
      <c r="W9" s="16"/>
      <c r="X9" s="16"/>
      <c r="Y9" s="16"/>
      <c r="Z9" s="16"/>
      <c r="AA9" s="151"/>
      <c r="AD9" s="11">
        <v>10</v>
      </c>
      <c r="AE9" s="11"/>
      <c r="AF9" s="15"/>
      <c r="AG9" s="16"/>
      <c r="AH9" s="130">
        <f t="shared" si="23"/>
        <v>0</v>
      </c>
      <c r="AI9" s="15"/>
      <c r="AJ9" s="16"/>
      <c r="AK9" s="133">
        <f t="shared" si="24"/>
        <v>0</v>
      </c>
      <c r="AL9" s="33"/>
      <c r="AM9" s="33"/>
      <c r="AN9" s="31">
        <f t="shared" si="25"/>
        <v>0</v>
      </c>
      <c r="AO9" s="21">
        <f t="shared" si="2"/>
        <v>0</v>
      </c>
      <c r="AP9" s="16">
        <f t="shared" si="3"/>
        <v>0</v>
      </c>
      <c r="AQ9" s="136">
        <f t="shared" si="26"/>
        <v>0</v>
      </c>
      <c r="AR9" s="17">
        <f t="shared" si="27"/>
        <v>0</v>
      </c>
      <c r="AS9" s="15"/>
      <c r="AT9" s="16"/>
      <c r="AU9" s="17">
        <f t="shared" si="28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4"/>
        <v>0</v>
      </c>
      <c r="BI9" s="113">
        <f t="shared" si="5"/>
        <v>0</v>
      </c>
      <c r="BJ9" s="114">
        <f t="shared" si="6"/>
        <v>0</v>
      </c>
      <c r="BK9" s="81">
        <f t="shared" si="7"/>
        <v>0</v>
      </c>
      <c r="BL9" s="113">
        <f t="shared" si="8"/>
        <v>0</v>
      </c>
      <c r="BM9" s="115">
        <f t="shared" si="9"/>
        <v>0</v>
      </c>
      <c r="BN9" s="82">
        <f t="shared" si="10"/>
        <v>0</v>
      </c>
      <c r="BO9" s="81">
        <f t="shared" si="11"/>
        <v>0</v>
      </c>
      <c r="BP9" s="113">
        <f t="shared" si="12"/>
        <v>0</v>
      </c>
      <c r="BQ9" s="116">
        <f t="shared" si="13"/>
        <v>0</v>
      </c>
      <c r="BR9" s="83">
        <f t="shared" si="14"/>
        <v>0</v>
      </c>
      <c r="BS9" s="84">
        <f t="shared" si="15"/>
        <v>0</v>
      </c>
      <c r="BT9" s="85">
        <f t="shared" si="29"/>
        <v>0</v>
      </c>
      <c r="BU9" s="81">
        <f t="shared" si="16"/>
        <v>0</v>
      </c>
      <c r="BV9" s="85">
        <f>IFERROR((D9*2)-(E9*((homedefinitions!$K$15)*2))+(G9*3)-(H9*((homedefinitions!$L$15)*3))+(J9)-(K9*(homedefinitions!$M$15))+S9+T9+V9+W9-U9, 0)</f>
        <v>0</v>
      </c>
      <c r="BW9" s="85">
        <f t="shared" si="30"/>
        <v>0</v>
      </c>
      <c r="BX9" s="26">
        <v>4</v>
      </c>
      <c r="BY9" s="25" t="s">
        <v>21</v>
      </c>
      <c r="BZ9" s="47">
        <f t="shared" si="31"/>
        <v>0</v>
      </c>
      <c r="CA9" s="39">
        <f t="shared" si="49"/>
        <v>0</v>
      </c>
      <c r="CB9" s="45">
        <f t="shared" si="50"/>
        <v>0</v>
      </c>
      <c r="CC9" s="45">
        <f t="shared" si="32"/>
        <v>0</v>
      </c>
      <c r="CD9" s="45">
        <f t="shared" si="33"/>
        <v>0</v>
      </c>
      <c r="CE9" s="36">
        <f t="shared" si="34"/>
        <v>0</v>
      </c>
      <c r="CF9" s="45">
        <f t="shared" si="51"/>
        <v>0</v>
      </c>
      <c r="CG9" s="45">
        <f t="shared" si="52"/>
        <v>0</v>
      </c>
      <c r="CH9" s="45">
        <f t="shared" si="35"/>
        <v>0</v>
      </c>
      <c r="CI9" s="51">
        <f t="shared" si="53"/>
        <v>0</v>
      </c>
      <c r="CJ9" s="47">
        <f t="shared" si="36"/>
        <v>0</v>
      </c>
      <c r="CK9" s="45">
        <f t="shared" si="37"/>
        <v>0</v>
      </c>
      <c r="CL9" s="45">
        <f t="shared" si="38"/>
        <v>0</v>
      </c>
      <c r="CM9" s="36">
        <f t="shared" si="39"/>
        <v>0</v>
      </c>
      <c r="CN9" s="45">
        <f t="shared" si="54"/>
        <v>0</v>
      </c>
      <c r="CO9" s="45">
        <f t="shared" si="55"/>
        <v>0</v>
      </c>
      <c r="CP9" s="45">
        <f t="shared" si="56"/>
        <v>0</v>
      </c>
      <c r="CQ9" s="45">
        <f t="shared" si="57"/>
        <v>0</v>
      </c>
      <c r="CR9" s="45">
        <f t="shared" si="40"/>
        <v>0</v>
      </c>
      <c r="CS9" s="45">
        <f t="shared" si="41"/>
        <v>0</v>
      </c>
      <c r="CT9" s="45">
        <f t="shared" si="42"/>
        <v>0</v>
      </c>
      <c r="CU9" s="45">
        <f t="shared" si="43"/>
        <v>0</v>
      </c>
      <c r="CV9" s="45">
        <f t="shared" si="44"/>
        <v>0</v>
      </c>
      <c r="CW9" s="45">
        <f t="shared" si="45"/>
        <v>0</v>
      </c>
      <c r="CX9" s="45">
        <f t="shared" si="46"/>
        <v>0</v>
      </c>
      <c r="CY9" s="45">
        <f t="shared" si="47"/>
        <v>0</v>
      </c>
      <c r="CZ9" s="43">
        <f t="shared" si="48"/>
        <v>0</v>
      </c>
    </row>
    <row r="10" spans="2:104" ht="23.1" x14ac:dyDescent="0.85">
      <c r="B10" s="11">
        <v>11</v>
      </c>
      <c r="C10" s="11" t="s">
        <v>24</v>
      </c>
      <c r="D10" s="18"/>
      <c r="E10" s="19"/>
      <c r="F10" s="131">
        <f t="shared" si="17"/>
        <v>0</v>
      </c>
      <c r="G10" s="18"/>
      <c r="H10" s="19"/>
      <c r="I10" s="134">
        <f t="shared" si="18"/>
        <v>0</v>
      </c>
      <c r="J10" s="34"/>
      <c r="K10" s="34"/>
      <c r="L10" s="32">
        <f t="shared" si="19"/>
        <v>0</v>
      </c>
      <c r="M10" s="22">
        <f t="shared" si="0"/>
        <v>0</v>
      </c>
      <c r="N10" s="19">
        <f t="shared" si="1"/>
        <v>0</v>
      </c>
      <c r="O10" s="137">
        <f t="shared" si="20"/>
        <v>0</v>
      </c>
      <c r="P10" s="20">
        <f t="shared" si="21"/>
        <v>0</v>
      </c>
      <c r="Q10" s="18"/>
      <c r="R10" s="19"/>
      <c r="S10" s="20">
        <f t="shared" si="22"/>
        <v>0</v>
      </c>
      <c r="T10" s="18"/>
      <c r="U10" s="19"/>
      <c r="V10" s="19"/>
      <c r="W10" s="19"/>
      <c r="X10" s="19"/>
      <c r="Y10" s="19"/>
      <c r="Z10" s="19"/>
      <c r="AA10" s="152"/>
      <c r="AD10" s="11">
        <v>11</v>
      </c>
      <c r="AE10" s="11"/>
      <c r="AF10" s="18"/>
      <c r="AG10" s="19"/>
      <c r="AH10" s="131">
        <f t="shared" si="23"/>
        <v>0</v>
      </c>
      <c r="AI10" s="18"/>
      <c r="AJ10" s="19"/>
      <c r="AK10" s="134">
        <f t="shared" si="24"/>
        <v>0</v>
      </c>
      <c r="AL10" s="34"/>
      <c r="AM10" s="34"/>
      <c r="AN10" s="32">
        <f t="shared" si="25"/>
        <v>0</v>
      </c>
      <c r="AO10" s="22">
        <f t="shared" si="2"/>
        <v>0</v>
      </c>
      <c r="AP10" s="19">
        <f t="shared" si="3"/>
        <v>0</v>
      </c>
      <c r="AQ10" s="137">
        <f t="shared" si="26"/>
        <v>0</v>
      </c>
      <c r="AR10" s="20">
        <f t="shared" si="27"/>
        <v>0</v>
      </c>
      <c r="AS10" s="18"/>
      <c r="AT10" s="19"/>
      <c r="AU10" s="20">
        <f t="shared" si="28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4"/>
        <v>0</v>
      </c>
      <c r="BI10" s="117">
        <f t="shared" si="5"/>
        <v>0</v>
      </c>
      <c r="BJ10" s="118">
        <f t="shared" si="6"/>
        <v>0</v>
      </c>
      <c r="BK10" s="86">
        <f t="shared" si="7"/>
        <v>0</v>
      </c>
      <c r="BL10" s="117">
        <f t="shared" si="8"/>
        <v>0</v>
      </c>
      <c r="BM10" s="119">
        <f t="shared" si="9"/>
        <v>0</v>
      </c>
      <c r="BN10" s="87">
        <f t="shared" si="10"/>
        <v>0</v>
      </c>
      <c r="BO10" s="86">
        <f t="shared" si="11"/>
        <v>0</v>
      </c>
      <c r="BP10" s="117">
        <f t="shared" si="12"/>
        <v>0</v>
      </c>
      <c r="BQ10" s="120">
        <f t="shared" si="13"/>
        <v>0</v>
      </c>
      <c r="BR10" s="88">
        <f t="shared" si="14"/>
        <v>0</v>
      </c>
      <c r="BS10" s="89">
        <f t="shared" si="15"/>
        <v>0</v>
      </c>
      <c r="BT10" s="90">
        <f t="shared" si="29"/>
        <v>0</v>
      </c>
      <c r="BU10" s="86">
        <f t="shared" si="16"/>
        <v>0</v>
      </c>
      <c r="BV10" s="85">
        <f>IFERROR((D10*2)-(E10*((homedefinitions!$K$15)*2))+(G10*3)-(H10*((homedefinitions!$L$15)*3))+(J10)-(K10*(homedefinitions!$M$15))+S10+T10+V10+W10-U10, 0)</f>
        <v>0</v>
      </c>
      <c r="BW10" s="85">
        <f t="shared" si="30"/>
        <v>0</v>
      </c>
      <c r="BX10" s="26">
        <v>5</v>
      </c>
      <c r="BY10" s="25" t="s">
        <v>22</v>
      </c>
      <c r="BZ10" s="47">
        <f t="shared" si="31"/>
        <v>0</v>
      </c>
      <c r="CA10" s="39">
        <f t="shared" si="49"/>
        <v>0</v>
      </c>
      <c r="CB10" s="45">
        <f t="shared" si="50"/>
        <v>0</v>
      </c>
      <c r="CC10" s="45">
        <f t="shared" si="32"/>
        <v>0</v>
      </c>
      <c r="CD10" s="45">
        <f t="shared" si="33"/>
        <v>0</v>
      </c>
      <c r="CE10" s="36">
        <f t="shared" si="34"/>
        <v>0</v>
      </c>
      <c r="CF10" s="45">
        <f t="shared" si="51"/>
        <v>0</v>
      </c>
      <c r="CG10" s="45">
        <f t="shared" si="52"/>
        <v>0</v>
      </c>
      <c r="CH10" s="45">
        <f t="shared" si="35"/>
        <v>0</v>
      </c>
      <c r="CI10" s="51">
        <f t="shared" si="53"/>
        <v>0</v>
      </c>
      <c r="CJ10" s="47">
        <f t="shared" si="36"/>
        <v>0</v>
      </c>
      <c r="CK10" s="45">
        <f t="shared" si="37"/>
        <v>0</v>
      </c>
      <c r="CL10" s="45">
        <f t="shared" si="38"/>
        <v>0</v>
      </c>
      <c r="CM10" s="36">
        <f t="shared" si="39"/>
        <v>0</v>
      </c>
      <c r="CN10" s="45">
        <f t="shared" si="54"/>
        <v>0</v>
      </c>
      <c r="CO10" s="45">
        <f t="shared" si="55"/>
        <v>0</v>
      </c>
      <c r="CP10" s="45">
        <f t="shared" si="56"/>
        <v>0</v>
      </c>
      <c r="CQ10" s="45">
        <f t="shared" si="57"/>
        <v>0</v>
      </c>
      <c r="CR10" s="45">
        <f t="shared" si="40"/>
        <v>0</v>
      </c>
      <c r="CS10" s="45">
        <f t="shared" si="41"/>
        <v>0</v>
      </c>
      <c r="CT10" s="45">
        <f t="shared" si="42"/>
        <v>0</v>
      </c>
      <c r="CU10" s="45">
        <f t="shared" si="43"/>
        <v>0</v>
      </c>
      <c r="CV10" s="45">
        <f t="shared" si="44"/>
        <v>0</v>
      </c>
      <c r="CW10" s="45">
        <f t="shared" si="45"/>
        <v>0</v>
      </c>
      <c r="CX10" s="45">
        <f t="shared" si="46"/>
        <v>0</v>
      </c>
      <c r="CY10" s="45">
        <f t="shared" si="47"/>
        <v>0</v>
      </c>
      <c r="CZ10" s="43">
        <f t="shared" si="48"/>
        <v>0</v>
      </c>
    </row>
    <row r="11" spans="2:104" ht="23.1" x14ac:dyDescent="0.85">
      <c r="B11" s="11">
        <v>12</v>
      </c>
      <c r="C11" s="11" t="s">
        <v>25</v>
      </c>
      <c r="D11" s="15"/>
      <c r="E11" s="16"/>
      <c r="F11" s="130">
        <f t="shared" si="17"/>
        <v>0</v>
      </c>
      <c r="G11" s="15"/>
      <c r="H11" s="16"/>
      <c r="I11" s="133">
        <f t="shared" si="18"/>
        <v>0</v>
      </c>
      <c r="J11" s="33"/>
      <c r="K11" s="33"/>
      <c r="L11" s="31">
        <f t="shared" si="19"/>
        <v>0</v>
      </c>
      <c r="M11" s="21">
        <f t="shared" si="0"/>
        <v>0</v>
      </c>
      <c r="N11" s="16">
        <f t="shared" si="1"/>
        <v>0</v>
      </c>
      <c r="O11" s="136">
        <f t="shared" si="20"/>
        <v>0</v>
      </c>
      <c r="P11" s="17">
        <f t="shared" si="21"/>
        <v>0</v>
      </c>
      <c r="Q11" s="15"/>
      <c r="R11" s="16"/>
      <c r="S11" s="17">
        <f t="shared" si="22"/>
        <v>0</v>
      </c>
      <c r="T11" s="15"/>
      <c r="U11" s="16"/>
      <c r="V11" s="16"/>
      <c r="W11" s="16"/>
      <c r="X11" s="16"/>
      <c r="Y11" s="16"/>
      <c r="Z11" s="16"/>
      <c r="AA11" s="151"/>
      <c r="AD11" s="11">
        <v>12</v>
      </c>
      <c r="AE11" s="11"/>
      <c r="AF11" s="15"/>
      <c r="AG11" s="16"/>
      <c r="AH11" s="130">
        <f t="shared" si="23"/>
        <v>0</v>
      </c>
      <c r="AI11" s="15"/>
      <c r="AJ11" s="16"/>
      <c r="AK11" s="133">
        <f t="shared" si="24"/>
        <v>0</v>
      </c>
      <c r="AL11" s="33"/>
      <c r="AM11" s="33"/>
      <c r="AN11" s="31">
        <f t="shared" si="25"/>
        <v>0</v>
      </c>
      <c r="AO11" s="21">
        <f t="shared" si="2"/>
        <v>0</v>
      </c>
      <c r="AP11" s="16">
        <f t="shared" si="3"/>
        <v>0</v>
      </c>
      <c r="AQ11" s="136">
        <f t="shared" si="26"/>
        <v>0</v>
      </c>
      <c r="AR11" s="17">
        <f t="shared" si="27"/>
        <v>0</v>
      </c>
      <c r="AS11" s="15"/>
      <c r="AT11" s="16"/>
      <c r="AU11" s="17">
        <f t="shared" si="28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4"/>
        <v>0</v>
      </c>
      <c r="BI11" s="113">
        <f t="shared" si="5"/>
        <v>0</v>
      </c>
      <c r="BJ11" s="114">
        <f t="shared" si="6"/>
        <v>0</v>
      </c>
      <c r="BK11" s="81">
        <f t="shared" si="7"/>
        <v>0</v>
      </c>
      <c r="BL11" s="113">
        <f t="shared" si="8"/>
        <v>0</v>
      </c>
      <c r="BM11" s="115">
        <f t="shared" si="9"/>
        <v>0</v>
      </c>
      <c r="BN11" s="82">
        <f t="shared" si="10"/>
        <v>0</v>
      </c>
      <c r="BO11" s="81">
        <f t="shared" si="11"/>
        <v>0</v>
      </c>
      <c r="BP11" s="113">
        <f t="shared" si="12"/>
        <v>0</v>
      </c>
      <c r="BQ11" s="116">
        <f t="shared" si="13"/>
        <v>0</v>
      </c>
      <c r="BR11" s="83">
        <f t="shared" si="14"/>
        <v>0</v>
      </c>
      <c r="BS11" s="84">
        <f t="shared" si="15"/>
        <v>0</v>
      </c>
      <c r="BT11" s="85">
        <f t="shared" si="29"/>
        <v>0</v>
      </c>
      <c r="BU11" s="81">
        <f t="shared" si="16"/>
        <v>0</v>
      </c>
      <c r="BV11" s="85">
        <f>IFERROR((D11*2)-(E11*((homedefinitions!$K$15)*2))+(G11*3)-(H11*((homedefinitions!$L$15)*3))+(J11)-(K11*(homedefinitions!$M$15))+S11+T11+V11+W11-U11, 0)</f>
        <v>0</v>
      </c>
      <c r="BW11" s="85">
        <f t="shared" si="30"/>
        <v>0</v>
      </c>
      <c r="BX11" s="26">
        <v>10</v>
      </c>
      <c r="BY11" s="25" t="s">
        <v>23</v>
      </c>
      <c r="BZ11" s="47">
        <f t="shared" si="31"/>
        <v>0</v>
      </c>
      <c r="CA11" s="39">
        <f t="shared" si="49"/>
        <v>0</v>
      </c>
      <c r="CB11" s="45">
        <f t="shared" si="50"/>
        <v>0</v>
      </c>
      <c r="CC11" s="45">
        <f t="shared" si="32"/>
        <v>0</v>
      </c>
      <c r="CD11" s="45">
        <f t="shared" si="33"/>
        <v>0</v>
      </c>
      <c r="CE11" s="36">
        <f t="shared" si="34"/>
        <v>0</v>
      </c>
      <c r="CF11" s="45">
        <f t="shared" si="51"/>
        <v>0</v>
      </c>
      <c r="CG11" s="45">
        <f t="shared" si="52"/>
        <v>0</v>
      </c>
      <c r="CH11" s="45">
        <f t="shared" si="35"/>
        <v>0</v>
      </c>
      <c r="CI11" s="51">
        <f t="shared" si="53"/>
        <v>0</v>
      </c>
      <c r="CJ11" s="47">
        <f t="shared" si="36"/>
        <v>0</v>
      </c>
      <c r="CK11" s="45">
        <f t="shared" si="37"/>
        <v>0</v>
      </c>
      <c r="CL11" s="45">
        <f t="shared" si="38"/>
        <v>0</v>
      </c>
      <c r="CM11" s="36">
        <f t="shared" si="39"/>
        <v>0</v>
      </c>
      <c r="CN11" s="45">
        <f t="shared" si="54"/>
        <v>0</v>
      </c>
      <c r="CO11" s="45">
        <f t="shared" si="55"/>
        <v>0</v>
      </c>
      <c r="CP11" s="45">
        <f t="shared" si="56"/>
        <v>0</v>
      </c>
      <c r="CQ11" s="45">
        <f t="shared" si="57"/>
        <v>0</v>
      </c>
      <c r="CR11" s="45">
        <f t="shared" si="40"/>
        <v>0</v>
      </c>
      <c r="CS11" s="45">
        <f t="shared" si="41"/>
        <v>0</v>
      </c>
      <c r="CT11" s="45">
        <f t="shared" si="42"/>
        <v>0</v>
      </c>
      <c r="CU11" s="45">
        <f t="shared" si="43"/>
        <v>0</v>
      </c>
      <c r="CV11" s="45">
        <f t="shared" si="44"/>
        <v>0</v>
      </c>
      <c r="CW11" s="45">
        <f t="shared" si="45"/>
        <v>0</v>
      </c>
      <c r="CX11" s="45">
        <f t="shared" si="46"/>
        <v>0</v>
      </c>
      <c r="CY11" s="45">
        <f t="shared" si="47"/>
        <v>0</v>
      </c>
      <c r="CZ11" s="43">
        <f t="shared" si="48"/>
        <v>0</v>
      </c>
    </row>
    <row r="12" spans="2:104" ht="23.1" x14ac:dyDescent="0.85">
      <c r="B12" s="11">
        <v>24</v>
      </c>
      <c r="C12" s="11" t="s">
        <v>26</v>
      </c>
      <c r="D12" s="18"/>
      <c r="E12" s="19"/>
      <c r="F12" s="131">
        <f t="shared" si="17"/>
        <v>0</v>
      </c>
      <c r="G12" s="18"/>
      <c r="H12" s="19"/>
      <c r="I12" s="134">
        <f t="shared" si="18"/>
        <v>0</v>
      </c>
      <c r="J12" s="34"/>
      <c r="K12" s="34"/>
      <c r="L12" s="32">
        <f t="shared" si="19"/>
        <v>0</v>
      </c>
      <c r="M12" s="22">
        <f t="shared" si="0"/>
        <v>0</v>
      </c>
      <c r="N12" s="19">
        <f t="shared" si="1"/>
        <v>0</v>
      </c>
      <c r="O12" s="137">
        <f t="shared" si="20"/>
        <v>0</v>
      </c>
      <c r="P12" s="20">
        <f t="shared" si="21"/>
        <v>0</v>
      </c>
      <c r="Q12" s="18"/>
      <c r="R12" s="19"/>
      <c r="S12" s="20">
        <f t="shared" si="22"/>
        <v>0</v>
      </c>
      <c r="T12" s="18"/>
      <c r="U12" s="19"/>
      <c r="V12" s="19"/>
      <c r="W12" s="19"/>
      <c r="X12" s="19"/>
      <c r="Y12" s="19"/>
      <c r="Z12" s="19"/>
      <c r="AA12" s="152"/>
      <c r="AD12" s="11">
        <v>24</v>
      </c>
      <c r="AE12" s="11"/>
      <c r="AF12" s="18"/>
      <c r="AG12" s="19"/>
      <c r="AH12" s="131">
        <f t="shared" si="23"/>
        <v>0</v>
      </c>
      <c r="AI12" s="18"/>
      <c r="AJ12" s="19"/>
      <c r="AK12" s="134">
        <f t="shared" si="24"/>
        <v>0</v>
      </c>
      <c r="AL12" s="34"/>
      <c r="AM12" s="34"/>
      <c r="AN12" s="32">
        <f t="shared" si="25"/>
        <v>0</v>
      </c>
      <c r="AO12" s="22">
        <f t="shared" si="2"/>
        <v>0</v>
      </c>
      <c r="AP12" s="19">
        <f t="shared" si="3"/>
        <v>0</v>
      </c>
      <c r="AQ12" s="137">
        <f t="shared" si="26"/>
        <v>0</v>
      </c>
      <c r="AR12" s="20">
        <f t="shared" si="27"/>
        <v>0</v>
      </c>
      <c r="AS12" s="18"/>
      <c r="AT12" s="19"/>
      <c r="AU12" s="20">
        <f t="shared" si="28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4"/>
        <v>0</v>
      </c>
      <c r="BI12" s="117">
        <f t="shared" si="5"/>
        <v>0</v>
      </c>
      <c r="BJ12" s="118">
        <f t="shared" si="6"/>
        <v>0</v>
      </c>
      <c r="BK12" s="86">
        <f t="shared" si="7"/>
        <v>0</v>
      </c>
      <c r="BL12" s="117">
        <f t="shared" si="8"/>
        <v>0</v>
      </c>
      <c r="BM12" s="119">
        <f t="shared" si="9"/>
        <v>0</v>
      </c>
      <c r="BN12" s="87">
        <f t="shared" si="10"/>
        <v>0</v>
      </c>
      <c r="BO12" s="86">
        <f t="shared" si="11"/>
        <v>0</v>
      </c>
      <c r="BP12" s="117">
        <f t="shared" si="12"/>
        <v>0</v>
      </c>
      <c r="BQ12" s="120">
        <f t="shared" si="13"/>
        <v>0</v>
      </c>
      <c r="BR12" s="88">
        <f t="shared" si="14"/>
        <v>0</v>
      </c>
      <c r="BS12" s="89">
        <f t="shared" si="15"/>
        <v>0</v>
      </c>
      <c r="BT12" s="90">
        <f t="shared" si="29"/>
        <v>0</v>
      </c>
      <c r="BU12" s="86">
        <f t="shared" si="16"/>
        <v>0</v>
      </c>
      <c r="BV12" s="85">
        <f>IFERROR((D12*2)-(E12*((homedefinitions!$K$15)*2))+(G12*3)-(H12*((homedefinitions!$L$15)*3))+(J12)-(K12*(homedefinitions!$M$15))+S12+T12+V12+W12-U12, 0)</f>
        <v>0</v>
      </c>
      <c r="BW12" s="85">
        <f t="shared" si="30"/>
        <v>0</v>
      </c>
      <c r="BX12" s="26">
        <v>11</v>
      </c>
      <c r="BY12" s="25" t="s">
        <v>24</v>
      </c>
      <c r="BZ12" s="47">
        <f t="shared" si="31"/>
        <v>0</v>
      </c>
      <c r="CA12" s="39">
        <f t="shared" si="49"/>
        <v>0</v>
      </c>
      <c r="CB12" s="45">
        <f t="shared" si="50"/>
        <v>0</v>
      </c>
      <c r="CC12" s="45">
        <f t="shared" si="32"/>
        <v>0</v>
      </c>
      <c r="CD12" s="45">
        <f t="shared" si="33"/>
        <v>0</v>
      </c>
      <c r="CE12" s="36">
        <f t="shared" si="34"/>
        <v>0</v>
      </c>
      <c r="CF12" s="45">
        <f t="shared" si="51"/>
        <v>0</v>
      </c>
      <c r="CG12" s="45">
        <f t="shared" si="52"/>
        <v>0</v>
      </c>
      <c r="CH12" s="45">
        <f t="shared" si="35"/>
        <v>0</v>
      </c>
      <c r="CI12" s="51">
        <f t="shared" si="53"/>
        <v>0</v>
      </c>
      <c r="CJ12" s="47">
        <f t="shared" si="36"/>
        <v>0</v>
      </c>
      <c r="CK12" s="45">
        <f t="shared" si="37"/>
        <v>0</v>
      </c>
      <c r="CL12" s="45">
        <f t="shared" si="38"/>
        <v>0</v>
      </c>
      <c r="CM12" s="36">
        <f t="shared" si="39"/>
        <v>0</v>
      </c>
      <c r="CN12" s="45">
        <f t="shared" si="54"/>
        <v>0</v>
      </c>
      <c r="CO12" s="45">
        <f t="shared" si="55"/>
        <v>0</v>
      </c>
      <c r="CP12" s="45">
        <f t="shared" si="56"/>
        <v>0</v>
      </c>
      <c r="CQ12" s="45">
        <f t="shared" si="57"/>
        <v>0</v>
      </c>
      <c r="CR12" s="45">
        <f t="shared" si="40"/>
        <v>0</v>
      </c>
      <c r="CS12" s="45">
        <f t="shared" si="41"/>
        <v>0</v>
      </c>
      <c r="CT12" s="45">
        <f t="shared" si="42"/>
        <v>0</v>
      </c>
      <c r="CU12" s="45">
        <f t="shared" si="43"/>
        <v>0</v>
      </c>
      <c r="CV12" s="45">
        <f t="shared" si="44"/>
        <v>0</v>
      </c>
      <c r="CW12" s="45">
        <f t="shared" si="45"/>
        <v>0</v>
      </c>
      <c r="CX12" s="45">
        <f t="shared" si="46"/>
        <v>0</v>
      </c>
      <c r="CY12" s="45">
        <f t="shared" si="47"/>
        <v>0</v>
      </c>
      <c r="CZ12" s="43">
        <f t="shared" si="48"/>
        <v>0</v>
      </c>
    </row>
    <row r="13" spans="2:104" ht="23.1" x14ac:dyDescent="0.85">
      <c r="B13" s="11">
        <v>30</v>
      </c>
      <c r="C13" s="11" t="s">
        <v>27</v>
      </c>
      <c r="D13" s="15"/>
      <c r="E13" s="16"/>
      <c r="F13" s="130">
        <f t="shared" si="17"/>
        <v>0</v>
      </c>
      <c r="G13" s="15"/>
      <c r="H13" s="16"/>
      <c r="I13" s="133">
        <f t="shared" si="18"/>
        <v>0</v>
      </c>
      <c r="J13" s="33"/>
      <c r="K13" s="33"/>
      <c r="L13" s="31">
        <f t="shared" si="19"/>
        <v>0</v>
      </c>
      <c r="M13" s="21">
        <f t="shared" si="0"/>
        <v>0</v>
      </c>
      <c r="N13" s="16">
        <f t="shared" si="1"/>
        <v>0</v>
      </c>
      <c r="O13" s="136">
        <f t="shared" si="20"/>
        <v>0</v>
      </c>
      <c r="P13" s="17">
        <f t="shared" si="21"/>
        <v>0</v>
      </c>
      <c r="Q13" s="15"/>
      <c r="R13" s="16"/>
      <c r="S13" s="17">
        <f t="shared" si="22"/>
        <v>0</v>
      </c>
      <c r="T13" s="15"/>
      <c r="U13" s="16"/>
      <c r="V13" s="16"/>
      <c r="W13" s="16"/>
      <c r="X13" s="16"/>
      <c r="Y13" s="16"/>
      <c r="Z13" s="16"/>
      <c r="AA13" s="151"/>
      <c r="AD13" s="11">
        <v>30</v>
      </c>
      <c r="AE13" s="11"/>
      <c r="AF13" s="15"/>
      <c r="AG13" s="16"/>
      <c r="AH13" s="130">
        <f t="shared" si="23"/>
        <v>0</v>
      </c>
      <c r="AI13" s="15"/>
      <c r="AJ13" s="16"/>
      <c r="AK13" s="133">
        <f t="shared" si="24"/>
        <v>0</v>
      </c>
      <c r="AL13" s="33"/>
      <c r="AM13" s="33"/>
      <c r="AN13" s="31">
        <f t="shared" si="25"/>
        <v>0</v>
      </c>
      <c r="AO13" s="21">
        <f t="shared" si="2"/>
        <v>0</v>
      </c>
      <c r="AP13" s="16">
        <f t="shared" si="3"/>
        <v>0</v>
      </c>
      <c r="AQ13" s="136">
        <f t="shared" si="26"/>
        <v>0</v>
      </c>
      <c r="AR13" s="17">
        <f t="shared" si="27"/>
        <v>0</v>
      </c>
      <c r="AS13" s="15"/>
      <c r="AT13" s="16"/>
      <c r="AU13" s="17">
        <f t="shared" si="28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4"/>
        <v>0</v>
      </c>
      <c r="BI13" s="113">
        <f t="shared" si="5"/>
        <v>0</v>
      </c>
      <c r="BJ13" s="114">
        <f t="shared" si="6"/>
        <v>0</v>
      </c>
      <c r="BK13" s="81">
        <f t="shared" si="7"/>
        <v>0</v>
      </c>
      <c r="BL13" s="113">
        <f t="shared" si="8"/>
        <v>0</v>
      </c>
      <c r="BM13" s="115">
        <f t="shared" si="9"/>
        <v>0</v>
      </c>
      <c r="BN13" s="82">
        <f t="shared" si="10"/>
        <v>0</v>
      </c>
      <c r="BO13" s="81">
        <f t="shared" si="11"/>
        <v>0</v>
      </c>
      <c r="BP13" s="113">
        <f t="shared" si="12"/>
        <v>0</v>
      </c>
      <c r="BQ13" s="116">
        <f t="shared" si="13"/>
        <v>0</v>
      </c>
      <c r="BR13" s="83">
        <f t="shared" si="14"/>
        <v>0</v>
      </c>
      <c r="BS13" s="84">
        <f t="shared" si="15"/>
        <v>0</v>
      </c>
      <c r="BT13" s="85">
        <f t="shared" si="29"/>
        <v>0</v>
      </c>
      <c r="BU13" s="81">
        <f t="shared" si="16"/>
        <v>0</v>
      </c>
      <c r="BV13" s="85">
        <f>IFERROR((D13*2)-(E13*((homedefinitions!$K$15)*2))+(G13*3)-(H13*((homedefinitions!$L$15)*3))+(J13)-(K13*(homedefinitions!$M$15))+S13+T13+V13+W13-U13, 0)</f>
        <v>0</v>
      </c>
      <c r="BW13" s="85">
        <f t="shared" si="30"/>
        <v>0</v>
      </c>
      <c r="BX13" s="26">
        <v>12</v>
      </c>
      <c r="BY13" s="25" t="s">
        <v>25</v>
      </c>
      <c r="BZ13" s="47">
        <f t="shared" si="31"/>
        <v>0</v>
      </c>
      <c r="CA13" s="39">
        <f t="shared" si="49"/>
        <v>0</v>
      </c>
      <c r="CB13" s="45">
        <f t="shared" si="50"/>
        <v>0</v>
      </c>
      <c r="CC13" s="45">
        <f t="shared" si="32"/>
        <v>0</v>
      </c>
      <c r="CD13" s="45">
        <f t="shared" si="33"/>
        <v>0</v>
      </c>
      <c r="CE13" s="36">
        <f t="shared" si="34"/>
        <v>0</v>
      </c>
      <c r="CF13" s="45">
        <f t="shared" si="51"/>
        <v>0</v>
      </c>
      <c r="CG13" s="45">
        <f t="shared" si="52"/>
        <v>0</v>
      </c>
      <c r="CH13" s="45">
        <f t="shared" si="35"/>
        <v>0</v>
      </c>
      <c r="CI13" s="51">
        <f t="shared" si="53"/>
        <v>0</v>
      </c>
      <c r="CJ13" s="47">
        <f t="shared" si="36"/>
        <v>0</v>
      </c>
      <c r="CK13" s="45">
        <f t="shared" si="37"/>
        <v>0</v>
      </c>
      <c r="CL13" s="45">
        <f t="shared" si="38"/>
        <v>0</v>
      </c>
      <c r="CM13" s="36">
        <f t="shared" si="39"/>
        <v>0</v>
      </c>
      <c r="CN13" s="45">
        <f t="shared" si="54"/>
        <v>0</v>
      </c>
      <c r="CO13" s="45">
        <f t="shared" si="55"/>
        <v>0</v>
      </c>
      <c r="CP13" s="45">
        <f t="shared" si="56"/>
        <v>0</v>
      </c>
      <c r="CQ13" s="45">
        <f t="shared" si="57"/>
        <v>0</v>
      </c>
      <c r="CR13" s="45">
        <f t="shared" si="40"/>
        <v>0</v>
      </c>
      <c r="CS13" s="45">
        <f t="shared" si="41"/>
        <v>0</v>
      </c>
      <c r="CT13" s="45">
        <f t="shared" si="42"/>
        <v>0</v>
      </c>
      <c r="CU13" s="45">
        <f t="shared" si="43"/>
        <v>0</v>
      </c>
      <c r="CV13" s="45">
        <f t="shared" si="44"/>
        <v>0</v>
      </c>
      <c r="CW13" s="45">
        <f t="shared" si="45"/>
        <v>0</v>
      </c>
      <c r="CX13" s="45">
        <f t="shared" si="46"/>
        <v>0</v>
      </c>
      <c r="CY13" s="45">
        <f t="shared" si="47"/>
        <v>0</v>
      </c>
      <c r="CZ13" s="43">
        <f t="shared" si="48"/>
        <v>0</v>
      </c>
    </row>
    <row r="14" spans="2:104" ht="23.1" x14ac:dyDescent="0.85">
      <c r="B14" s="11">
        <v>32</v>
      </c>
      <c r="C14" s="11" t="s">
        <v>28</v>
      </c>
      <c r="D14" s="18"/>
      <c r="E14" s="19"/>
      <c r="F14" s="131">
        <f t="shared" si="17"/>
        <v>0</v>
      </c>
      <c r="G14" s="18"/>
      <c r="H14" s="19"/>
      <c r="I14" s="134">
        <f t="shared" si="18"/>
        <v>0</v>
      </c>
      <c r="J14" s="34"/>
      <c r="K14" s="34"/>
      <c r="L14" s="32">
        <f t="shared" si="19"/>
        <v>0</v>
      </c>
      <c r="M14" s="22">
        <f t="shared" si="0"/>
        <v>0</v>
      </c>
      <c r="N14" s="19">
        <f t="shared" si="1"/>
        <v>0</v>
      </c>
      <c r="O14" s="137">
        <f t="shared" si="20"/>
        <v>0</v>
      </c>
      <c r="P14" s="20">
        <f t="shared" si="21"/>
        <v>0</v>
      </c>
      <c r="Q14" s="18"/>
      <c r="R14" s="19"/>
      <c r="S14" s="20">
        <f t="shared" si="22"/>
        <v>0</v>
      </c>
      <c r="T14" s="18"/>
      <c r="U14" s="19"/>
      <c r="V14" s="19"/>
      <c r="W14" s="19"/>
      <c r="X14" s="19"/>
      <c r="Y14" s="19"/>
      <c r="Z14" s="19"/>
      <c r="AA14" s="152"/>
      <c r="AD14" s="11">
        <v>32</v>
      </c>
      <c r="AE14" s="11"/>
      <c r="AF14" s="18"/>
      <c r="AG14" s="19"/>
      <c r="AH14" s="131">
        <f t="shared" si="23"/>
        <v>0</v>
      </c>
      <c r="AI14" s="18"/>
      <c r="AJ14" s="19"/>
      <c r="AK14" s="134">
        <f t="shared" si="24"/>
        <v>0</v>
      </c>
      <c r="AL14" s="34"/>
      <c r="AM14" s="34"/>
      <c r="AN14" s="32">
        <f t="shared" si="25"/>
        <v>0</v>
      </c>
      <c r="AO14" s="22">
        <f t="shared" si="2"/>
        <v>0</v>
      </c>
      <c r="AP14" s="19">
        <f t="shared" si="3"/>
        <v>0</v>
      </c>
      <c r="AQ14" s="137">
        <f t="shared" si="26"/>
        <v>0</v>
      </c>
      <c r="AR14" s="20">
        <f t="shared" si="27"/>
        <v>0</v>
      </c>
      <c r="AS14" s="18"/>
      <c r="AT14" s="19"/>
      <c r="AU14" s="20">
        <f t="shared" si="28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4"/>
        <v>0</v>
      </c>
      <c r="BI14" s="117">
        <f t="shared" si="5"/>
        <v>0</v>
      </c>
      <c r="BJ14" s="118">
        <f t="shared" si="6"/>
        <v>0</v>
      </c>
      <c r="BK14" s="86">
        <f t="shared" si="7"/>
        <v>0</v>
      </c>
      <c r="BL14" s="117">
        <f t="shared" si="8"/>
        <v>0</v>
      </c>
      <c r="BM14" s="119">
        <f t="shared" si="9"/>
        <v>0</v>
      </c>
      <c r="BN14" s="87">
        <f t="shared" si="10"/>
        <v>0</v>
      </c>
      <c r="BO14" s="86">
        <f t="shared" si="11"/>
        <v>0</v>
      </c>
      <c r="BP14" s="117">
        <f t="shared" si="12"/>
        <v>0</v>
      </c>
      <c r="BQ14" s="120">
        <f t="shared" si="13"/>
        <v>0</v>
      </c>
      <c r="BR14" s="88">
        <f t="shared" si="14"/>
        <v>0</v>
      </c>
      <c r="BS14" s="89">
        <f t="shared" si="15"/>
        <v>0</v>
      </c>
      <c r="BT14" s="90">
        <f t="shared" si="29"/>
        <v>0</v>
      </c>
      <c r="BU14" s="86">
        <f t="shared" si="16"/>
        <v>0</v>
      </c>
      <c r="BV14" s="85">
        <f>IFERROR((D14*2)-(E14*((homedefinitions!$K$15)*2))+(G14*3)-(H14*((homedefinitions!$L$15)*3))+(J14)-(K14*(homedefinitions!$M$15))+S14+T14+V14+W14-U14, 0)</f>
        <v>0</v>
      </c>
      <c r="BW14" s="85">
        <f t="shared" si="30"/>
        <v>0</v>
      </c>
      <c r="BX14" s="26">
        <v>24</v>
      </c>
      <c r="BY14" s="25" t="s">
        <v>26</v>
      </c>
      <c r="BZ14" s="47">
        <f t="shared" si="31"/>
        <v>0</v>
      </c>
      <c r="CA14" s="39">
        <f t="shared" si="49"/>
        <v>0</v>
      </c>
      <c r="CB14" s="45">
        <f t="shared" si="50"/>
        <v>0</v>
      </c>
      <c r="CC14" s="45">
        <f t="shared" si="32"/>
        <v>0</v>
      </c>
      <c r="CD14" s="45">
        <f t="shared" si="33"/>
        <v>0</v>
      </c>
      <c r="CE14" s="36">
        <f t="shared" si="34"/>
        <v>0</v>
      </c>
      <c r="CF14" s="45">
        <f t="shared" si="51"/>
        <v>0</v>
      </c>
      <c r="CG14" s="45">
        <f t="shared" si="52"/>
        <v>0</v>
      </c>
      <c r="CH14" s="45">
        <f t="shared" si="35"/>
        <v>0</v>
      </c>
      <c r="CI14" s="51">
        <f t="shared" si="53"/>
        <v>0</v>
      </c>
      <c r="CJ14" s="47">
        <f t="shared" si="36"/>
        <v>0</v>
      </c>
      <c r="CK14" s="45">
        <f t="shared" si="37"/>
        <v>0</v>
      </c>
      <c r="CL14" s="45">
        <f t="shared" si="38"/>
        <v>0</v>
      </c>
      <c r="CM14" s="36">
        <f t="shared" si="39"/>
        <v>0</v>
      </c>
      <c r="CN14" s="45">
        <f t="shared" si="54"/>
        <v>0</v>
      </c>
      <c r="CO14" s="45">
        <f t="shared" si="55"/>
        <v>0</v>
      </c>
      <c r="CP14" s="45">
        <f t="shared" si="56"/>
        <v>0</v>
      </c>
      <c r="CQ14" s="45">
        <f t="shared" si="57"/>
        <v>0</v>
      </c>
      <c r="CR14" s="45">
        <f t="shared" si="40"/>
        <v>0</v>
      </c>
      <c r="CS14" s="45">
        <f t="shared" si="41"/>
        <v>0</v>
      </c>
      <c r="CT14" s="45">
        <f t="shared" si="42"/>
        <v>0</v>
      </c>
      <c r="CU14" s="45">
        <f t="shared" si="43"/>
        <v>0</v>
      </c>
      <c r="CV14" s="45">
        <f t="shared" si="44"/>
        <v>0</v>
      </c>
      <c r="CW14" s="45">
        <f t="shared" si="45"/>
        <v>0</v>
      </c>
      <c r="CX14" s="45">
        <f t="shared" si="46"/>
        <v>0</v>
      </c>
      <c r="CY14" s="45">
        <f t="shared" si="47"/>
        <v>0</v>
      </c>
      <c r="CZ14" s="43">
        <f t="shared" si="48"/>
        <v>0</v>
      </c>
    </row>
    <row r="15" spans="2:104" ht="23.1" x14ac:dyDescent="0.85">
      <c r="B15" s="12">
        <v>33</v>
      </c>
      <c r="C15" s="12" t="s">
        <v>29</v>
      </c>
      <c r="D15" s="15"/>
      <c r="E15" s="16"/>
      <c r="F15" s="130">
        <f t="shared" si="17"/>
        <v>0</v>
      </c>
      <c r="G15" s="15"/>
      <c r="H15" s="16"/>
      <c r="I15" s="133">
        <f t="shared" si="18"/>
        <v>0</v>
      </c>
      <c r="J15" s="33"/>
      <c r="K15" s="33"/>
      <c r="L15" s="31">
        <f t="shared" si="19"/>
        <v>0</v>
      </c>
      <c r="M15" s="21">
        <f t="shared" si="0"/>
        <v>0</v>
      </c>
      <c r="N15" s="16">
        <f t="shared" si="1"/>
        <v>0</v>
      </c>
      <c r="O15" s="136">
        <f t="shared" si="20"/>
        <v>0</v>
      </c>
      <c r="P15" s="17">
        <f t="shared" si="21"/>
        <v>0</v>
      </c>
      <c r="Q15" s="15"/>
      <c r="R15" s="16"/>
      <c r="S15" s="17">
        <f t="shared" si="22"/>
        <v>0</v>
      </c>
      <c r="T15" s="15"/>
      <c r="U15" s="16"/>
      <c r="V15" s="16"/>
      <c r="W15" s="16"/>
      <c r="X15" s="16"/>
      <c r="Y15" s="16"/>
      <c r="Z15" s="16"/>
      <c r="AA15" s="151"/>
      <c r="AD15" s="12">
        <v>33</v>
      </c>
      <c r="AE15" s="12"/>
      <c r="AF15" s="15"/>
      <c r="AG15" s="16"/>
      <c r="AH15" s="130">
        <f t="shared" si="23"/>
        <v>0</v>
      </c>
      <c r="AI15" s="15"/>
      <c r="AJ15" s="16"/>
      <c r="AK15" s="133">
        <f t="shared" si="24"/>
        <v>0</v>
      </c>
      <c r="AL15" s="33"/>
      <c r="AM15" s="33"/>
      <c r="AN15" s="31">
        <f t="shared" si="25"/>
        <v>0</v>
      </c>
      <c r="AO15" s="21">
        <f t="shared" si="2"/>
        <v>0</v>
      </c>
      <c r="AP15" s="16">
        <f t="shared" si="3"/>
        <v>0</v>
      </c>
      <c r="AQ15" s="136">
        <f t="shared" si="26"/>
        <v>0</v>
      </c>
      <c r="AR15" s="17">
        <f t="shared" si="27"/>
        <v>0</v>
      </c>
      <c r="AS15" s="15"/>
      <c r="AT15" s="16"/>
      <c r="AU15" s="17">
        <f t="shared" si="28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4"/>
        <v>0</v>
      </c>
      <c r="BI15" s="113">
        <f t="shared" si="5"/>
        <v>0</v>
      </c>
      <c r="BJ15" s="114">
        <f t="shared" si="6"/>
        <v>0</v>
      </c>
      <c r="BK15" s="81">
        <f t="shared" si="7"/>
        <v>0</v>
      </c>
      <c r="BL15" s="113">
        <f t="shared" si="8"/>
        <v>0</v>
      </c>
      <c r="BM15" s="115">
        <f t="shared" si="9"/>
        <v>0</v>
      </c>
      <c r="BN15" s="82">
        <f t="shared" si="10"/>
        <v>0</v>
      </c>
      <c r="BO15" s="81">
        <f t="shared" si="11"/>
        <v>0</v>
      </c>
      <c r="BP15" s="113">
        <f t="shared" si="12"/>
        <v>0</v>
      </c>
      <c r="BQ15" s="116">
        <f t="shared" si="13"/>
        <v>0</v>
      </c>
      <c r="BR15" s="83">
        <f t="shared" si="14"/>
        <v>0</v>
      </c>
      <c r="BS15" s="84">
        <f t="shared" si="15"/>
        <v>0</v>
      </c>
      <c r="BT15" s="85">
        <f t="shared" si="29"/>
        <v>0</v>
      </c>
      <c r="BU15" s="81">
        <f t="shared" si="16"/>
        <v>0</v>
      </c>
      <c r="BV15" s="85">
        <f>IFERROR((D15*2)-(E15*((homedefinitions!$K$15)*2))+(G15*3)-(H15*((homedefinitions!$L$15)*3))+(J15)-(K15*(homedefinitions!$M$15))+S15+T15+V15+W15-U15, 0)</f>
        <v>0</v>
      </c>
      <c r="BW15" s="85">
        <f t="shared" si="30"/>
        <v>0</v>
      </c>
      <c r="BX15" s="26">
        <v>30</v>
      </c>
      <c r="BY15" s="25" t="s">
        <v>27</v>
      </c>
      <c r="BZ15" s="47">
        <f t="shared" si="31"/>
        <v>0</v>
      </c>
      <c r="CA15" s="39">
        <f t="shared" si="49"/>
        <v>0</v>
      </c>
      <c r="CB15" s="45">
        <f t="shared" si="50"/>
        <v>0</v>
      </c>
      <c r="CC15" s="45">
        <f t="shared" si="32"/>
        <v>0</v>
      </c>
      <c r="CD15" s="45">
        <f t="shared" si="33"/>
        <v>0</v>
      </c>
      <c r="CE15" s="36">
        <f t="shared" si="34"/>
        <v>0</v>
      </c>
      <c r="CF15" s="45">
        <f t="shared" si="51"/>
        <v>0</v>
      </c>
      <c r="CG15" s="45">
        <f t="shared" si="52"/>
        <v>0</v>
      </c>
      <c r="CH15" s="45">
        <f t="shared" si="35"/>
        <v>0</v>
      </c>
      <c r="CI15" s="51">
        <f t="shared" si="53"/>
        <v>0</v>
      </c>
      <c r="CJ15" s="47">
        <f t="shared" si="36"/>
        <v>0</v>
      </c>
      <c r="CK15" s="45">
        <f t="shared" si="37"/>
        <v>0</v>
      </c>
      <c r="CL15" s="45">
        <f t="shared" si="38"/>
        <v>0</v>
      </c>
      <c r="CM15" s="36">
        <f t="shared" si="39"/>
        <v>0</v>
      </c>
      <c r="CN15" s="45">
        <f t="shared" si="54"/>
        <v>0</v>
      </c>
      <c r="CO15" s="45">
        <f t="shared" si="55"/>
        <v>0</v>
      </c>
      <c r="CP15" s="45">
        <f t="shared" si="56"/>
        <v>0</v>
      </c>
      <c r="CQ15" s="45">
        <f t="shared" si="57"/>
        <v>0</v>
      </c>
      <c r="CR15" s="45">
        <f t="shared" si="40"/>
        <v>0</v>
      </c>
      <c r="CS15" s="45">
        <f t="shared" si="41"/>
        <v>0</v>
      </c>
      <c r="CT15" s="45">
        <f t="shared" si="42"/>
        <v>0</v>
      </c>
      <c r="CU15" s="45">
        <f t="shared" si="43"/>
        <v>0</v>
      </c>
      <c r="CV15" s="45">
        <f t="shared" si="44"/>
        <v>0</v>
      </c>
      <c r="CW15" s="45">
        <f t="shared" si="45"/>
        <v>0</v>
      </c>
      <c r="CX15" s="45">
        <f t="shared" si="46"/>
        <v>0</v>
      </c>
      <c r="CY15" s="45">
        <f t="shared" si="47"/>
        <v>0</v>
      </c>
      <c r="CZ15" s="43">
        <f t="shared" si="48"/>
        <v>0</v>
      </c>
    </row>
    <row r="16" spans="2:104" ht="23.1" x14ac:dyDescent="0.85">
      <c r="B16" s="12">
        <v>34</v>
      </c>
      <c r="C16" s="12" t="s">
        <v>30</v>
      </c>
      <c r="D16" s="18"/>
      <c r="E16" s="19"/>
      <c r="F16" s="131">
        <f t="shared" si="17"/>
        <v>0</v>
      </c>
      <c r="G16" s="18"/>
      <c r="H16" s="19"/>
      <c r="I16" s="134">
        <f t="shared" si="18"/>
        <v>0</v>
      </c>
      <c r="J16" s="34"/>
      <c r="K16" s="34"/>
      <c r="L16" s="32">
        <f t="shared" si="19"/>
        <v>0</v>
      </c>
      <c r="M16" s="22">
        <f t="shared" si="0"/>
        <v>0</v>
      </c>
      <c r="N16" s="19">
        <f t="shared" si="1"/>
        <v>0</v>
      </c>
      <c r="O16" s="137">
        <f t="shared" si="20"/>
        <v>0</v>
      </c>
      <c r="P16" s="20">
        <f t="shared" si="21"/>
        <v>0</v>
      </c>
      <c r="Q16" s="18"/>
      <c r="R16" s="19"/>
      <c r="S16" s="20">
        <f t="shared" si="22"/>
        <v>0</v>
      </c>
      <c r="T16" s="18"/>
      <c r="U16" s="19"/>
      <c r="V16" s="19"/>
      <c r="W16" s="19"/>
      <c r="X16" s="19"/>
      <c r="Y16" s="19"/>
      <c r="Z16" s="19"/>
      <c r="AA16" s="152"/>
      <c r="AD16" s="12">
        <v>34</v>
      </c>
      <c r="AE16" s="12"/>
      <c r="AF16" s="18"/>
      <c r="AG16" s="19"/>
      <c r="AH16" s="131">
        <f t="shared" si="23"/>
        <v>0</v>
      </c>
      <c r="AI16" s="18"/>
      <c r="AJ16" s="19"/>
      <c r="AK16" s="134">
        <f t="shared" si="24"/>
        <v>0</v>
      </c>
      <c r="AL16" s="34"/>
      <c r="AM16" s="34"/>
      <c r="AN16" s="32">
        <f t="shared" si="25"/>
        <v>0</v>
      </c>
      <c r="AO16" s="22">
        <f t="shared" si="2"/>
        <v>0</v>
      </c>
      <c r="AP16" s="19">
        <f t="shared" si="3"/>
        <v>0</v>
      </c>
      <c r="AQ16" s="137">
        <f t="shared" si="26"/>
        <v>0</v>
      </c>
      <c r="AR16" s="20">
        <f t="shared" si="27"/>
        <v>0</v>
      </c>
      <c r="AS16" s="18"/>
      <c r="AT16" s="19"/>
      <c r="AU16" s="20">
        <f t="shared" si="28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4"/>
        <v>0</v>
      </c>
      <c r="BI16" s="117">
        <f t="shared" si="5"/>
        <v>0</v>
      </c>
      <c r="BJ16" s="118">
        <f t="shared" si="6"/>
        <v>0</v>
      </c>
      <c r="BK16" s="86">
        <f t="shared" si="7"/>
        <v>0</v>
      </c>
      <c r="BL16" s="117">
        <f t="shared" si="8"/>
        <v>0</v>
      </c>
      <c r="BM16" s="119">
        <f t="shared" si="9"/>
        <v>0</v>
      </c>
      <c r="BN16" s="87">
        <f t="shared" si="10"/>
        <v>0</v>
      </c>
      <c r="BO16" s="86">
        <f t="shared" si="11"/>
        <v>0</v>
      </c>
      <c r="BP16" s="117">
        <f t="shared" si="12"/>
        <v>0</v>
      </c>
      <c r="BQ16" s="120">
        <f t="shared" si="13"/>
        <v>0</v>
      </c>
      <c r="BR16" s="88">
        <f t="shared" si="14"/>
        <v>0</v>
      </c>
      <c r="BS16" s="89">
        <f t="shared" si="15"/>
        <v>0</v>
      </c>
      <c r="BT16" s="90">
        <f t="shared" si="29"/>
        <v>0</v>
      </c>
      <c r="BU16" s="86">
        <f t="shared" si="16"/>
        <v>0</v>
      </c>
      <c r="BV16" s="85">
        <f>IFERROR((D16*2)-(E16*((homedefinitions!$K$15)*2))+(G16*3)-(H16*((homedefinitions!$L$15)*3))+(J16)-(K16*(homedefinitions!$M$15))+S16+T16+V16+W16-U16, 0)</f>
        <v>0</v>
      </c>
      <c r="BW16" s="85">
        <f t="shared" si="30"/>
        <v>0</v>
      </c>
      <c r="BX16" s="26">
        <v>32</v>
      </c>
      <c r="BY16" s="25" t="s">
        <v>28</v>
      </c>
      <c r="BZ16" s="47">
        <f t="shared" si="31"/>
        <v>0</v>
      </c>
      <c r="CA16" s="39">
        <f t="shared" si="49"/>
        <v>0</v>
      </c>
      <c r="CB16" s="45">
        <f t="shared" si="50"/>
        <v>0</v>
      </c>
      <c r="CC16" s="45">
        <f t="shared" si="32"/>
        <v>0</v>
      </c>
      <c r="CD16" s="45">
        <f t="shared" si="33"/>
        <v>0</v>
      </c>
      <c r="CE16" s="36">
        <f t="shared" si="34"/>
        <v>0</v>
      </c>
      <c r="CF16" s="45">
        <f t="shared" si="51"/>
        <v>0</v>
      </c>
      <c r="CG16" s="45">
        <f t="shared" si="52"/>
        <v>0</v>
      </c>
      <c r="CH16" s="45">
        <f t="shared" si="35"/>
        <v>0</v>
      </c>
      <c r="CI16" s="51">
        <f t="shared" si="53"/>
        <v>0</v>
      </c>
      <c r="CJ16" s="47">
        <f t="shared" si="36"/>
        <v>0</v>
      </c>
      <c r="CK16" s="45">
        <f t="shared" si="37"/>
        <v>0</v>
      </c>
      <c r="CL16" s="45">
        <f t="shared" si="38"/>
        <v>0</v>
      </c>
      <c r="CM16" s="36">
        <f t="shared" si="39"/>
        <v>0</v>
      </c>
      <c r="CN16" s="45">
        <f t="shared" si="54"/>
        <v>0</v>
      </c>
      <c r="CO16" s="45">
        <f t="shared" si="55"/>
        <v>0</v>
      </c>
      <c r="CP16" s="45">
        <f t="shared" si="56"/>
        <v>0</v>
      </c>
      <c r="CQ16" s="45">
        <f t="shared" si="57"/>
        <v>0</v>
      </c>
      <c r="CR16" s="45">
        <f t="shared" si="40"/>
        <v>0</v>
      </c>
      <c r="CS16" s="45">
        <f t="shared" si="41"/>
        <v>0</v>
      </c>
      <c r="CT16" s="45">
        <f t="shared" si="42"/>
        <v>0</v>
      </c>
      <c r="CU16" s="45">
        <f t="shared" si="43"/>
        <v>0</v>
      </c>
      <c r="CV16" s="45">
        <f t="shared" si="44"/>
        <v>0</v>
      </c>
      <c r="CW16" s="45">
        <f t="shared" si="45"/>
        <v>0</v>
      </c>
      <c r="CX16" s="45">
        <f t="shared" si="46"/>
        <v>0</v>
      </c>
      <c r="CY16" s="45">
        <f t="shared" si="47"/>
        <v>0</v>
      </c>
      <c r="CZ16" s="43">
        <f t="shared" si="48"/>
        <v>0</v>
      </c>
    </row>
    <row r="17" spans="2:109" ht="23.4" thickBot="1" x14ac:dyDescent="0.9">
      <c r="B17" s="12">
        <v>55</v>
      </c>
      <c r="C17" s="12" t="s">
        <v>32</v>
      </c>
      <c r="D17" s="18"/>
      <c r="E17" s="19"/>
      <c r="F17" s="131">
        <f t="shared" si="17"/>
        <v>0</v>
      </c>
      <c r="G17" s="18"/>
      <c r="H17" s="19"/>
      <c r="I17" s="134">
        <f t="shared" si="18"/>
        <v>0</v>
      </c>
      <c r="J17" s="34"/>
      <c r="K17" s="34"/>
      <c r="L17" s="32">
        <f t="shared" si="19"/>
        <v>0</v>
      </c>
      <c r="M17" s="22">
        <f t="shared" si="0"/>
        <v>0</v>
      </c>
      <c r="N17" s="19">
        <f t="shared" si="1"/>
        <v>0</v>
      </c>
      <c r="O17" s="137">
        <f t="shared" si="20"/>
        <v>0</v>
      </c>
      <c r="P17" s="20">
        <f t="shared" si="21"/>
        <v>0</v>
      </c>
      <c r="Q17" s="18"/>
      <c r="R17" s="19"/>
      <c r="S17" s="20">
        <f t="shared" si="22"/>
        <v>0</v>
      </c>
      <c r="T17" s="18"/>
      <c r="U17" s="19"/>
      <c r="V17" s="19"/>
      <c r="W17" s="19"/>
      <c r="X17" s="19"/>
      <c r="Y17" s="19"/>
      <c r="Z17" s="19"/>
      <c r="AA17" s="152"/>
      <c r="AD17" s="12">
        <v>55</v>
      </c>
      <c r="AE17" s="12"/>
      <c r="AF17" s="18"/>
      <c r="AG17" s="19"/>
      <c r="AH17" s="131">
        <f t="shared" si="23"/>
        <v>0</v>
      </c>
      <c r="AI17" s="18"/>
      <c r="AJ17" s="19"/>
      <c r="AK17" s="134">
        <f t="shared" si="24"/>
        <v>0</v>
      </c>
      <c r="AL17" s="34"/>
      <c r="AM17" s="34"/>
      <c r="AN17" s="32">
        <f t="shared" si="25"/>
        <v>0</v>
      </c>
      <c r="AO17" s="22">
        <f t="shared" si="2"/>
        <v>0</v>
      </c>
      <c r="AP17" s="19">
        <f t="shared" si="3"/>
        <v>0</v>
      </c>
      <c r="AQ17" s="137">
        <f t="shared" si="26"/>
        <v>0</v>
      </c>
      <c r="AR17" s="20">
        <f t="shared" si="27"/>
        <v>0</v>
      </c>
      <c r="AS17" s="18"/>
      <c r="AT17" s="19"/>
      <c r="AU17" s="20">
        <f t="shared" si="28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4"/>
        <v>0</v>
      </c>
      <c r="BI17" s="121">
        <f t="shared" si="5"/>
        <v>0</v>
      </c>
      <c r="BJ17" s="122">
        <f t="shared" si="6"/>
        <v>0</v>
      </c>
      <c r="BK17" s="95">
        <f t="shared" si="7"/>
        <v>0</v>
      </c>
      <c r="BL17" s="121">
        <f t="shared" si="8"/>
        <v>0</v>
      </c>
      <c r="BM17" s="123">
        <f t="shared" si="9"/>
        <v>0</v>
      </c>
      <c r="BN17" s="96">
        <f t="shared" si="10"/>
        <v>0</v>
      </c>
      <c r="BO17" s="95">
        <f t="shared" si="11"/>
        <v>0</v>
      </c>
      <c r="BP17" s="121">
        <f t="shared" si="12"/>
        <v>0</v>
      </c>
      <c r="BQ17" s="124">
        <f t="shared" si="13"/>
        <v>0</v>
      </c>
      <c r="BR17" s="97">
        <f>IFERROR($BR$18+0.2*(100*($AR$18/CI20)*(1-CH20)-$BR$18), 0)</f>
        <v>0</v>
      </c>
      <c r="BS17" s="98">
        <f>IFERROR((CS20/CZ20)*100, 0)</f>
        <v>0</v>
      </c>
      <c r="BT17" s="99">
        <f t="shared" si="29"/>
        <v>0</v>
      </c>
      <c r="BU17" s="95">
        <f t="shared" si="16"/>
        <v>0</v>
      </c>
      <c r="BV17" s="85">
        <f>IFERROR((D17*2)-(E17*((homedefinitions!$K$15)*2))+(G17*3)-(H17*((homedefinitions!$L$15)*3))+(J17)-(K17*(homedefinitions!$M$15))+S17+T17+V17+W17-U17, 0)</f>
        <v>0</v>
      </c>
      <c r="BW17" s="85">
        <f t="shared" si="30"/>
        <v>0</v>
      </c>
      <c r="BX17" s="55">
        <v>33</v>
      </c>
      <c r="BY17" s="58" t="s">
        <v>29</v>
      </c>
      <c r="BZ17" s="47">
        <f t="shared" si="31"/>
        <v>0</v>
      </c>
      <c r="CA17" s="39">
        <f t="shared" si="49"/>
        <v>0</v>
      </c>
      <c r="CB17" s="45">
        <f t="shared" si="50"/>
        <v>0</v>
      </c>
      <c r="CC17" s="45">
        <f t="shared" si="32"/>
        <v>0</v>
      </c>
      <c r="CD17" s="45">
        <f t="shared" si="33"/>
        <v>0</v>
      </c>
      <c r="CE17" s="36">
        <f t="shared" si="34"/>
        <v>0</v>
      </c>
      <c r="CF17" s="45">
        <f t="shared" si="51"/>
        <v>0</v>
      </c>
      <c r="CG17" s="45">
        <f t="shared" si="52"/>
        <v>0</v>
      </c>
      <c r="CH17" s="45">
        <f t="shared" si="35"/>
        <v>0</v>
      </c>
      <c r="CI17" s="51">
        <f t="shared" si="53"/>
        <v>0</v>
      </c>
      <c r="CJ17" s="47">
        <f t="shared" si="36"/>
        <v>0</v>
      </c>
      <c r="CK17" s="45">
        <f t="shared" si="37"/>
        <v>0</v>
      </c>
      <c r="CL17" s="45">
        <f t="shared" si="38"/>
        <v>0</v>
      </c>
      <c r="CM17" s="36">
        <f t="shared" si="39"/>
        <v>0</v>
      </c>
      <c r="CN17" s="45">
        <f t="shared" si="54"/>
        <v>0</v>
      </c>
      <c r="CO17" s="45">
        <f t="shared" si="55"/>
        <v>0</v>
      </c>
      <c r="CP17" s="45">
        <f t="shared" si="56"/>
        <v>0</v>
      </c>
      <c r="CQ17" s="45">
        <f t="shared" si="57"/>
        <v>0</v>
      </c>
      <c r="CR17" s="45">
        <f t="shared" si="40"/>
        <v>0</v>
      </c>
      <c r="CS17" s="45">
        <f t="shared" si="41"/>
        <v>0</v>
      </c>
      <c r="CT17" s="45">
        <f t="shared" si="42"/>
        <v>0</v>
      </c>
      <c r="CU17" s="45">
        <f t="shared" si="43"/>
        <v>0</v>
      </c>
      <c r="CV17" s="45">
        <f t="shared" si="44"/>
        <v>0</v>
      </c>
      <c r="CW17" s="45">
        <f t="shared" si="45"/>
        <v>0</v>
      </c>
      <c r="CX17" s="45">
        <f t="shared" si="46"/>
        <v>0</v>
      </c>
      <c r="CY17" s="45">
        <f t="shared" si="47"/>
        <v>0</v>
      </c>
      <c r="CZ17" s="43">
        <f t="shared" si="48"/>
        <v>0</v>
      </c>
    </row>
    <row r="18" spans="2:109" ht="23.4" thickBot="1" x14ac:dyDescent="0.9">
      <c r="B18" s="11">
        <v>99</v>
      </c>
      <c r="C18" s="11" t="s">
        <v>43</v>
      </c>
      <c r="D18" s="8">
        <f>SUM(D3:D17)</f>
        <v>0</v>
      </c>
      <c r="E18" s="6">
        <f>SUM(E3:E17)</f>
        <v>0</v>
      </c>
      <c r="F18" s="132">
        <f t="shared" si="17"/>
        <v>0</v>
      </c>
      <c r="G18" s="8">
        <f>SUM(G3:G17)</f>
        <v>0</v>
      </c>
      <c r="H18" s="6">
        <f>SUM(H3:H17)</f>
        <v>0</v>
      </c>
      <c r="I18" s="135">
        <f t="shared" si="18"/>
        <v>0</v>
      </c>
      <c r="J18" s="35">
        <f>SUM(J3:J17)</f>
        <v>0</v>
      </c>
      <c r="K18" s="35">
        <f>SUM(K3:K17)</f>
        <v>0</v>
      </c>
      <c r="L18" s="31">
        <f t="shared" si="19"/>
        <v>0</v>
      </c>
      <c r="M18" s="30">
        <f>SUM(M3:M17)</f>
        <v>0</v>
      </c>
      <c r="N18" s="6">
        <f>SUM(N3:N17)</f>
        <v>0</v>
      </c>
      <c r="O18" s="138">
        <f t="shared" si="20"/>
        <v>0</v>
      </c>
      <c r="P18" s="9">
        <f>(D18*2)+(G18*3)+(J18)</f>
        <v>0</v>
      </c>
      <c r="Q18" s="8">
        <f>SUM(Q3:Q17)</f>
        <v>0</v>
      </c>
      <c r="R18" s="6">
        <f>SUM(R3:R17)</f>
        <v>0</v>
      </c>
      <c r="S18" s="9">
        <f t="shared" si="22"/>
        <v>0</v>
      </c>
      <c r="T18" s="8">
        <f t="shared" ref="T18:AA18" si="58">SUM(T3:T17)</f>
        <v>0</v>
      </c>
      <c r="U18" s="6">
        <f t="shared" si="58"/>
        <v>0</v>
      </c>
      <c r="V18" s="6">
        <f t="shared" si="58"/>
        <v>0</v>
      </c>
      <c r="W18" s="6">
        <f t="shared" si="58"/>
        <v>0</v>
      </c>
      <c r="X18" s="6">
        <f t="shared" si="58"/>
        <v>0</v>
      </c>
      <c r="Y18" s="6">
        <f t="shared" si="58"/>
        <v>0</v>
      </c>
      <c r="Z18" s="6">
        <f t="shared" si="58"/>
        <v>0</v>
      </c>
      <c r="AA18" s="153">
        <f t="shared" si="58"/>
        <v>0</v>
      </c>
      <c r="AD18" s="11"/>
      <c r="AE18" s="11" t="s">
        <v>43</v>
      </c>
      <c r="AF18" s="8">
        <f>SUM(AF3:AF17)</f>
        <v>0</v>
      </c>
      <c r="AG18" s="6">
        <f>SUM(AG3:AG17)</f>
        <v>0</v>
      </c>
      <c r="AH18" s="132">
        <f t="shared" si="23"/>
        <v>0</v>
      </c>
      <c r="AI18" s="8">
        <f>SUM(AI3:AI17)</f>
        <v>0</v>
      </c>
      <c r="AJ18" s="6">
        <f>SUM(AJ3:AJ17)</f>
        <v>0</v>
      </c>
      <c r="AK18" s="135">
        <f t="shared" si="24"/>
        <v>0</v>
      </c>
      <c r="AL18" s="35">
        <f>SUM(AL3:AL17)</f>
        <v>0</v>
      </c>
      <c r="AM18" s="35">
        <f>SUM(AM3:AM17)</f>
        <v>0</v>
      </c>
      <c r="AN18" s="31">
        <f t="shared" si="25"/>
        <v>0</v>
      </c>
      <c r="AO18" s="30">
        <f>SUM(AO3:AO17)</f>
        <v>0</v>
      </c>
      <c r="AP18" s="6">
        <f>SUM(AP3:AP17)</f>
        <v>0</v>
      </c>
      <c r="AQ18" s="138">
        <f t="shared" si="26"/>
        <v>0</v>
      </c>
      <c r="AR18" s="9">
        <f>(AF18*2)+(AI18*3)+(AL18)</f>
        <v>0</v>
      </c>
      <c r="AS18" s="8">
        <f>SUM(AS3:AS17)</f>
        <v>0</v>
      </c>
      <c r="AT18" s="6">
        <f>SUM(AT3:AT17)</f>
        <v>0</v>
      </c>
      <c r="AU18" s="9">
        <f t="shared" si="28"/>
        <v>0</v>
      </c>
      <c r="AV18" s="8">
        <f t="shared" ref="AV18:BC18" si="59">SUM(AV3:AV17)</f>
        <v>0</v>
      </c>
      <c r="AW18" s="6">
        <f t="shared" si="59"/>
        <v>0</v>
      </c>
      <c r="AX18" s="6">
        <f t="shared" si="59"/>
        <v>0</v>
      </c>
      <c r="AY18" s="6">
        <f t="shared" si="59"/>
        <v>0</v>
      </c>
      <c r="AZ18" s="6">
        <f t="shared" si="59"/>
        <v>0</v>
      </c>
      <c r="BA18" s="6">
        <f t="shared" si="59"/>
        <v>0</v>
      </c>
      <c r="BB18" s="6">
        <f t="shared" si="59"/>
        <v>0</v>
      </c>
      <c r="BC18" s="6">
        <f t="shared" si="59"/>
        <v>0</v>
      </c>
      <c r="BF18" s="100"/>
      <c r="BG18" s="101" t="s">
        <v>43</v>
      </c>
      <c r="BH18" s="102">
        <f t="shared" si="4"/>
        <v>0</v>
      </c>
      <c r="BI18" s="125">
        <f t="shared" si="5"/>
        <v>0</v>
      </c>
      <c r="BJ18" s="126">
        <v>0</v>
      </c>
      <c r="BK18" s="102">
        <f>IFERROR(T18/M18, 0)</f>
        <v>0</v>
      </c>
      <c r="BL18" s="125">
        <f>IFERROR(T18/(N18+(0.44*K18)+U18), 0)</f>
        <v>0</v>
      </c>
      <c r="BM18" s="127">
        <f>IFERROR(U18/(N18+(0.44*K18)+U18), 0)</f>
        <v>0</v>
      </c>
      <c r="BN18" s="103">
        <f t="shared" si="10"/>
        <v>0</v>
      </c>
      <c r="BO18" s="105">
        <f>IFERROR(Q18/(Q18+AT18), 0)</f>
        <v>0</v>
      </c>
      <c r="BP18" s="128">
        <f>IFERROR(R18/(R18+AS18), 0)</f>
        <v>0</v>
      </c>
      <c r="BQ18" s="129">
        <f>IFERROR(S18/(S18+AU18), 0)</f>
        <v>0</v>
      </c>
      <c r="BR18" s="111">
        <f>IFERROR(($AR$18/$BD$3)*100, 0)</f>
        <v>0</v>
      </c>
      <c r="BS18" s="112">
        <f>IFERROR(($P$18/$AB$3)*100, 0)</f>
        <v>0</v>
      </c>
      <c r="BT18" s="104">
        <f t="shared" si="29"/>
        <v>0</v>
      </c>
      <c r="BU18" s="102">
        <f>IFERROR(SUM(BU3:BU17), 0)</f>
        <v>0</v>
      </c>
      <c r="BV18" s="85">
        <f>IFERROR((D18*2)-(E18*((homedefinitions!$K$15)*2))+(G18*3)-(H18*((homedefinitions!$L$15)*3))+(J18)-(K18*(homedefinitions!$M$15))+S18+T18+V18+W18-U18, 0)</f>
        <v>0</v>
      </c>
      <c r="BW18" s="85">
        <f t="shared" si="30"/>
        <v>0</v>
      </c>
      <c r="BX18" s="55">
        <v>34</v>
      </c>
      <c r="BY18" s="58" t="s">
        <v>30</v>
      </c>
      <c r="BZ18" s="47">
        <f t="shared" si="31"/>
        <v>0</v>
      </c>
      <c r="CA18" s="39">
        <f t="shared" si="49"/>
        <v>0</v>
      </c>
      <c r="CB18" s="45">
        <f t="shared" si="50"/>
        <v>0</v>
      </c>
      <c r="CC18" s="45">
        <f t="shared" si="32"/>
        <v>0</v>
      </c>
      <c r="CD18" s="45">
        <f t="shared" si="33"/>
        <v>0</v>
      </c>
      <c r="CE18" s="36">
        <f t="shared" si="34"/>
        <v>0</v>
      </c>
      <c r="CF18" s="45">
        <f t="shared" si="51"/>
        <v>0</v>
      </c>
      <c r="CG18" s="45">
        <f t="shared" si="52"/>
        <v>0</v>
      </c>
      <c r="CH18" s="45">
        <f t="shared" si="35"/>
        <v>0</v>
      </c>
      <c r="CI18" s="51">
        <f t="shared" si="53"/>
        <v>0</v>
      </c>
      <c r="CJ18" s="47">
        <f t="shared" si="36"/>
        <v>0</v>
      </c>
      <c r="CK18" s="45">
        <f t="shared" si="37"/>
        <v>0</v>
      </c>
      <c r="CL18" s="45">
        <f t="shared" si="38"/>
        <v>0</v>
      </c>
      <c r="CM18" s="36">
        <f t="shared" si="39"/>
        <v>0</v>
      </c>
      <c r="CN18" s="45">
        <f t="shared" si="54"/>
        <v>0</v>
      </c>
      <c r="CO18" s="45">
        <f t="shared" si="55"/>
        <v>0</v>
      </c>
      <c r="CP18" s="45">
        <f t="shared" si="56"/>
        <v>0</v>
      </c>
      <c r="CQ18" s="45">
        <f t="shared" si="57"/>
        <v>0</v>
      </c>
      <c r="CR18" s="45">
        <f t="shared" si="40"/>
        <v>0</v>
      </c>
      <c r="CS18" s="45">
        <f t="shared" si="41"/>
        <v>0</v>
      </c>
      <c r="CT18" s="45">
        <f t="shared" si="42"/>
        <v>0</v>
      </c>
      <c r="CU18" s="45">
        <f t="shared" si="43"/>
        <v>0</v>
      </c>
      <c r="CV18" s="45">
        <f t="shared" si="44"/>
        <v>0</v>
      </c>
      <c r="CW18" s="45">
        <f t="shared" si="45"/>
        <v>0</v>
      </c>
      <c r="CX18" s="45">
        <f t="shared" si="46"/>
        <v>0</v>
      </c>
      <c r="CY18" s="45">
        <f t="shared" si="47"/>
        <v>0</v>
      </c>
      <c r="CZ18" s="43">
        <f t="shared" si="48"/>
        <v>0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9"/>
        <v>0</v>
      </c>
      <c r="CB19" s="45">
        <f t="shared" si="50"/>
        <v>0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51"/>
        <v>0</v>
      </c>
      <c r="CG19" s="45">
        <f t="shared" si="52"/>
        <v>0</v>
      </c>
      <c r="CH19" s="45">
        <f>IFERROR(CG19/($BD$3*(#REF!/$BC$18)),0)</f>
        <v>0</v>
      </c>
      <c r="CI19" s="51">
        <f t="shared" si="53"/>
        <v>0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9"/>
        <v>0</v>
      </c>
      <c r="CN19" s="45">
        <f t="shared" si="54"/>
        <v>0</v>
      </c>
      <c r="CO19" s="45">
        <f t="shared" si="55"/>
        <v>0</v>
      </c>
      <c r="CP19" s="45">
        <f t="shared" si="56"/>
        <v>0</v>
      </c>
      <c r="CQ19" s="45">
        <f t="shared" si="57"/>
        <v>0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</v>
      </c>
      <c r="CA20" s="41">
        <f t="shared" si="49"/>
        <v>0</v>
      </c>
      <c r="CB20" s="46">
        <f t="shared" si="50"/>
        <v>0</v>
      </c>
      <c r="CC20" s="46">
        <f>IFERROR(((($AP$18-$AO$18-$V$18)*CB20*(1-1.07*CA20))/$AA$18)*AA17, 0)</f>
        <v>0</v>
      </c>
      <c r="CD20" s="46">
        <f>IFERROR((Z17/$Z$18)*0.4*$AM$18*((1-$AN$18)^2), 0)</f>
        <v>0</v>
      </c>
      <c r="CE20" s="42">
        <f>IFERROR((($AW$18-$W$18)/$AA$18)*AA17, 0)</f>
        <v>0</v>
      </c>
      <c r="CF20" s="46">
        <f t="shared" si="51"/>
        <v>0</v>
      </c>
      <c r="CG20" s="46">
        <f t="shared" si="52"/>
        <v>0</v>
      </c>
      <c r="CH20" s="46">
        <f>IFERROR(CG20/($BD$3*(AA17/$BC$18)),0)</f>
        <v>0</v>
      </c>
      <c r="CI20" s="52">
        <f t="shared" si="53"/>
        <v>0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</v>
      </c>
      <c r="CL20" s="46">
        <f>IFERROR(2*((($M$18)+0.5*($H$18-G17))/($M$18-M17))*0.5*((($P$18-$J$18)-(P17-J17))/(2*($N$18-N17)))*T17, 0)</f>
        <v>0</v>
      </c>
      <c r="CM20" s="42">
        <f t="shared" si="39"/>
        <v>0</v>
      </c>
      <c r="CN20" s="46">
        <f t="shared" si="54"/>
        <v>0</v>
      </c>
      <c r="CO20" s="46">
        <f t="shared" si="55"/>
        <v>0</v>
      </c>
      <c r="CP20" s="46">
        <f t="shared" si="56"/>
        <v>0</v>
      </c>
      <c r="CQ20" s="46">
        <f t="shared" si="57"/>
        <v>0</v>
      </c>
      <c r="CR20" s="46">
        <f>IFERROR(Q17*CO20*CQ20*($P$18/($M$18+(1-(1-($J$18/$K$18))^2)*0.4*$K$18)), 0)</f>
        <v>0</v>
      </c>
      <c r="CS20" s="46">
        <f>IFERROR((CJ20+CL20+J17)*CM20+CR20, 0)</f>
        <v>0</v>
      </c>
      <c r="CT20" s="46">
        <f>IFERROR(M17*(1-(0.5*((P17-J17)/(2*N17)))*CK20), 0)</f>
        <v>0</v>
      </c>
      <c r="CU20" s="46">
        <f>IFERROR(0.5*((($P$18-$J$18)-(P17-J17))/(2*($N$18-N17)))*T17, 0)</f>
        <v>0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</v>
      </c>
      <c r="CY20" s="46">
        <f>IFERROR(((1-(J17/K17))^2)*0.4*K17, 0)</f>
        <v>0</v>
      </c>
      <c r="CZ20" s="44">
        <f>IFERROR(((CT20+CU20+CV20)*CM20)+CW20+CX20+CY20+U17, 0)</f>
        <v>0</v>
      </c>
    </row>
    <row r="21" spans="2:109" x14ac:dyDescent="0.55000000000000004">
      <c r="BF21" t="s">
        <v>139</v>
      </c>
      <c r="BG21">
        <f>((0.5*BH18)-(0.3*BM18)+(0.15*BO18)+(0.05*BW18))</f>
        <v>0</v>
      </c>
    </row>
    <row r="22" spans="2:109" x14ac:dyDescent="0.55000000000000004">
      <c r="BF22" t="s">
        <v>140</v>
      </c>
    </row>
    <row r="23" spans="2:109" x14ac:dyDescent="0.55000000000000004">
      <c r="BF23" t="s">
        <v>145</v>
      </c>
      <c r="BG23" s="150"/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V1:BA1"/>
    <mergeCell ref="AF1:AH1"/>
    <mergeCell ref="AI1:AK1"/>
    <mergeCell ref="AL1:AN1"/>
    <mergeCell ref="AO1:AR1"/>
    <mergeCell ref="AS1:AU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1966C2-F0EA-4977-B5E8-677DAC04CE3D}">
  <dimension ref="B1:DE114"/>
  <sheetViews>
    <sheetView zoomScale="63" zoomScaleNormal="63" workbookViewId="0">
      <selection activeCell="H7" sqref="H7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6.26171875" bestFit="1" customWidth="1"/>
    <col min="6" max="6" width="5.734375" bestFit="1" customWidth="1"/>
    <col min="7" max="7" width="2.9453125" bestFit="1" customWidth="1"/>
    <col min="8" max="8" width="6.20703125" bestFit="1" customWidth="1"/>
    <col min="9" max="9" width="5.734375" bestFit="1" customWidth="1"/>
    <col min="10" max="10" width="2.9453125" bestFit="1" customWidth="1"/>
    <col min="11" max="11" width="6.20703125" bestFit="1" customWidth="1"/>
    <col min="12" max="12" width="5.734375" bestFit="1" customWidth="1"/>
    <col min="13" max="13" width="2.7890625" bestFit="1" customWidth="1"/>
    <col min="14" max="14" width="6.2070312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4.734375" bestFit="1" customWidth="1"/>
    <col min="28" max="28" width="10.7890625" bestFit="1" customWidth="1"/>
    <col min="30" max="30" width="10.9453125" bestFit="1" customWidth="1"/>
    <col min="31" max="31" width="7.1015625" customWidth="1"/>
    <col min="32" max="32" width="2.89453125" bestFit="1" customWidth="1"/>
    <col min="33" max="33" width="4.1015625" bestFit="1" customWidth="1"/>
    <col min="34" max="34" width="4.15625" bestFit="1" customWidth="1"/>
    <col min="35" max="35" width="2.89453125" bestFit="1" customWidth="1"/>
    <col min="36" max="36" width="4.1015625" bestFit="1" customWidth="1"/>
    <col min="37" max="37" width="4.15625" bestFit="1" customWidth="1"/>
    <col min="38" max="38" width="2.62890625" bestFit="1" customWidth="1"/>
    <col min="39" max="39" width="3.83984375" bestFit="1" customWidth="1"/>
    <col min="40" max="40" width="5.15625" bestFit="1" customWidth="1"/>
    <col min="41" max="41" width="2.89453125" bestFit="1" customWidth="1"/>
    <col min="42" max="42" width="4.1015625" bestFit="1" customWidth="1"/>
    <col min="43" max="43" width="4.15625" bestFit="1" customWidth="1"/>
    <col min="44" max="44" width="2.73437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734375" bestFit="1" customWidth="1"/>
    <col min="56" max="56" width="10.7890625" bestFit="1" customWidth="1"/>
    <col min="58" max="58" width="10.89453125" bestFit="1" customWidth="1"/>
    <col min="60" max="60" width="10.89453125" bestFit="1" customWidth="1"/>
    <col min="62" max="62" width="12.3125" bestFit="1" customWidth="1"/>
    <col min="64" max="64" width="13.20703125" bestFit="1" customWidth="1"/>
    <col min="65" max="65" width="12.578125" bestFit="1" customWidth="1"/>
    <col min="67" max="67" width="14.89453125" customWidth="1"/>
    <col min="68" max="68" width="14.578125" bestFit="1" customWidth="1"/>
    <col min="69" max="69" width="14.3125" bestFit="1" customWidth="1"/>
    <col min="70" max="70" width="14.41796875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1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1</v>
      </c>
      <c r="L3" s="31">
        <f>IFERROR(J3/K3, 0)</f>
        <v>0</v>
      </c>
      <c r="M3" s="21">
        <f t="shared" ref="M3:N16" si="0">D3+G3</f>
        <v>0</v>
      </c>
      <c r="N3" s="16">
        <f t="shared" si="0"/>
        <v>1</v>
      </c>
      <c r="O3" s="136">
        <f>IFERROR(M3/N3,0)</f>
        <v>0</v>
      </c>
      <c r="P3" s="17">
        <f>(D3*2)+(G3*3)+(J3)</f>
        <v>0</v>
      </c>
      <c r="Q3" s="15">
        <v>1</v>
      </c>
      <c r="R3" s="16">
        <v>0</v>
      </c>
      <c r="S3" s="17">
        <f>Q3+R3</f>
        <v>1</v>
      </c>
      <c r="T3" s="15">
        <v>0</v>
      </c>
      <c r="U3" s="16">
        <v>0</v>
      </c>
      <c r="V3" s="16">
        <v>0</v>
      </c>
      <c r="W3" s="16">
        <v>2</v>
      </c>
      <c r="X3" s="16">
        <v>0</v>
      </c>
      <c r="Y3" s="16">
        <v>0</v>
      </c>
      <c r="Z3" s="16">
        <v>0</v>
      </c>
      <c r="AA3" s="16">
        <v>5</v>
      </c>
      <c r="AB3" s="60">
        <f>IFERROR($N$18+0.44*$K$18-(1.07*($Q$18/($Q$18+$AT$18))*($N$18-$M$18))+U18, 0)</f>
        <v>47.99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38.989047619047618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0.14391005621486574</v>
      </c>
      <c r="BK3" s="81">
        <f t="shared" ref="BK3:BK17" si="5">IFERROR(T3/(($M$18*((5*AA3)/$AA$18))-M3), 0)</f>
        <v>0</v>
      </c>
      <c r="BL3" s="113">
        <f t="shared" ref="BL3:BL17" si="6">IFERROR(T3/(N3+(0.44*K3)+T3+U3), 0)</f>
        <v>0</v>
      </c>
      <c r="BM3" s="115">
        <f t="shared" ref="BM3:BM17" si="7">IFERROR(U3/(N3+(0.44*K3)+T3+U3), 0)</f>
        <v>0</v>
      </c>
      <c r="BN3" s="82">
        <f t="shared" ref="BN3:BN18" si="8">IFERROR(T3/U3, 0)</f>
        <v>0</v>
      </c>
      <c r="BO3" s="81">
        <f t="shared" ref="BO3:BO17" si="9">IFERROR(Q3/(($Q$18+$AT$18)*((5*AA3)/$AA$18)), 0)</f>
        <v>0.22857142857142854</v>
      </c>
      <c r="BP3" s="113">
        <f t="shared" ref="BP3:BP17" si="10">IFERROR(R3/(($R$18+$AS$18)*((5*AA3)/$AA$18)), 0)</f>
        <v>0</v>
      </c>
      <c r="BQ3" s="116">
        <f t="shared" ref="BQ3:BQ17" si="11">IFERROR(S3/(($S$18+$AU$18)*((5*AA3)/$AA$18)), 0)</f>
        <v>0.13061224489795914</v>
      </c>
      <c r="BR3" s="83">
        <f t="shared" ref="BR3:BR16" si="12">IFERROR($BR$18+0.2*(100*($AR$18/CI5)*(1-CH5)-$BR$18), 0)</f>
        <v>36.065376527345705</v>
      </c>
      <c r="BS3" s="84">
        <f t="shared" ref="BS3:BS16" si="13">IFERROR((CS5/CZ5)*100, 0)</f>
        <v>32.790379675049259</v>
      </c>
      <c r="BT3" s="85">
        <f>BS3-BR3</f>
        <v>-3.2749968522964465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5.1282051282051282E-3</v>
      </c>
      <c r="BV3" s="85">
        <f>IFERROR((D3*2)-(E3*((homedefinitions!$K$15)*2))+(G3*3)-(H3*((homedefinitions!$L$15)*3))+(J3)-(K3*(homedefinitions!$M$15))+S3+T3+V3+W3-U3, 0)</f>
        <v>1.6</v>
      </c>
      <c r="BW3" s="85">
        <f>IFERROR(K3/N3, 0)</f>
        <v>1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1</v>
      </c>
      <c r="E4" s="19">
        <v>3</v>
      </c>
      <c r="F4" s="131">
        <f t="shared" ref="F4:F16" si="15">IFERROR(D4/E4,0)</f>
        <v>0.33333333333333331</v>
      </c>
      <c r="G4" s="18">
        <v>0</v>
      </c>
      <c r="H4" s="19">
        <v>2</v>
      </c>
      <c r="I4" s="134">
        <f t="shared" ref="I4:I16" si="16">IFERROR(G4/H4,0)</f>
        <v>0</v>
      </c>
      <c r="J4" s="34">
        <v>2</v>
      </c>
      <c r="K4" s="34">
        <v>3</v>
      </c>
      <c r="L4" s="32">
        <f t="shared" ref="L4:L16" si="17">IFERROR(J4/K4, 0)</f>
        <v>0.66666666666666663</v>
      </c>
      <c r="M4" s="22">
        <f t="shared" si="0"/>
        <v>1</v>
      </c>
      <c r="N4" s="19">
        <f t="shared" si="0"/>
        <v>5</v>
      </c>
      <c r="O4" s="137">
        <f t="shared" ref="O4:O16" si="18">IFERROR(M4/N4,0)</f>
        <v>0.2</v>
      </c>
      <c r="P4" s="20">
        <f t="shared" ref="P4:P16" si="19">(D4*2)+(G4*3)+(J4)</f>
        <v>4</v>
      </c>
      <c r="Q4" s="18">
        <v>0</v>
      </c>
      <c r="R4" s="19">
        <v>2</v>
      </c>
      <c r="S4" s="20">
        <f t="shared" ref="S4:S16" si="20">Q4+R4</f>
        <v>2</v>
      </c>
      <c r="T4" s="18">
        <v>0</v>
      </c>
      <c r="U4" s="19">
        <v>0</v>
      </c>
      <c r="V4" s="19">
        <v>0</v>
      </c>
      <c r="W4" s="19">
        <v>0</v>
      </c>
      <c r="X4" s="19">
        <v>0</v>
      </c>
      <c r="Y4" s="19">
        <v>1</v>
      </c>
      <c r="Z4" s="19">
        <v>0</v>
      </c>
      <c r="AA4" s="19">
        <v>13.5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0.2</v>
      </c>
      <c r="BI4" s="117">
        <f t="shared" si="3"/>
        <v>0.31645569620253161</v>
      </c>
      <c r="BJ4" s="118">
        <f t="shared" si="4"/>
        <v>0.23392786915585173</v>
      </c>
      <c r="BK4" s="86">
        <f t="shared" si="5"/>
        <v>0</v>
      </c>
      <c r="BL4" s="117">
        <f t="shared" si="6"/>
        <v>0</v>
      </c>
      <c r="BM4" s="119">
        <f t="shared" si="7"/>
        <v>0</v>
      </c>
      <c r="BN4" s="87">
        <f t="shared" si="8"/>
        <v>0</v>
      </c>
      <c r="BO4" s="86">
        <f t="shared" si="9"/>
        <v>0</v>
      </c>
      <c r="BP4" s="117">
        <f t="shared" si="10"/>
        <v>0.22574955908289238</v>
      </c>
      <c r="BQ4" s="120">
        <f t="shared" si="11"/>
        <v>9.674981103552531E-2</v>
      </c>
      <c r="BR4" s="88">
        <f t="shared" si="12"/>
        <v>105.89822297579292</v>
      </c>
      <c r="BS4" s="89">
        <f t="shared" si="13"/>
        <v>96.184607650444846</v>
      </c>
      <c r="BT4" s="90">
        <f t="shared" ref="BT4:BT18" si="27">BS4-BR4</f>
        <v>-9.7136153253480728</v>
      </c>
      <c r="BU4" s="86">
        <f t="shared" si="14"/>
        <v>1.0256410256410256E-2</v>
      </c>
      <c r="BV4" s="85">
        <f>IFERROR((D4*2)-(E4*((homedefinitions!$K$15)*2))+(G4*3)-(H4*((homedefinitions!$L$15)*3))+(J4)-(K4*(homedefinitions!$M$15))+S4+T4+V4+W4-U4, 0)</f>
        <v>0.11999999999999966</v>
      </c>
      <c r="BW4" s="85">
        <f t="shared" ref="BW4:BW18" si="28">IFERROR(K4/N4, 0)</f>
        <v>0.6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1</v>
      </c>
      <c r="E5" s="16">
        <v>2</v>
      </c>
      <c r="F5" s="130">
        <f t="shared" si="15"/>
        <v>0.5</v>
      </c>
      <c r="G5" s="15">
        <v>2</v>
      </c>
      <c r="H5" s="16">
        <v>6</v>
      </c>
      <c r="I5" s="133">
        <f t="shared" si="16"/>
        <v>0.33333333333333331</v>
      </c>
      <c r="J5" s="33">
        <v>2</v>
      </c>
      <c r="K5" s="33">
        <v>2</v>
      </c>
      <c r="L5" s="31">
        <f t="shared" si="17"/>
        <v>1</v>
      </c>
      <c r="M5" s="21">
        <f t="shared" si="0"/>
        <v>3</v>
      </c>
      <c r="N5" s="16">
        <f t="shared" si="0"/>
        <v>8</v>
      </c>
      <c r="O5" s="136">
        <f t="shared" si="18"/>
        <v>0.375</v>
      </c>
      <c r="P5" s="17">
        <f t="shared" si="19"/>
        <v>10</v>
      </c>
      <c r="Q5" s="15">
        <v>0</v>
      </c>
      <c r="R5" s="16">
        <v>2</v>
      </c>
      <c r="S5" s="17">
        <f t="shared" si="20"/>
        <v>2</v>
      </c>
      <c r="T5" s="15">
        <v>1</v>
      </c>
      <c r="U5" s="16">
        <v>2</v>
      </c>
      <c r="V5" s="16">
        <v>1</v>
      </c>
      <c r="W5" s="16">
        <v>2</v>
      </c>
      <c r="X5" s="16">
        <v>0</v>
      </c>
      <c r="Y5" s="16">
        <v>1</v>
      </c>
      <c r="Z5" s="16">
        <v>2</v>
      </c>
      <c r="AA5" s="16">
        <v>16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0.5</v>
      </c>
      <c r="BI5" s="113">
        <f t="shared" si="3"/>
        <v>0.56306306306306297</v>
      </c>
      <c r="BJ5" s="114">
        <f t="shared" si="4"/>
        <v>0.3397876327295441</v>
      </c>
      <c r="BK5" s="81">
        <f t="shared" si="5"/>
        <v>0.14285714285714282</v>
      </c>
      <c r="BL5" s="113">
        <f t="shared" si="6"/>
        <v>8.4175084175084167E-2</v>
      </c>
      <c r="BM5" s="115">
        <f t="shared" si="7"/>
        <v>0.16835016835016833</v>
      </c>
      <c r="BN5" s="82">
        <f t="shared" si="8"/>
        <v>0.5</v>
      </c>
      <c r="BO5" s="81">
        <f t="shared" si="9"/>
        <v>0</v>
      </c>
      <c r="BP5" s="113">
        <f t="shared" si="10"/>
        <v>0.19047619047619044</v>
      </c>
      <c r="BQ5" s="116">
        <f t="shared" si="11"/>
        <v>8.1632653061224469E-2</v>
      </c>
      <c r="BR5" s="83">
        <f t="shared" si="12"/>
        <v>76.274249728469357</v>
      </c>
      <c r="BS5" s="84">
        <f t="shared" si="13"/>
        <v>117.19166623117883</v>
      </c>
      <c r="BT5" s="85">
        <f t="shared" si="27"/>
        <v>40.917416502709472</v>
      </c>
      <c r="BU5" s="81">
        <f t="shared" si="14"/>
        <v>8.7179487179487175E-2</v>
      </c>
      <c r="BV5" s="85">
        <f>IFERROR((D5*2)-(E5*((homedefinitions!$K$15)*2))+(G5*3)-(H5*((homedefinitions!$L$15)*3))+(J5)-(K5*(homedefinitions!$M$15))+S5+T5+V5+W5-U5, 0)</f>
        <v>6.16</v>
      </c>
      <c r="BW5" s="85">
        <f t="shared" si="28"/>
        <v>0.25</v>
      </c>
      <c r="BX5" s="26">
        <v>0</v>
      </c>
      <c r="BY5" s="25" t="s">
        <v>17</v>
      </c>
      <c r="BZ5" s="47">
        <f t="shared" ref="BZ5:BZ18" si="29">IFERROR(W3+((V3*CB5)*(1-(1.07*CA5)))+(R3*(1-CB5)), 0)</f>
        <v>2</v>
      </c>
      <c r="CA5" s="39">
        <f>IFERROR(($AS$18/($AS$18+$R$18)), 0)</f>
        <v>0.23809523809523808</v>
      </c>
      <c r="CB5" s="45">
        <f>IFERROR(($AQ$18*(1-CA5))/($AQ$18*(1-CA5)+(CA5*(1-$AQ$18))), 0)</f>
        <v>0.72491909385113273</v>
      </c>
      <c r="CC5" s="45">
        <f t="shared" ref="CC5:CC18" si="30">IFERROR(((($AP$18-$AO$18-$V$18)*CB5*(1-1.07*CA5))/$AA$18)*AA3, 0)</f>
        <v>0.25323624595469263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-6.2500000000000014E-2</v>
      </c>
      <c r="CF5" s="45">
        <f>IFERROR(CC5+CE5+CD5, 0)</f>
        <v>0.19073624595469263</v>
      </c>
      <c r="CG5" s="45">
        <f>IFERROR(BZ5+CF5, 0)</f>
        <v>2.1907362459546924</v>
      </c>
      <c r="CH5" s="45">
        <f t="shared" ref="CH5:CH18" si="33">IFERROR(CG5/($BD$3*(AA3/$BC$18)),0)</f>
        <v>1.7980321180326018</v>
      </c>
      <c r="CI5" s="51">
        <f>IFERROR($AO$18+(1-((1-$AN$18)^2))*0.4*$AM$18, 0)</f>
        <v>15.2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0.66421875000000008</v>
      </c>
      <c r="CL5" s="45">
        <f t="shared" ref="CL5:CL18" si="36">IFERROR(2*((($M$18)+0.5*($H$18-G3))/($M$18-M3))*0.5*((($P$18-$J$18)-(P3-J3))/(2*($N$18-N3)))*T3, 0)</f>
        <v>0</v>
      </c>
      <c r="CM5" s="45">
        <f t="shared" ref="CM5:CM20" si="37">IFERROR(1-($Q$18/CN5)*CO5*CQ5, 0)</f>
        <v>0.91463634206193689</v>
      </c>
      <c r="CN5" s="45">
        <f>IFERROR($M$18+(1-(1-($J$18/$K$18))^2)*$K$18*0.4, 0)</f>
        <v>25.5</v>
      </c>
      <c r="CO5" s="45">
        <f>IFERROR(((1-CP5)*CQ5)/((1-CP5)*CQ5+(1-CQ5)*CP5), 0)</f>
        <v>0.36444591029023754</v>
      </c>
      <c r="CP5" s="45">
        <f>IFERROR($Q$18/($Q$18+$AT$18), 0)</f>
        <v>0.5357142857142857</v>
      </c>
      <c r="CQ5" s="45">
        <f>IFERROR(CN5/($N$18+0.44*$K$18+$U$18), 0)</f>
        <v>0.39818863210493449</v>
      </c>
      <c r="CR5" s="45">
        <f t="shared" ref="CR5:CR18" si="38">IFERROR(Q3*CO5*CQ5*($P$18/($M$18+(1-(1-($J$18/$K$18))^2)*0.4*$K$18)), 0)</f>
        <v>0.3186909896354358</v>
      </c>
      <c r="CS5" s="45">
        <f t="shared" ref="CS5:CS18" si="39">IFERROR((CJ5+CL5+J3)*CM5+CR5, 0)</f>
        <v>0.3186909896354358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</v>
      </c>
      <c r="CV5" s="45">
        <f t="shared" ref="CV5:CV18" si="42">IFERROR((1-(1-(J3/K3))^2)*0.4*K3, 0)</f>
        <v>0</v>
      </c>
      <c r="CW5" s="45">
        <f t="shared" ref="CW5:CW18" si="43">IFERROR(Q3*CO5*CQ5, 0)</f>
        <v>0.14511821849470735</v>
      </c>
      <c r="CX5" s="45">
        <f t="shared" ref="CX5:CX18" si="44">IFERROR((N3-M3)*(1-(1.07*CP5)), 0)</f>
        <v>0.42678571428571432</v>
      </c>
      <c r="CY5" s="45">
        <f t="shared" ref="CY5:CY18" si="45">IFERROR(((1-(J3/K3))^2)*0.4*K3, 0)</f>
        <v>0.4</v>
      </c>
      <c r="CZ5" s="43">
        <f t="shared" ref="CZ5:CZ18" si="46">IFERROR(((CT5+CU5+CV5)*CM5)+CW5+CX5+CY5+U3, 0)</f>
        <v>0.97190393278042164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0</v>
      </c>
      <c r="F6" s="131">
        <f t="shared" si="15"/>
        <v>0</v>
      </c>
      <c r="G6" s="18">
        <v>2</v>
      </c>
      <c r="H6" s="19">
        <v>4</v>
      </c>
      <c r="I6" s="134">
        <f t="shared" si="16"/>
        <v>0.5</v>
      </c>
      <c r="J6" s="34">
        <v>0</v>
      </c>
      <c r="K6" s="34">
        <v>0</v>
      </c>
      <c r="L6" s="32">
        <f t="shared" si="17"/>
        <v>0</v>
      </c>
      <c r="M6" s="22">
        <f t="shared" si="0"/>
        <v>2</v>
      </c>
      <c r="N6" s="19">
        <f t="shared" si="0"/>
        <v>4</v>
      </c>
      <c r="O6" s="137">
        <f t="shared" si="18"/>
        <v>0.5</v>
      </c>
      <c r="P6" s="20">
        <f t="shared" si="19"/>
        <v>6</v>
      </c>
      <c r="Q6" s="18">
        <v>0</v>
      </c>
      <c r="R6" s="19">
        <v>1</v>
      </c>
      <c r="S6" s="20">
        <f t="shared" si="20"/>
        <v>1</v>
      </c>
      <c r="T6" s="18">
        <v>1</v>
      </c>
      <c r="U6" s="19">
        <v>3</v>
      </c>
      <c r="V6" s="19">
        <v>0</v>
      </c>
      <c r="W6" s="19">
        <v>1</v>
      </c>
      <c r="X6" s="19">
        <v>0</v>
      </c>
      <c r="Y6" s="19">
        <v>1</v>
      </c>
      <c r="Z6" s="19">
        <v>0</v>
      </c>
      <c r="AA6" s="19">
        <v>16.5</v>
      </c>
      <c r="AB6" s="60">
        <f>IFERROR((AB3/32)*40, 0)</f>
        <v>59.987500000000004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48.736309523809524</v>
      </c>
      <c r="BF6" s="67">
        <v>3</v>
      </c>
      <c r="BG6" s="68" t="s">
        <v>20</v>
      </c>
      <c r="BH6" s="86">
        <f t="shared" si="2"/>
        <v>0.75</v>
      </c>
      <c r="BI6" s="117">
        <f t="shared" si="3"/>
        <v>0.75</v>
      </c>
      <c r="BJ6" s="118">
        <f t="shared" si="4"/>
        <v>0.21198871917172982</v>
      </c>
      <c r="BK6" s="86">
        <f t="shared" si="5"/>
        <v>0.12030075187969923</v>
      </c>
      <c r="BL6" s="117">
        <f t="shared" si="6"/>
        <v>0.125</v>
      </c>
      <c r="BM6" s="119">
        <f t="shared" si="7"/>
        <v>0.375</v>
      </c>
      <c r="BN6" s="87">
        <f t="shared" si="8"/>
        <v>0.33333333333333331</v>
      </c>
      <c r="BO6" s="86">
        <f t="shared" si="9"/>
        <v>0</v>
      </c>
      <c r="BP6" s="117">
        <f t="shared" si="10"/>
        <v>9.2352092352092338E-2</v>
      </c>
      <c r="BQ6" s="120">
        <f t="shared" si="11"/>
        <v>3.9579468150896711E-2</v>
      </c>
      <c r="BR6" s="88">
        <f t="shared" si="12"/>
        <v>98.798272073278</v>
      </c>
      <c r="BS6" s="89">
        <f t="shared" si="13"/>
        <v>88.225952104912082</v>
      </c>
      <c r="BT6" s="90">
        <f t="shared" si="27"/>
        <v>-10.572319968365917</v>
      </c>
      <c r="BU6" s="86">
        <f t="shared" si="14"/>
        <v>4.1025641025641026E-2</v>
      </c>
      <c r="BV6" s="85">
        <f>IFERROR((D6*2)-(E6*((homedefinitions!$K$15)*2))+(G6*3)-(H6*((homedefinitions!$L$15)*3))+(J6)-(K6*(homedefinitions!$M$15))+S6+T6+V6+W6-U6, 0)</f>
        <v>2.6399999999999997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0.55016181229773453</v>
      </c>
      <c r="CA6" s="39">
        <f t="shared" ref="CA6:CA20" si="47">IFERROR(($AS$18/($AS$18+$R$18)), 0)</f>
        <v>0.23809523809523808</v>
      </c>
      <c r="CB6" s="45">
        <f t="shared" ref="CB6:CB20" si="48">IFERROR(($AQ$18*(1-CA6))/($AQ$18*(1-CA6)+(CA6*(1-$AQ$18))), 0)</f>
        <v>0.72491909385113273</v>
      </c>
      <c r="CC6" s="45">
        <f t="shared" si="30"/>
        <v>0.68373786407767001</v>
      </c>
      <c r="CD6" s="45">
        <f t="shared" si="31"/>
        <v>0</v>
      </c>
      <c r="CE6" s="36">
        <f t="shared" si="32"/>
        <v>-0.16875000000000004</v>
      </c>
      <c r="CF6" s="45">
        <f t="shared" ref="CF6:CF20" si="49">IFERROR(CC6+CE6+CD6, 0)</f>
        <v>0.51498786407766994</v>
      </c>
      <c r="CG6" s="45">
        <f t="shared" ref="CG6:CG20" si="50">IFERROR(BZ6+CF6, 0)</f>
        <v>1.0651496763754045</v>
      </c>
      <c r="CH6" s="45">
        <f t="shared" si="33"/>
        <v>0.32378313745427162</v>
      </c>
      <c r="CI6" s="51">
        <f t="shared" ref="CI6:CI20" si="51">IFERROR($AO$18+(1-((1-$AN$18)^2))*0.4*$AM$18, 0)</f>
        <v>15.2</v>
      </c>
      <c r="CJ6" s="47">
        <f t="shared" si="34"/>
        <v>1.8522168329831932</v>
      </c>
      <c r="CK6" s="45">
        <f t="shared" si="35"/>
        <v>0.73891583508403369</v>
      </c>
      <c r="CL6" s="45">
        <f t="shared" si="36"/>
        <v>0</v>
      </c>
      <c r="CM6" s="36">
        <f t="shared" si="37"/>
        <v>0.91463634206193689</v>
      </c>
      <c r="CN6" s="45">
        <f t="shared" ref="CN6:CN20" si="52">IFERROR($M$18+(1-(1-($J$18/$K$18))^2)*$K$18*0.4, 0)</f>
        <v>25.5</v>
      </c>
      <c r="CO6" s="45">
        <f t="shared" ref="CO6:CO20" si="53">IFERROR(((1-CP6)*CQ6)/((1-CP6)*CQ6+(1-CQ6)*CP6), 0)</f>
        <v>0.36444591029023754</v>
      </c>
      <c r="CP6" s="45">
        <f t="shared" ref="CP6:CP20" si="54">IFERROR($Q$18/($Q$18+$AT$18), 0)</f>
        <v>0.5357142857142857</v>
      </c>
      <c r="CQ6" s="45">
        <f t="shared" ref="CQ6:CQ20" si="55">IFERROR(CN6/($N$18+0.44*$K$18+$U$18), 0)</f>
        <v>0.39818863210493449</v>
      </c>
      <c r="CR6" s="45">
        <f t="shared" si="38"/>
        <v>0</v>
      </c>
      <c r="CS6" s="45">
        <f t="shared" si="39"/>
        <v>3.5233775129491667</v>
      </c>
      <c r="CT6" s="45">
        <f t="shared" si="40"/>
        <v>0.92610841649159659</v>
      </c>
      <c r="CU6" s="45">
        <f t="shared" si="41"/>
        <v>0</v>
      </c>
      <c r="CV6" s="45">
        <f t="shared" si="42"/>
        <v>1.0666666666666667</v>
      </c>
      <c r="CW6" s="45">
        <f t="shared" si="43"/>
        <v>0</v>
      </c>
      <c r="CX6" s="45">
        <f t="shared" si="44"/>
        <v>1.7071428571428573</v>
      </c>
      <c r="CY6" s="45">
        <f t="shared" si="45"/>
        <v>0.13333333333333336</v>
      </c>
      <c r="CZ6" s="43">
        <f t="shared" si="46"/>
        <v>3.6631407030882364</v>
      </c>
    </row>
    <row r="7" spans="2:104" ht="23.1" x14ac:dyDescent="0.85">
      <c r="B7" s="11">
        <v>4</v>
      </c>
      <c r="C7" s="11" t="s">
        <v>21</v>
      </c>
      <c r="D7" s="15">
        <v>1</v>
      </c>
      <c r="E7" s="16">
        <v>1</v>
      </c>
      <c r="F7" s="130">
        <f t="shared" si="15"/>
        <v>1</v>
      </c>
      <c r="G7" s="15">
        <v>2</v>
      </c>
      <c r="H7" s="16">
        <v>3</v>
      </c>
      <c r="I7" s="133">
        <f t="shared" si="16"/>
        <v>0.66666666666666663</v>
      </c>
      <c r="J7" s="33">
        <v>2</v>
      </c>
      <c r="K7" s="33">
        <v>2</v>
      </c>
      <c r="L7" s="31">
        <f t="shared" si="17"/>
        <v>1</v>
      </c>
      <c r="M7" s="21">
        <f t="shared" si="0"/>
        <v>3</v>
      </c>
      <c r="N7" s="16">
        <f t="shared" si="0"/>
        <v>4</v>
      </c>
      <c r="O7" s="136">
        <f t="shared" si="18"/>
        <v>0.75</v>
      </c>
      <c r="P7" s="17">
        <f t="shared" si="19"/>
        <v>10</v>
      </c>
      <c r="Q7" s="15">
        <v>1</v>
      </c>
      <c r="R7" s="16">
        <v>0</v>
      </c>
      <c r="S7" s="17">
        <f t="shared" si="20"/>
        <v>1</v>
      </c>
      <c r="T7" s="15">
        <v>0</v>
      </c>
      <c r="U7" s="16">
        <v>0</v>
      </c>
      <c r="V7" s="16">
        <v>0</v>
      </c>
      <c r="W7" s="16">
        <v>1</v>
      </c>
      <c r="X7" s="16">
        <v>0</v>
      </c>
      <c r="Y7" s="16">
        <v>0</v>
      </c>
      <c r="Z7" s="16">
        <v>0</v>
      </c>
      <c r="AA7" s="16">
        <v>14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1</v>
      </c>
      <c r="BI7" s="113">
        <f t="shared" si="3"/>
        <v>1.0245901639344261</v>
      </c>
      <c r="BJ7" s="114">
        <f t="shared" si="4"/>
        <v>0.17417685375211922</v>
      </c>
      <c r="BK7" s="81">
        <f t="shared" si="5"/>
        <v>0</v>
      </c>
      <c r="BL7" s="113">
        <f t="shared" si="6"/>
        <v>0</v>
      </c>
      <c r="BM7" s="115">
        <f t="shared" si="7"/>
        <v>0</v>
      </c>
      <c r="BN7" s="82">
        <f t="shared" si="8"/>
        <v>0</v>
      </c>
      <c r="BO7" s="81">
        <f t="shared" si="9"/>
        <v>8.1632653061224483E-2</v>
      </c>
      <c r="BP7" s="113">
        <f t="shared" si="10"/>
        <v>0</v>
      </c>
      <c r="BQ7" s="116">
        <f t="shared" si="11"/>
        <v>4.6647230320699701E-2</v>
      </c>
      <c r="BR7" s="83">
        <f t="shared" si="12"/>
        <v>99.935250658182525</v>
      </c>
      <c r="BS7" s="84">
        <f t="shared" si="13"/>
        <v>219.88458379737378</v>
      </c>
      <c r="BT7" s="85">
        <f t="shared" si="27"/>
        <v>119.94933313919125</v>
      </c>
      <c r="BU7" s="81">
        <f t="shared" si="14"/>
        <v>0.1076923076923077</v>
      </c>
      <c r="BV7" s="85">
        <f>IFERROR((D7*2)-(E7*((homedefinitions!$K$15)*2))+(G7*3)-(H7*((homedefinitions!$L$15)*3))+(J7)-(K7*(homedefinitions!$M$15))+S7+T7+V7+W7-U7, 0)</f>
        <v>7.43</v>
      </c>
      <c r="BW7" s="85">
        <f t="shared" si="28"/>
        <v>0.5</v>
      </c>
      <c r="BX7" s="26">
        <v>2</v>
      </c>
      <c r="BY7" s="25" t="s">
        <v>19</v>
      </c>
      <c r="BZ7" s="47">
        <f t="shared" si="29"/>
        <v>3.0903991370010786</v>
      </c>
      <c r="CA7" s="39">
        <f t="shared" si="47"/>
        <v>0.23809523809523808</v>
      </c>
      <c r="CB7" s="45">
        <f t="shared" si="48"/>
        <v>0.72491909385113273</v>
      </c>
      <c r="CC7" s="45">
        <f t="shared" si="30"/>
        <v>0.81035598705501632</v>
      </c>
      <c r="CD7" s="45">
        <f t="shared" si="31"/>
        <v>0</v>
      </c>
      <c r="CE7" s="36">
        <f t="shared" si="32"/>
        <v>-0.20000000000000004</v>
      </c>
      <c r="CF7" s="45">
        <f t="shared" si="49"/>
        <v>0.61035598705501626</v>
      </c>
      <c r="CG7" s="45">
        <f t="shared" si="50"/>
        <v>3.7007551240560947</v>
      </c>
      <c r="CH7" s="45">
        <f t="shared" si="33"/>
        <v>0.94917812823110259</v>
      </c>
      <c r="CI7" s="51">
        <f t="shared" si="51"/>
        <v>15.2</v>
      </c>
      <c r="CJ7" s="47">
        <f t="shared" si="34"/>
        <v>6.5302857142857142</v>
      </c>
      <c r="CK7" s="45">
        <f t="shared" si="35"/>
        <v>0.73485714285714288</v>
      </c>
      <c r="CL7" s="45">
        <f t="shared" si="36"/>
        <v>0.85220588235294115</v>
      </c>
      <c r="CM7" s="36">
        <f t="shared" si="37"/>
        <v>0.91463634206193689</v>
      </c>
      <c r="CN7" s="45">
        <f t="shared" si="52"/>
        <v>25.5</v>
      </c>
      <c r="CO7" s="45">
        <f t="shared" si="53"/>
        <v>0.36444591029023754</v>
      </c>
      <c r="CP7" s="45">
        <f t="shared" si="54"/>
        <v>0.5357142857142857</v>
      </c>
      <c r="CQ7" s="45">
        <f t="shared" si="55"/>
        <v>0.39818863210493449</v>
      </c>
      <c r="CR7" s="45">
        <f t="shared" si="38"/>
        <v>0</v>
      </c>
      <c r="CS7" s="45">
        <f t="shared" si="39"/>
        <v>8.5815677933764416</v>
      </c>
      <c r="CT7" s="45">
        <f t="shared" si="40"/>
        <v>2.4488571428571428</v>
      </c>
      <c r="CU7" s="45">
        <f t="shared" si="41"/>
        <v>0.23749999999999999</v>
      </c>
      <c r="CV7" s="45">
        <f t="shared" si="42"/>
        <v>0.8</v>
      </c>
      <c r="CW7" s="45">
        <f t="shared" si="43"/>
        <v>0</v>
      </c>
      <c r="CX7" s="45">
        <f t="shared" si="44"/>
        <v>2.1339285714285716</v>
      </c>
      <c r="CY7" s="45">
        <f t="shared" si="45"/>
        <v>0</v>
      </c>
      <c r="CZ7" s="43">
        <f t="shared" si="46"/>
        <v>7.3226775156929342</v>
      </c>
    </row>
    <row r="8" spans="2:104" ht="23.1" x14ac:dyDescent="0.85">
      <c r="B8" s="11">
        <v>5</v>
      </c>
      <c r="C8" s="11" t="s">
        <v>22</v>
      </c>
      <c r="D8" s="18">
        <v>2</v>
      </c>
      <c r="E8" s="19">
        <v>3</v>
      </c>
      <c r="F8" s="131">
        <f t="shared" si="15"/>
        <v>0.66666666666666663</v>
      </c>
      <c r="G8" s="18">
        <v>0</v>
      </c>
      <c r="H8" s="19">
        <v>0</v>
      </c>
      <c r="I8" s="134">
        <f t="shared" si="16"/>
        <v>0</v>
      </c>
      <c r="J8" s="34">
        <v>0</v>
      </c>
      <c r="K8" s="34">
        <v>1</v>
      </c>
      <c r="L8" s="32">
        <f t="shared" si="17"/>
        <v>0</v>
      </c>
      <c r="M8" s="22">
        <f t="shared" si="0"/>
        <v>2</v>
      </c>
      <c r="N8" s="19">
        <f t="shared" si="0"/>
        <v>3</v>
      </c>
      <c r="O8" s="137">
        <f t="shared" si="18"/>
        <v>0.66666666666666663</v>
      </c>
      <c r="P8" s="20">
        <f t="shared" si="19"/>
        <v>4</v>
      </c>
      <c r="Q8" s="18">
        <v>3</v>
      </c>
      <c r="R8" s="19">
        <v>1</v>
      </c>
      <c r="S8" s="20">
        <f t="shared" si="20"/>
        <v>4</v>
      </c>
      <c r="T8" s="18">
        <v>5</v>
      </c>
      <c r="U8" s="19">
        <v>1</v>
      </c>
      <c r="V8" s="19">
        <v>0</v>
      </c>
      <c r="W8" s="19">
        <v>2</v>
      </c>
      <c r="X8" s="19">
        <v>0</v>
      </c>
      <c r="Y8" s="19">
        <v>1</v>
      </c>
      <c r="Z8" s="19">
        <v>2</v>
      </c>
      <c r="AA8" s="19">
        <v>13.5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0.66666666666666663</v>
      </c>
      <c r="BI8" s="117">
        <f t="shared" si="3"/>
        <v>0.58139534883720934</v>
      </c>
      <c r="BJ8" s="118">
        <f t="shared" si="4"/>
        <v>0.1643417308626553</v>
      </c>
      <c r="BK8" s="86">
        <f t="shared" si="5"/>
        <v>0.77669902912621336</v>
      </c>
      <c r="BL8" s="117">
        <f t="shared" si="6"/>
        <v>0.52966101694915257</v>
      </c>
      <c r="BM8" s="119">
        <f t="shared" si="7"/>
        <v>0.10593220338983052</v>
      </c>
      <c r="BN8" s="87">
        <f t="shared" si="8"/>
        <v>5</v>
      </c>
      <c r="BO8" s="86">
        <f t="shared" si="9"/>
        <v>0.25396825396825395</v>
      </c>
      <c r="BP8" s="117">
        <f t="shared" si="10"/>
        <v>0.11287477954144619</v>
      </c>
      <c r="BQ8" s="120">
        <f t="shared" si="11"/>
        <v>0.19349962207105062</v>
      </c>
      <c r="BR8" s="88">
        <f t="shared" si="12"/>
        <v>81.061103559656289</v>
      </c>
      <c r="BS8" s="89">
        <f t="shared" si="13"/>
        <v>160.76317780692625</v>
      </c>
      <c r="BT8" s="90">
        <f t="shared" si="27"/>
        <v>79.702074247269962</v>
      </c>
      <c r="BU8" s="86">
        <f t="shared" si="14"/>
        <v>0.1076923076923077</v>
      </c>
      <c r="BV8" s="85">
        <f>IFERROR((D8*2)-(E8*((homedefinitions!$K$15)*2))+(G8*3)-(H8*((homedefinitions!$L$15)*3))+(J8)-(K8*(homedefinitions!$M$15))+S8+T8+V8+W8-U8, 0)</f>
        <v>11.1</v>
      </c>
      <c r="BW8" s="85">
        <f t="shared" si="28"/>
        <v>0.33333333333333331</v>
      </c>
      <c r="BX8" s="26">
        <v>3</v>
      </c>
      <c r="BY8" s="25" t="s">
        <v>20</v>
      </c>
      <c r="BZ8" s="47">
        <f t="shared" si="29"/>
        <v>1.2750809061488673</v>
      </c>
      <c r="CA8" s="39">
        <f t="shared" si="47"/>
        <v>0.23809523809523808</v>
      </c>
      <c r="CB8" s="45">
        <f t="shared" si="48"/>
        <v>0.72491909385113273</v>
      </c>
      <c r="CC8" s="45">
        <f t="shared" si="30"/>
        <v>0.83567961165048554</v>
      </c>
      <c r="CD8" s="45">
        <f t="shared" si="31"/>
        <v>0</v>
      </c>
      <c r="CE8" s="36">
        <f t="shared" si="32"/>
        <v>-0.20625000000000004</v>
      </c>
      <c r="CF8" s="45">
        <f t="shared" si="49"/>
        <v>0.6294296116504855</v>
      </c>
      <c r="CG8" s="45">
        <f t="shared" si="50"/>
        <v>1.9045105177993529</v>
      </c>
      <c r="CH8" s="45">
        <f t="shared" si="33"/>
        <v>0.47367098984069794</v>
      </c>
      <c r="CI8" s="51">
        <f t="shared" si="51"/>
        <v>15.2</v>
      </c>
      <c r="CJ8" s="47">
        <f t="shared" si="34"/>
        <v>4.4587219807330829</v>
      </c>
      <c r="CK8" s="45">
        <f t="shared" si="35"/>
        <v>0.68501245300751878</v>
      </c>
      <c r="CL8" s="45">
        <f t="shared" si="36"/>
        <v>0.77020202020202011</v>
      </c>
      <c r="CM8" s="36">
        <f t="shared" si="37"/>
        <v>0.91463634206193689</v>
      </c>
      <c r="CN8" s="45">
        <f t="shared" si="52"/>
        <v>25.5</v>
      </c>
      <c r="CO8" s="45">
        <f t="shared" si="53"/>
        <v>0.36444591029023754</v>
      </c>
      <c r="CP8" s="45">
        <f t="shared" si="54"/>
        <v>0.5357142857142857</v>
      </c>
      <c r="CQ8" s="45">
        <f t="shared" si="55"/>
        <v>0.39818863210493449</v>
      </c>
      <c r="CR8" s="45">
        <f t="shared" si="38"/>
        <v>0</v>
      </c>
      <c r="CS8" s="45">
        <f t="shared" si="39"/>
        <v>4.7825639211351501</v>
      </c>
      <c r="CT8" s="45">
        <f t="shared" si="40"/>
        <v>1.486240660244361</v>
      </c>
      <c r="CU8" s="45">
        <f t="shared" si="41"/>
        <v>0.22727272727272727</v>
      </c>
      <c r="CV8" s="45">
        <f t="shared" si="42"/>
        <v>0</v>
      </c>
      <c r="CW8" s="45">
        <f t="shared" si="43"/>
        <v>0</v>
      </c>
      <c r="CX8" s="45">
        <f t="shared" si="44"/>
        <v>0.85357142857142865</v>
      </c>
      <c r="CY8" s="45">
        <f t="shared" si="45"/>
        <v>0</v>
      </c>
      <c r="CZ8" s="43">
        <f t="shared" si="46"/>
        <v>5.4208130454042163</v>
      </c>
    </row>
    <row r="9" spans="2:104" ht="23.1" x14ac:dyDescent="0.85">
      <c r="B9" s="11">
        <v>10</v>
      </c>
      <c r="C9" s="11" t="s">
        <v>23</v>
      </c>
      <c r="D9" s="15">
        <v>2</v>
      </c>
      <c r="E9" s="16">
        <v>3</v>
      </c>
      <c r="F9" s="130">
        <f t="shared" si="15"/>
        <v>0.66666666666666663</v>
      </c>
      <c r="G9" s="15">
        <v>0</v>
      </c>
      <c r="H9" s="16">
        <v>2</v>
      </c>
      <c r="I9" s="133">
        <f t="shared" si="16"/>
        <v>0</v>
      </c>
      <c r="J9" s="33">
        <v>2</v>
      </c>
      <c r="K9" s="33">
        <v>2</v>
      </c>
      <c r="L9" s="31">
        <f t="shared" si="17"/>
        <v>1</v>
      </c>
      <c r="M9" s="21">
        <f t="shared" si="0"/>
        <v>2</v>
      </c>
      <c r="N9" s="16">
        <f t="shared" si="0"/>
        <v>5</v>
      </c>
      <c r="O9" s="136">
        <f t="shared" si="18"/>
        <v>0.4</v>
      </c>
      <c r="P9" s="17">
        <f t="shared" si="19"/>
        <v>6</v>
      </c>
      <c r="Q9" s="15">
        <v>1</v>
      </c>
      <c r="R9" s="16">
        <v>3</v>
      </c>
      <c r="S9" s="17">
        <f t="shared" si="20"/>
        <v>4</v>
      </c>
      <c r="T9" s="15">
        <v>0</v>
      </c>
      <c r="U9" s="16">
        <v>0</v>
      </c>
      <c r="V9" s="16">
        <v>0</v>
      </c>
      <c r="W9" s="16">
        <v>1</v>
      </c>
      <c r="X9" s="16">
        <v>0</v>
      </c>
      <c r="Y9" s="16">
        <v>0</v>
      </c>
      <c r="Z9" s="16">
        <v>1</v>
      </c>
      <c r="AA9" s="16">
        <v>9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0.4</v>
      </c>
      <c r="BI9" s="113">
        <f t="shared" si="3"/>
        <v>0.51020408163265307</v>
      </c>
      <c r="BJ9" s="114">
        <f t="shared" si="4"/>
        <v>0.32646262752446392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0.12698412698412695</v>
      </c>
      <c r="BP9" s="113">
        <f t="shared" si="10"/>
        <v>0.50793650793650791</v>
      </c>
      <c r="BQ9" s="116">
        <f t="shared" si="11"/>
        <v>0.29024943310657592</v>
      </c>
      <c r="BR9" s="83">
        <f t="shared" si="12"/>
        <v>74.397486155326945</v>
      </c>
      <c r="BS9" s="84">
        <f t="shared" si="13"/>
        <v>140.56478560193523</v>
      </c>
      <c r="BT9" s="85">
        <f t="shared" si="27"/>
        <v>66.167299446608283</v>
      </c>
      <c r="BU9" s="81">
        <f t="shared" si="14"/>
        <v>7.6923076923076927E-2</v>
      </c>
      <c r="BV9" s="85">
        <f>IFERROR((D9*2)-(E9*((homedefinitions!$K$15)*2))+(G9*3)-(H9*((homedefinitions!$L$15)*3))+(J9)-(K9*(homedefinitions!$M$15))+S9+T9+V9+W9-U9, 0)</f>
        <v>5.77</v>
      </c>
      <c r="BW9" s="85">
        <f t="shared" si="28"/>
        <v>0.4</v>
      </c>
      <c r="BX9" s="26">
        <v>4</v>
      </c>
      <c r="BY9" s="25" t="s">
        <v>21</v>
      </c>
      <c r="BZ9" s="47">
        <f t="shared" si="29"/>
        <v>1</v>
      </c>
      <c r="CA9" s="39">
        <f t="shared" si="47"/>
        <v>0.23809523809523808</v>
      </c>
      <c r="CB9" s="45">
        <f t="shared" si="48"/>
        <v>0.72491909385113273</v>
      </c>
      <c r="CC9" s="45">
        <f t="shared" si="30"/>
        <v>0.70906148867313923</v>
      </c>
      <c r="CD9" s="45">
        <f t="shared" si="31"/>
        <v>0</v>
      </c>
      <c r="CE9" s="36">
        <f t="shared" si="32"/>
        <v>-0.17500000000000004</v>
      </c>
      <c r="CF9" s="45">
        <f t="shared" si="49"/>
        <v>0.53406148867313918</v>
      </c>
      <c r="CG9" s="45">
        <f t="shared" si="50"/>
        <v>1.5340614886731392</v>
      </c>
      <c r="CH9" s="45">
        <f t="shared" si="33"/>
        <v>0.44966810860382456</v>
      </c>
      <c r="CI9" s="51">
        <f t="shared" si="51"/>
        <v>15.2</v>
      </c>
      <c r="CJ9" s="47">
        <f t="shared" si="34"/>
        <v>4.4777065217391305</v>
      </c>
      <c r="CK9" s="45">
        <f t="shared" si="35"/>
        <v>0.88057336956521737</v>
      </c>
      <c r="CL9" s="45">
        <f t="shared" si="36"/>
        <v>0</v>
      </c>
      <c r="CM9" s="36">
        <f t="shared" si="37"/>
        <v>0.91463634206193689</v>
      </c>
      <c r="CN9" s="45">
        <f t="shared" si="52"/>
        <v>25.5</v>
      </c>
      <c r="CO9" s="45">
        <f t="shared" si="53"/>
        <v>0.36444591029023754</v>
      </c>
      <c r="CP9" s="45">
        <f t="shared" si="54"/>
        <v>0.5357142857142857</v>
      </c>
      <c r="CQ9" s="45">
        <f t="shared" si="55"/>
        <v>0.39818863210493449</v>
      </c>
      <c r="CR9" s="45">
        <f t="shared" si="38"/>
        <v>0.3186909896354358</v>
      </c>
      <c r="CS9" s="45">
        <f t="shared" si="39"/>
        <v>6.2434367876296664</v>
      </c>
      <c r="CT9" s="45">
        <f t="shared" si="40"/>
        <v>1.6791399456521741</v>
      </c>
      <c r="CU9" s="45">
        <f t="shared" si="41"/>
        <v>0</v>
      </c>
      <c r="CV9" s="45">
        <f t="shared" si="42"/>
        <v>0.8</v>
      </c>
      <c r="CW9" s="45">
        <f t="shared" si="43"/>
        <v>0.14511821849470735</v>
      </c>
      <c r="CX9" s="45">
        <f t="shared" si="44"/>
        <v>0.42678571428571432</v>
      </c>
      <c r="CY9" s="45">
        <f t="shared" si="45"/>
        <v>0</v>
      </c>
      <c r="CZ9" s="43">
        <f t="shared" si="46"/>
        <v>2.8394154241313552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1</v>
      </c>
      <c r="F10" s="131">
        <f t="shared" si="15"/>
        <v>1</v>
      </c>
      <c r="G10" s="18">
        <v>0</v>
      </c>
      <c r="H10" s="19">
        <v>0</v>
      </c>
      <c r="I10" s="134">
        <f t="shared" si="16"/>
        <v>0</v>
      </c>
      <c r="J10" s="34">
        <v>0</v>
      </c>
      <c r="K10" s="34">
        <v>1</v>
      </c>
      <c r="L10" s="32">
        <f t="shared" si="17"/>
        <v>0</v>
      </c>
      <c r="M10" s="22">
        <f t="shared" si="0"/>
        <v>1</v>
      </c>
      <c r="N10" s="19">
        <f t="shared" si="0"/>
        <v>1</v>
      </c>
      <c r="O10" s="137">
        <f t="shared" si="18"/>
        <v>1</v>
      </c>
      <c r="P10" s="20">
        <f t="shared" si="19"/>
        <v>2</v>
      </c>
      <c r="Q10" s="18">
        <v>2</v>
      </c>
      <c r="R10" s="19">
        <v>1</v>
      </c>
      <c r="S10" s="20">
        <f t="shared" si="20"/>
        <v>3</v>
      </c>
      <c r="T10" s="18">
        <v>2</v>
      </c>
      <c r="U10" s="19">
        <v>1</v>
      </c>
      <c r="V10" s="19">
        <v>1</v>
      </c>
      <c r="W10" s="19">
        <v>1</v>
      </c>
      <c r="X10" s="19">
        <v>0</v>
      </c>
      <c r="Y10" s="19">
        <v>2</v>
      </c>
      <c r="Z10" s="19">
        <v>2</v>
      </c>
      <c r="AA10" s="19">
        <v>12.5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1</v>
      </c>
      <c r="BI10" s="117">
        <f t="shared" si="3"/>
        <v>0.69444444444444442</v>
      </c>
      <c r="BJ10" s="118">
        <f t="shared" si="4"/>
        <v>9.7539038101186776E-2</v>
      </c>
      <c r="BK10" s="86">
        <f t="shared" si="5"/>
        <v>0.29357798165137611</v>
      </c>
      <c r="BL10" s="117">
        <f t="shared" si="6"/>
        <v>0.45045045045045051</v>
      </c>
      <c r="BM10" s="119">
        <f t="shared" si="7"/>
        <v>0.22522522522522526</v>
      </c>
      <c r="BN10" s="87">
        <f t="shared" si="8"/>
        <v>2</v>
      </c>
      <c r="BO10" s="86">
        <f t="shared" si="9"/>
        <v>0.18285714285714283</v>
      </c>
      <c r="BP10" s="117">
        <f t="shared" si="10"/>
        <v>0.12190476190476188</v>
      </c>
      <c r="BQ10" s="120">
        <f t="shared" si="11"/>
        <v>0.15673469387755098</v>
      </c>
      <c r="BR10" s="88">
        <f t="shared" si="12"/>
        <v>85.590126655891098</v>
      </c>
      <c r="BS10" s="89">
        <f t="shared" si="13"/>
        <v>122.01412296696041</v>
      </c>
      <c r="BT10" s="90">
        <f t="shared" si="27"/>
        <v>36.423996311069317</v>
      </c>
      <c r="BU10" s="86">
        <f t="shared" si="14"/>
        <v>5.6410256410256411E-2</v>
      </c>
      <c r="BV10" s="85">
        <f>IFERROR((D10*2)-(E10*((homedefinitions!$K$15)*2))+(G10*3)-(H10*((homedefinitions!$L$15)*3))+(J10)-(K10*(homedefinitions!$M$15))+S10+T10+V10+W10-U10, 0)</f>
        <v>6.6</v>
      </c>
      <c r="BW10" s="85">
        <f t="shared" si="28"/>
        <v>1</v>
      </c>
      <c r="BX10" s="26">
        <v>5</v>
      </c>
      <c r="BY10" s="25" t="s">
        <v>22</v>
      </c>
      <c r="BZ10" s="47">
        <f t="shared" si="29"/>
        <v>2.275080906148867</v>
      </c>
      <c r="CA10" s="39">
        <f t="shared" si="47"/>
        <v>0.23809523809523808</v>
      </c>
      <c r="CB10" s="45">
        <f t="shared" si="48"/>
        <v>0.72491909385113273</v>
      </c>
      <c r="CC10" s="45">
        <f t="shared" si="30"/>
        <v>0.68373786407767001</v>
      </c>
      <c r="CD10" s="45">
        <f t="shared" si="31"/>
        <v>0</v>
      </c>
      <c r="CE10" s="36">
        <f t="shared" si="32"/>
        <v>-0.16875000000000004</v>
      </c>
      <c r="CF10" s="45">
        <f t="shared" si="49"/>
        <v>0.51498786407766994</v>
      </c>
      <c r="CG10" s="45">
        <f t="shared" si="50"/>
        <v>2.790068770226537</v>
      </c>
      <c r="CH10" s="45">
        <f t="shared" si="33"/>
        <v>0.84812232512826724</v>
      </c>
      <c r="CI10" s="51">
        <f t="shared" si="51"/>
        <v>15.2</v>
      </c>
      <c r="CJ10" s="47">
        <f t="shared" si="34"/>
        <v>3.6855004045307442</v>
      </c>
      <c r="CK10" s="45">
        <f t="shared" si="35"/>
        <v>0.23587469660194191</v>
      </c>
      <c r="CL10" s="45">
        <f t="shared" si="36"/>
        <v>4.083333333333333</v>
      </c>
      <c r="CM10" s="36">
        <f t="shared" si="37"/>
        <v>0.91463634206193689</v>
      </c>
      <c r="CN10" s="45">
        <f t="shared" si="52"/>
        <v>25.5</v>
      </c>
      <c r="CO10" s="45">
        <f t="shared" si="53"/>
        <v>0.36444591029023754</v>
      </c>
      <c r="CP10" s="45">
        <f t="shared" si="54"/>
        <v>0.5357142857142857</v>
      </c>
      <c r="CQ10" s="45">
        <f t="shared" si="55"/>
        <v>0.39818863210493449</v>
      </c>
      <c r="CR10" s="45">
        <f t="shared" si="38"/>
        <v>0.95607296890630733</v>
      </c>
      <c r="CS10" s="45">
        <f t="shared" si="39"/>
        <v>8.0617306409936713</v>
      </c>
      <c r="CT10" s="45">
        <f t="shared" si="40"/>
        <v>1.8427502022653721</v>
      </c>
      <c r="CU10" s="45">
        <f t="shared" si="41"/>
        <v>1.1666666666666667</v>
      </c>
      <c r="CV10" s="45">
        <f t="shared" si="42"/>
        <v>0</v>
      </c>
      <c r="CW10" s="45">
        <f t="shared" si="43"/>
        <v>0.43535465548412206</v>
      </c>
      <c r="CX10" s="45">
        <f t="shared" si="44"/>
        <v>0.42678571428571432</v>
      </c>
      <c r="CY10" s="45">
        <f t="shared" si="45"/>
        <v>0.4</v>
      </c>
      <c r="CZ10" s="43">
        <f t="shared" si="46"/>
        <v>5.0146624065093244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0</v>
      </c>
      <c r="H11" s="16">
        <v>1</v>
      </c>
      <c r="I11" s="133">
        <f t="shared" si="16"/>
        <v>0</v>
      </c>
      <c r="J11" s="33">
        <v>0</v>
      </c>
      <c r="K11" s="33">
        <v>0</v>
      </c>
      <c r="L11" s="31">
        <f t="shared" si="17"/>
        <v>0</v>
      </c>
      <c r="M11" s="21">
        <f t="shared" si="0"/>
        <v>0</v>
      </c>
      <c r="N11" s="16">
        <f t="shared" si="0"/>
        <v>1</v>
      </c>
      <c r="O11" s="136">
        <f t="shared" si="18"/>
        <v>0</v>
      </c>
      <c r="P11" s="17">
        <f t="shared" si="19"/>
        <v>0</v>
      </c>
      <c r="Q11" s="15">
        <v>1</v>
      </c>
      <c r="R11" s="16">
        <v>0</v>
      </c>
      <c r="S11" s="17">
        <f t="shared" si="20"/>
        <v>1</v>
      </c>
      <c r="T11" s="15">
        <v>0</v>
      </c>
      <c r="U11" s="16">
        <v>0</v>
      </c>
      <c r="V11" s="16">
        <v>0</v>
      </c>
      <c r="W11" s="16">
        <v>1</v>
      </c>
      <c r="X11" s="16">
        <v>0</v>
      </c>
      <c r="Y11" s="16">
        <v>0</v>
      </c>
      <c r="Z11" s="16">
        <v>0</v>
      </c>
      <c r="AA11" s="16">
        <v>3.75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</v>
      </c>
      <c r="BI11" s="113">
        <f t="shared" si="3"/>
        <v>0</v>
      </c>
      <c r="BJ11" s="114">
        <f t="shared" si="4"/>
        <v>0.13325005205080159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0.30476190476190468</v>
      </c>
      <c r="BP11" s="113">
        <f t="shared" si="10"/>
        <v>0</v>
      </c>
      <c r="BQ11" s="116">
        <f t="shared" si="11"/>
        <v>0.17414965986394551</v>
      </c>
      <c r="BR11" s="83">
        <f t="shared" si="12"/>
        <v>61.983586319569319</v>
      </c>
      <c r="BS11" s="84">
        <f t="shared" si="13"/>
        <v>55.724566901657404</v>
      </c>
      <c r="BT11" s="85">
        <f t="shared" si="27"/>
        <v>-6.2590194179119152</v>
      </c>
      <c r="BU11" s="81">
        <f t="shared" si="14"/>
        <v>5.1282051282051282E-3</v>
      </c>
      <c r="BV11" s="85">
        <f>IFERROR((D11*2)-(E11*((homedefinitions!$K$15)*2))+(G11*3)-(H11*((homedefinitions!$L$15)*3))+(J11)-(K11*(homedefinitions!$M$15))+S11+T11+V11+W11-U11, 0)</f>
        <v>1.1599999999999999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1.8252427184466018</v>
      </c>
      <c r="CA11" s="39">
        <f t="shared" si="47"/>
        <v>0.23809523809523808</v>
      </c>
      <c r="CB11" s="45">
        <f t="shared" si="48"/>
        <v>0.72491909385113273</v>
      </c>
      <c r="CC11" s="45">
        <f t="shared" si="30"/>
        <v>0.45582524271844671</v>
      </c>
      <c r="CD11" s="45">
        <f t="shared" si="31"/>
        <v>0</v>
      </c>
      <c r="CE11" s="36">
        <f t="shared" si="32"/>
        <v>-0.11250000000000002</v>
      </c>
      <c r="CF11" s="45">
        <f t="shared" si="49"/>
        <v>0.34332524271844667</v>
      </c>
      <c r="CG11" s="45">
        <f t="shared" si="50"/>
        <v>2.1685679611650484</v>
      </c>
      <c r="CH11" s="45">
        <f t="shared" si="33"/>
        <v>0.98879869255299779</v>
      </c>
      <c r="CI11" s="51">
        <f t="shared" si="51"/>
        <v>15.2</v>
      </c>
      <c r="CJ11" s="47">
        <f t="shared" si="34"/>
        <v>3.2533181034482759</v>
      </c>
      <c r="CK11" s="45">
        <f t="shared" si="35"/>
        <v>0.93335237068965515</v>
      </c>
      <c r="CL11" s="45">
        <f t="shared" si="36"/>
        <v>0</v>
      </c>
      <c r="CM11" s="36">
        <f t="shared" si="37"/>
        <v>0.91463634206193689</v>
      </c>
      <c r="CN11" s="45">
        <f t="shared" si="52"/>
        <v>25.5</v>
      </c>
      <c r="CO11" s="45">
        <f t="shared" si="53"/>
        <v>0.36444591029023754</v>
      </c>
      <c r="CP11" s="45">
        <f t="shared" si="54"/>
        <v>0.5357142857142857</v>
      </c>
      <c r="CQ11" s="45">
        <f t="shared" si="55"/>
        <v>0.39818863210493449</v>
      </c>
      <c r="CR11" s="45">
        <f t="shared" si="38"/>
        <v>0.3186909896354358</v>
      </c>
      <c r="CS11" s="45">
        <f t="shared" si="39"/>
        <v>5.1235666434611185</v>
      </c>
      <c r="CT11" s="45">
        <f t="shared" si="40"/>
        <v>1.6266590517241379</v>
      </c>
      <c r="CU11" s="45">
        <f t="shared" si="41"/>
        <v>0</v>
      </c>
      <c r="CV11" s="45">
        <f t="shared" si="42"/>
        <v>0.8</v>
      </c>
      <c r="CW11" s="45">
        <f t="shared" si="43"/>
        <v>0.14511821849470735</v>
      </c>
      <c r="CX11" s="45">
        <f t="shared" si="44"/>
        <v>1.280357142857143</v>
      </c>
      <c r="CY11" s="45">
        <f t="shared" si="45"/>
        <v>0</v>
      </c>
      <c r="CZ11" s="43">
        <f t="shared" si="46"/>
        <v>3.6449859198523042</v>
      </c>
    </row>
    <row r="12" spans="2:104" ht="23.1" x14ac:dyDescent="0.85">
      <c r="B12" s="11">
        <v>24</v>
      </c>
      <c r="C12" s="11" t="s">
        <v>26</v>
      </c>
      <c r="D12" s="18">
        <v>1</v>
      </c>
      <c r="E12" s="19">
        <v>1</v>
      </c>
      <c r="F12" s="131">
        <f t="shared" si="15"/>
        <v>1</v>
      </c>
      <c r="G12" s="18">
        <v>0</v>
      </c>
      <c r="H12" s="19">
        <v>0</v>
      </c>
      <c r="I12" s="134">
        <f t="shared" si="16"/>
        <v>0</v>
      </c>
      <c r="J12" s="34">
        <v>2</v>
      </c>
      <c r="K12" s="34">
        <v>2</v>
      </c>
      <c r="L12" s="32">
        <f t="shared" si="17"/>
        <v>1</v>
      </c>
      <c r="M12" s="22">
        <f t="shared" si="0"/>
        <v>1</v>
      </c>
      <c r="N12" s="19">
        <f t="shared" si="0"/>
        <v>1</v>
      </c>
      <c r="O12" s="137">
        <f t="shared" si="18"/>
        <v>1</v>
      </c>
      <c r="P12" s="20">
        <f t="shared" si="19"/>
        <v>4</v>
      </c>
      <c r="Q12" s="18">
        <v>0</v>
      </c>
      <c r="R12" s="19">
        <v>0</v>
      </c>
      <c r="S12" s="20">
        <f t="shared" si="20"/>
        <v>0</v>
      </c>
      <c r="T12" s="18">
        <v>1</v>
      </c>
      <c r="U12" s="19">
        <v>1</v>
      </c>
      <c r="V12" s="19">
        <v>0</v>
      </c>
      <c r="W12" s="19">
        <v>1</v>
      </c>
      <c r="X12" s="19">
        <v>0</v>
      </c>
      <c r="Y12" s="19">
        <v>0</v>
      </c>
      <c r="Z12" s="19">
        <v>0</v>
      </c>
      <c r="AA12" s="19">
        <v>8.6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1</v>
      </c>
      <c r="BI12" s="117">
        <f t="shared" si="3"/>
        <v>1.0638297872340425</v>
      </c>
      <c r="BJ12" s="118">
        <f t="shared" si="4"/>
        <v>0.16733727466844853</v>
      </c>
      <c r="BK12" s="86">
        <f t="shared" si="5"/>
        <v>0.22857142857142854</v>
      </c>
      <c r="BL12" s="117">
        <f t="shared" si="6"/>
        <v>0.25773195876288663</v>
      </c>
      <c r="BM12" s="119">
        <f t="shared" si="7"/>
        <v>0.25773195876288663</v>
      </c>
      <c r="BN12" s="87">
        <f t="shared" si="8"/>
        <v>1</v>
      </c>
      <c r="BO12" s="86">
        <f t="shared" si="9"/>
        <v>0</v>
      </c>
      <c r="BP12" s="117">
        <f t="shared" si="10"/>
        <v>0</v>
      </c>
      <c r="BQ12" s="120">
        <f t="shared" si="11"/>
        <v>0</v>
      </c>
      <c r="BR12" s="88">
        <f t="shared" si="12"/>
        <v>91.216915968937855</v>
      </c>
      <c r="BS12" s="89">
        <f t="shared" si="13"/>
        <v>147.69429867077045</v>
      </c>
      <c r="BT12" s="90">
        <f t="shared" si="27"/>
        <v>56.477382701832596</v>
      </c>
      <c r="BU12" s="86">
        <f t="shared" si="14"/>
        <v>5.128205128205128E-2</v>
      </c>
      <c r="BV12" s="85">
        <f>IFERROR((D12*2)-(E12*((homedefinitions!$K$15)*2))+(G12*3)-(H12*((homedefinitions!$L$15)*3))+(J12)-(K12*(homedefinitions!$M$15))+S12+T12+V12+W12-U12, 0)</f>
        <v>2.95</v>
      </c>
      <c r="BW12" s="85">
        <f t="shared" si="28"/>
        <v>2</v>
      </c>
      <c r="BX12" s="26">
        <v>11</v>
      </c>
      <c r="BY12" s="25" t="s">
        <v>24</v>
      </c>
      <c r="BZ12" s="47">
        <f t="shared" si="29"/>
        <v>1.8153182308522113</v>
      </c>
      <c r="CA12" s="39">
        <f t="shared" si="47"/>
        <v>0.23809523809523808</v>
      </c>
      <c r="CB12" s="45">
        <f t="shared" si="48"/>
        <v>0.72491909385113273</v>
      </c>
      <c r="CC12" s="45">
        <f t="shared" si="30"/>
        <v>0.63309061488673146</v>
      </c>
      <c r="CD12" s="45">
        <f t="shared" si="31"/>
        <v>0</v>
      </c>
      <c r="CE12" s="36">
        <f t="shared" si="32"/>
        <v>-0.15625000000000003</v>
      </c>
      <c r="CF12" s="45">
        <f t="shared" si="49"/>
        <v>0.47684061488673146</v>
      </c>
      <c r="CG12" s="45">
        <f t="shared" si="50"/>
        <v>2.2921588457389426</v>
      </c>
      <c r="CH12" s="45">
        <f t="shared" si="33"/>
        <v>0.75250961531886584</v>
      </c>
      <c r="CI12" s="51">
        <f t="shared" si="51"/>
        <v>15.2</v>
      </c>
      <c r="CJ12" s="47">
        <f t="shared" si="34"/>
        <v>1.4797412557339449</v>
      </c>
      <c r="CK12" s="45">
        <f t="shared" si="35"/>
        <v>0.52025874426605512</v>
      </c>
      <c r="CL12" s="45">
        <f t="shared" si="36"/>
        <v>1.5520716685330347</v>
      </c>
      <c r="CM12" s="36">
        <f t="shared" si="37"/>
        <v>0.91463634206193689</v>
      </c>
      <c r="CN12" s="45">
        <f t="shared" si="52"/>
        <v>25.5</v>
      </c>
      <c r="CO12" s="45">
        <f t="shared" si="53"/>
        <v>0.36444591029023754</v>
      </c>
      <c r="CP12" s="45">
        <f t="shared" si="54"/>
        <v>0.5357142857142857</v>
      </c>
      <c r="CQ12" s="45">
        <f t="shared" si="55"/>
        <v>0.39818863210493449</v>
      </c>
      <c r="CR12" s="45">
        <f t="shared" si="38"/>
        <v>0.63738197927087159</v>
      </c>
      <c r="CS12" s="45">
        <f t="shared" si="39"/>
        <v>3.4103882621385262</v>
      </c>
      <c r="CT12" s="45">
        <f t="shared" si="40"/>
        <v>0.73987062786697244</v>
      </c>
      <c r="CU12" s="45">
        <f t="shared" si="41"/>
        <v>0.46808510638297873</v>
      </c>
      <c r="CV12" s="45">
        <f t="shared" si="42"/>
        <v>0</v>
      </c>
      <c r="CW12" s="45">
        <f t="shared" si="43"/>
        <v>0.2902364369894147</v>
      </c>
      <c r="CX12" s="45">
        <f t="shared" si="44"/>
        <v>0</v>
      </c>
      <c r="CY12" s="45">
        <f t="shared" si="45"/>
        <v>0.4</v>
      </c>
      <c r="CZ12" s="43">
        <f t="shared" si="46"/>
        <v>2.7950766511365313</v>
      </c>
    </row>
    <row r="13" spans="2:104" ht="23.1" x14ac:dyDescent="0.85">
      <c r="B13" s="11">
        <v>30</v>
      </c>
      <c r="C13" s="11" t="s">
        <v>27</v>
      </c>
      <c r="D13" s="15">
        <v>4</v>
      </c>
      <c r="E13" s="16">
        <v>6</v>
      </c>
      <c r="F13" s="130">
        <f t="shared" si="15"/>
        <v>0.66666666666666663</v>
      </c>
      <c r="G13" s="15">
        <v>0</v>
      </c>
      <c r="H13" s="16">
        <v>3</v>
      </c>
      <c r="I13" s="133">
        <f t="shared" si="16"/>
        <v>0</v>
      </c>
      <c r="J13" s="33">
        <v>0</v>
      </c>
      <c r="K13" s="33">
        <v>1</v>
      </c>
      <c r="L13" s="31">
        <f t="shared" si="17"/>
        <v>0</v>
      </c>
      <c r="M13" s="21">
        <f t="shared" si="0"/>
        <v>4</v>
      </c>
      <c r="N13" s="16">
        <f t="shared" si="0"/>
        <v>9</v>
      </c>
      <c r="O13" s="136">
        <f t="shared" si="18"/>
        <v>0.44444444444444442</v>
      </c>
      <c r="P13" s="17">
        <f t="shared" si="19"/>
        <v>8</v>
      </c>
      <c r="Q13" s="15">
        <v>3</v>
      </c>
      <c r="R13" s="16">
        <v>2</v>
      </c>
      <c r="S13" s="17">
        <f t="shared" si="20"/>
        <v>5</v>
      </c>
      <c r="T13" s="15">
        <v>1</v>
      </c>
      <c r="U13" s="16">
        <v>0</v>
      </c>
      <c r="V13" s="16">
        <v>0</v>
      </c>
      <c r="W13" s="16">
        <v>1</v>
      </c>
      <c r="X13" s="16">
        <v>0</v>
      </c>
      <c r="Y13" s="16">
        <v>0</v>
      </c>
      <c r="Z13" s="16">
        <v>0</v>
      </c>
      <c r="AA13" s="16">
        <v>17.2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0.44444444444444442</v>
      </c>
      <c r="BI13" s="113">
        <f t="shared" si="3"/>
        <v>0.42372881355932207</v>
      </c>
      <c r="BJ13" s="114">
        <f t="shared" si="4"/>
        <v>0.2742472001510684</v>
      </c>
      <c r="BK13" s="81">
        <f t="shared" si="5"/>
        <v>0.14814814814814811</v>
      </c>
      <c r="BL13" s="113">
        <f t="shared" si="6"/>
        <v>9.5785440613026823E-2</v>
      </c>
      <c r="BM13" s="115">
        <f t="shared" si="7"/>
        <v>0</v>
      </c>
      <c r="BN13" s="82">
        <f t="shared" si="8"/>
        <v>0</v>
      </c>
      <c r="BO13" s="81">
        <f t="shared" si="9"/>
        <v>0.19933554817275745</v>
      </c>
      <c r="BP13" s="113">
        <f t="shared" si="10"/>
        <v>0.17718715393133996</v>
      </c>
      <c r="BQ13" s="116">
        <f t="shared" si="11"/>
        <v>0.18984337921214994</v>
      </c>
      <c r="BR13" s="83">
        <f t="shared" si="12"/>
        <v>96.300782475371435</v>
      </c>
      <c r="BS13" s="84">
        <f t="shared" si="13"/>
        <v>126.8141813488723</v>
      </c>
      <c r="BT13" s="85">
        <f t="shared" si="27"/>
        <v>30.513398873500861</v>
      </c>
      <c r="BU13" s="81">
        <f t="shared" si="14"/>
        <v>7.6923076923076927E-2</v>
      </c>
      <c r="BV13" s="85">
        <f>IFERROR((D13*2)-(E13*((homedefinitions!$K$15)*2))+(G13*3)-(H13*((homedefinitions!$L$15)*3))+(J13)-(K13*(homedefinitions!$M$15))+S13+T13+V13+W13-U13, 0)</f>
        <v>7.3299999999999992</v>
      </c>
      <c r="BW13" s="85">
        <f t="shared" si="28"/>
        <v>0.1111111111111111</v>
      </c>
      <c r="BX13" s="26">
        <v>12</v>
      </c>
      <c r="BY13" s="25" t="s">
        <v>25</v>
      </c>
      <c r="BZ13" s="47">
        <f t="shared" si="29"/>
        <v>1</v>
      </c>
      <c r="CA13" s="39">
        <f t="shared" si="47"/>
        <v>0.23809523809523808</v>
      </c>
      <c r="CB13" s="45">
        <f t="shared" si="48"/>
        <v>0.72491909385113273</v>
      </c>
      <c r="CC13" s="45">
        <f t="shared" si="30"/>
        <v>0.18992718446601944</v>
      </c>
      <c r="CD13" s="45">
        <f t="shared" si="31"/>
        <v>0</v>
      </c>
      <c r="CE13" s="36">
        <f t="shared" si="32"/>
        <v>-4.6875000000000007E-2</v>
      </c>
      <c r="CF13" s="45">
        <f t="shared" si="49"/>
        <v>0.14305218446601944</v>
      </c>
      <c r="CG13" s="45">
        <f t="shared" si="50"/>
        <v>1.1430521844660195</v>
      </c>
      <c r="CH13" s="45">
        <f t="shared" si="33"/>
        <v>1.2508699113078809</v>
      </c>
      <c r="CI13" s="51">
        <f t="shared" si="51"/>
        <v>15.2</v>
      </c>
      <c r="CJ13" s="47">
        <f t="shared" si="34"/>
        <v>0</v>
      </c>
      <c r="CK13" s="45">
        <f t="shared" si="35"/>
        <v>0.66066406249999998</v>
      </c>
      <c r="CL13" s="45">
        <f t="shared" si="36"/>
        <v>0</v>
      </c>
      <c r="CM13" s="36">
        <f t="shared" si="37"/>
        <v>0.91463634206193689</v>
      </c>
      <c r="CN13" s="45">
        <f t="shared" si="52"/>
        <v>25.5</v>
      </c>
      <c r="CO13" s="45">
        <f t="shared" si="53"/>
        <v>0.36444591029023754</v>
      </c>
      <c r="CP13" s="45">
        <f t="shared" si="54"/>
        <v>0.5357142857142857</v>
      </c>
      <c r="CQ13" s="45">
        <f t="shared" si="55"/>
        <v>0.39818863210493449</v>
      </c>
      <c r="CR13" s="45">
        <f t="shared" si="38"/>
        <v>0.3186909896354358</v>
      </c>
      <c r="CS13" s="45">
        <f t="shared" si="39"/>
        <v>0.3186909896354358</v>
      </c>
      <c r="CT13" s="45">
        <f t="shared" si="40"/>
        <v>0</v>
      </c>
      <c r="CU13" s="45">
        <f t="shared" si="41"/>
        <v>0</v>
      </c>
      <c r="CV13" s="45">
        <f t="shared" si="42"/>
        <v>0</v>
      </c>
      <c r="CW13" s="45">
        <f t="shared" si="43"/>
        <v>0.14511821849470735</v>
      </c>
      <c r="CX13" s="45">
        <f t="shared" si="44"/>
        <v>0.42678571428571432</v>
      </c>
      <c r="CY13" s="45">
        <f t="shared" si="45"/>
        <v>0</v>
      </c>
      <c r="CZ13" s="43">
        <f t="shared" si="46"/>
        <v>0.57190393278042162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0</v>
      </c>
      <c r="I14" s="134">
        <f t="shared" si="16"/>
        <v>0</v>
      </c>
      <c r="J14" s="34">
        <v>0</v>
      </c>
      <c r="K14" s="34">
        <v>0</v>
      </c>
      <c r="L14" s="32">
        <f t="shared" si="17"/>
        <v>0</v>
      </c>
      <c r="M14" s="22">
        <f t="shared" si="0"/>
        <v>0</v>
      </c>
      <c r="N14" s="19">
        <f t="shared" si="0"/>
        <v>0</v>
      </c>
      <c r="O14" s="137">
        <f t="shared" si="18"/>
        <v>0</v>
      </c>
      <c r="P14" s="20">
        <f t="shared" si="19"/>
        <v>0</v>
      </c>
      <c r="Q14" s="18">
        <v>1</v>
      </c>
      <c r="R14" s="19">
        <v>0</v>
      </c>
      <c r="S14" s="20">
        <f t="shared" si="20"/>
        <v>1</v>
      </c>
      <c r="T14" s="18">
        <v>0</v>
      </c>
      <c r="U14" s="19">
        <v>0</v>
      </c>
      <c r="V14" s="19">
        <v>0</v>
      </c>
      <c r="W14" s="19">
        <v>0</v>
      </c>
      <c r="X14" s="19">
        <v>0</v>
      </c>
      <c r="Y14" s="19">
        <v>0</v>
      </c>
      <c r="Z14" s="19">
        <v>2</v>
      </c>
      <c r="AA14" s="19">
        <v>3.75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0.30476190476190468</v>
      </c>
      <c r="BP14" s="117">
        <f t="shared" si="10"/>
        <v>0</v>
      </c>
      <c r="BQ14" s="120">
        <f t="shared" si="11"/>
        <v>0.17414965986394551</v>
      </c>
      <c r="BR14" s="88">
        <f t="shared" si="12"/>
        <v>113.82000590401663</v>
      </c>
      <c r="BS14" s="89">
        <f t="shared" si="13"/>
        <v>219.60784313725492</v>
      </c>
      <c r="BT14" s="90">
        <f t="shared" si="27"/>
        <v>105.78783723323829</v>
      </c>
      <c r="BU14" s="86">
        <f t="shared" si="14"/>
        <v>5.1282051282051282E-3</v>
      </c>
      <c r="BV14" s="85">
        <f>IFERROR((D14*2)-(E14*((homedefinitions!$K$15)*2))+(G14*3)-(H14*((homedefinitions!$L$15)*3))+(J14)-(K14*(homedefinitions!$M$15))+S14+T14+V14+W14-U14, 0)</f>
        <v>1</v>
      </c>
      <c r="BW14" s="85">
        <f t="shared" si="28"/>
        <v>0</v>
      </c>
      <c r="BX14" s="26">
        <v>24</v>
      </c>
      <c r="BY14" s="25" t="s">
        <v>26</v>
      </c>
      <c r="BZ14" s="47">
        <f t="shared" si="29"/>
        <v>1</v>
      </c>
      <c r="CA14" s="39">
        <f t="shared" si="47"/>
        <v>0.23809523809523808</v>
      </c>
      <c r="CB14" s="45">
        <f t="shared" si="48"/>
        <v>0.72491909385113273</v>
      </c>
      <c r="CC14" s="45">
        <f t="shared" si="30"/>
        <v>0.43556634304207126</v>
      </c>
      <c r="CD14" s="45">
        <f t="shared" si="31"/>
        <v>0</v>
      </c>
      <c r="CE14" s="36">
        <f t="shared" si="32"/>
        <v>-0.10750000000000001</v>
      </c>
      <c r="CF14" s="45">
        <f t="shared" si="49"/>
        <v>0.32806634304207127</v>
      </c>
      <c r="CG14" s="45">
        <f t="shared" si="50"/>
        <v>1.3280663430420714</v>
      </c>
      <c r="CH14" s="45">
        <f t="shared" si="33"/>
        <v>0.63372184093232309</v>
      </c>
      <c r="CI14" s="51">
        <f t="shared" si="51"/>
        <v>15.2</v>
      </c>
      <c r="CJ14" s="47">
        <f t="shared" si="34"/>
        <v>1.3993625000000001</v>
      </c>
      <c r="CK14" s="45">
        <f t="shared" si="35"/>
        <v>0.60063749999999994</v>
      </c>
      <c r="CL14" s="45">
        <f t="shared" si="36"/>
        <v>0.77603583426651734</v>
      </c>
      <c r="CM14" s="36">
        <f t="shared" si="37"/>
        <v>0.91463634206193689</v>
      </c>
      <c r="CN14" s="45">
        <f t="shared" si="52"/>
        <v>25.5</v>
      </c>
      <c r="CO14" s="45">
        <f t="shared" si="53"/>
        <v>0.36444591029023754</v>
      </c>
      <c r="CP14" s="45">
        <f t="shared" si="54"/>
        <v>0.5357142857142857</v>
      </c>
      <c r="CQ14" s="45">
        <f t="shared" si="55"/>
        <v>0.39818863210493449</v>
      </c>
      <c r="CR14" s="45">
        <f t="shared" si="38"/>
        <v>0</v>
      </c>
      <c r="CS14" s="45">
        <f t="shared" si="39"/>
        <v>3.8189710591050323</v>
      </c>
      <c r="CT14" s="45">
        <f t="shared" si="40"/>
        <v>0.69968125000000003</v>
      </c>
      <c r="CU14" s="45">
        <f t="shared" si="41"/>
        <v>0.23404255319148937</v>
      </c>
      <c r="CV14" s="45">
        <f t="shared" si="42"/>
        <v>0.8</v>
      </c>
      <c r="CW14" s="45">
        <f t="shared" si="43"/>
        <v>0</v>
      </c>
      <c r="CX14" s="45">
        <f t="shared" si="44"/>
        <v>0</v>
      </c>
      <c r="CY14" s="45">
        <f t="shared" si="45"/>
        <v>0</v>
      </c>
      <c r="CZ14" s="43">
        <f t="shared" si="46"/>
        <v>2.5857267974967733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1</v>
      </c>
      <c r="F15" s="130">
        <f t="shared" si="15"/>
        <v>0</v>
      </c>
      <c r="G15" s="15">
        <v>0</v>
      </c>
      <c r="H15" s="16">
        <v>1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2</v>
      </c>
      <c r="O15" s="136">
        <f t="shared" si="18"/>
        <v>0</v>
      </c>
      <c r="P15" s="17">
        <f t="shared" si="19"/>
        <v>0</v>
      </c>
      <c r="Q15" s="15">
        <v>1</v>
      </c>
      <c r="R15" s="16">
        <v>0</v>
      </c>
      <c r="S15" s="17">
        <f t="shared" si="20"/>
        <v>1</v>
      </c>
      <c r="T15" s="15">
        <v>1</v>
      </c>
      <c r="U15" s="16">
        <v>0</v>
      </c>
      <c r="V15" s="16">
        <v>0</v>
      </c>
      <c r="W15" s="16">
        <v>0</v>
      </c>
      <c r="X15" s="16">
        <v>0</v>
      </c>
      <c r="Y15" s="16">
        <v>2</v>
      </c>
      <c r="Z15" s="16">
        <v>0</v>
      </c>
      <c r="AA15" s="16">
        <v>6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0.166562565063502</v>
      </c>
      <c r="BK15" s="81">
        <f t="shared" si="5"/>
        <v>0.26666666666666661</v>
      </c>
      <c r="BL15" s="113">
        <f t="shared" si="6"/>
        <v>0.33333333333333331</v>
      </c>
      <c r="BM15" s="115">
        <f t="shared" si="7"/>
        <v>0</v>
      </c>
      <c r="BN15" s="82">
        <f t="shared" si="8"/>
        <v>0</v>
      </c>
      <c r="BO15" s="81">
        <f t="shared" si="9"/>
        <v>0.19047619047619044</v>
      </c>
      <c r="BP15" s="113">
        <f t="shared" si="10"/>
        <v>0</v>
      </c>
      <c r="BQ15" s="116">
        <f t="shared" si="11"/>
        <v>0.10884353741496597</v>
      </c>
      <c r="BR15" s="83">
        <f t="shared" si="12"/>
        <v>113.82000590401663</v>
      </c>
      <c r="BS15" s="84">
        <f t="shared" si="13"/>
        <v>84.651336774010019</v>
      </c>
      <c r="BT15" s="85">
        <f t="shared" si="27"/>
        <v>-29.168669130006606</v>
      </c>
      <c r="BU15" s="81">
        <f t="shared" si="14"/>
        <v>-5.1282051282051282E-3</v>
      </c>
      <c r="BV15" s="85">
        <f>IFERROR((D15*2)-(E15*((homedefinitions!$K$15)*2))+(G15*3)-(H15*((homedefinitions!$L$15)*3))+(J15)-(K15*(homedefinitions!$M$15))+S15+T15+V15+W15-U15, 0)</f>
        <v>0.40999999999999992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1.5501618122977345</v>
      </c>
      <c r="CA15" s="39">
        <f t="shared" si="47"/>
        <v>0.23809523809523808</v>
      </c>
      <c r="CB15" s="45">
        <f t="shared" si="48"/>
        <v>0.72491909385113273</v>
      </c>
      <c r="CC15" s="45">
        <f t="shared" si="30"/>
        <v>0.87113268608414252</v>
      </c>
      <c r="CD15" s="45">
        <f t="shared" si="31"/>
        <v>0</v>
      </c>
      <c r="CE15" s="36">
        <f t="shared" si="32"/>
        <v>-0.21500000000000002</v>
      </c>
      <c r="CF15" s="45">
        <f t="shared" si="49"/>
        <v>0.65613268608414255</v>
      </c>
      <c r="CG15" s="45">
        <f t="shared" si="50"/>
        <v>2.2062944983818769</v>
      </c>
      <c r="CH15" s="45">
        <f t="shared" si="33"/>
        <v>0.52639577024094752</v>
      </c>
      <c r="CI15" s="51">
        <f t="shared" si="51"/>
        <v>15.2</v>
      </c>
      <c r="CJ15" s="47">
        <f t="shared" si="34"/>
        <v>6.6170584362139921</v>
      </c>
      <c r="CK15" s="45">
        <f t="shared" si="35"/>
        <v>0.77790462962962947</v>
      </c>
      <c r="CL15" s="45">
        <f t="shared" si="36"/>
        <v>0.95913461538461542</v>
      </c>
      <c r="CM15" s="36">
        <f t="shared" si="37"/>
        <v>0.91463634206193689</v>
      </c>
      <c r="CN15" s="45">
        <f t="shared" si="52"/>
        <v>25.5</v>
      </c>
      <c r="CO15" s="45">
        <f t="shared" si="53"/>
        <v>0.36444591029023754</v>
      </c>
      <c r="CP15" s="45">
        <f t="shared" si="54"/>
        <v>0.5357142857142857</v>
      </c>
      <c r="CQ15" s="45">
        <f t="shared" si="55"/>
        <v>0.39818863210493449</v>
      </c>
      <c r="CR15" s="45">
        <f t="shared" si="38"/>
        <v>0.95607296890630733</v>
      </c>
      <c r="CS15" s="45">
        <f t="shared" si="39"/>
        <v>7.8855344683755213</v>
      </c>
      <c r="CT15" s="45">
        <f t="shared" si="40"/>
        <v>3.3085292181069961</v>
      </c>
      <c r="CU15" s="45">
        <f t="shared" si="41"/>
        <v>0.24358974358974358</v>
      </c>
      <c r="CV15" s="45">
        <f t="shared" si="42"/>
        <v>0</v>
      </c>
      <c r="CW15" s="45">
        <f t="shared" si="43"/>
        <v>0.43535465548412206</v>
      </c>
      <c r="CX15" s="45">
        <f t="shared" si="44"/>
        <v>2.1339285714285716</v>
      </c>
      <c r="CY15" s="45">
        <f t="shared" si="45"/>
        <v>0.4</v>
      </c>
      <c r="CZ15" s="43">
        <f t="shared" si="46"/>
        <v>6.2181803206078445</v>
      </c>
    </row>
    <row r="16" spans="2:104" ht="23.1" x14ac:dyDescent="0.85">
      <c r="B16" s="12">
        <v>34</v>
      </c>
      <c r="C16" s="12" t="s">
        <v>30</v>
      </c>
      <c r="D16" s="18">
        <v>1</v>
      </c>
      <c r="E16" s="19">
        <v>2</v>
      </c>
      <c r="F16" s="131">
        <f t="shared" si="15"/>
        <v>0.5</v>
      </c>
      <c r="G16" s="18">
        <v>0</v>
      </c>
      <c r="H16" s="19">
        <v>1</v>
      </c>
      <c r="I16" s="134">
        <f t="shared" si="16"/>
        <v>0</v>
      </c>
      <c r="J16" s="34">
        <v>0</v>
      </c>
      <c r="K16" s="34">
        <v>1</v>
      </c>
      <c r="L16" s="32">
        <f t="shared" si="17"/>
        <v>0</v>
      </c>
      <c r="M16" s="22">
        <f t="shared" si="0"/>
        <v>1</v>
      </c>
      <c r="N16" s="19">
        <f t="shared" si="0"/>
        <v>3</v>
      </c>
      <c r="O16" s="137">
        <f t="shared" si="18"/>
        <v>0.33333333333333331</v>
      </c>
      <c r="P16" s="20">
        <f t="shared" si="19"/>
        <v>2</v>
      </c>
      <c r="Q16" s="18">
        <v>1</v>
      </c>
      <c r="R16" s="19">
        <v>1</v>
      </c>
      <c r="S16" s="20">
        <f t="shared" si="20"/>
        <v>2</v>
      </c>
      <c r="T16" s="18">
        <v>0</v>
      </c>
      <c r="U16" s="19">
        <v>1</v>
      </c>
      <c r="V16" s="19">
        <v>0</v>
      </c>
      <c r="W16" s="19">
        <v>0</v>
      </c>
      <c r="X16" s="19">
        <v>0</v>
      </c>
      <c r="Y16" s="19">
        <v>0</v>
      </c>
      <c r="Z16" s="19">
        <v>1</v>
      </c>
      <c r="AA16" s="19">
        <v>14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0.33333333333333331</v>
      </c>
      <c r="BI16" s="117">
        <f t="shared" si="3"/>
        <v>0.29069767441860467</v>
      </c>
      <c r="BJ16" s="118">
        <f t="shared" si="4"/>
        <v>0.15847238333184616</v>
      </c>
      <c r="BK16" s="86">
        <f t="shared" si="5"/>
        <v>0</v>
      </c>
      <c r="BL16" s="117">
        <f t="shared" si="6"/>
        <v>0</v>
      </c>
      <c r="BM16" s="119">
        <f t="shared" si="7"/>
        <v>0.22522522522522526</v>
      </c>
      <c r="BN16" s="87">
        <f t="shared" si="8"/>
        <v>0</v>
      </c>
      <c r="BO16" s="86">
        <f t="shared" si="9"/>
        <v>8.1632653061224483E-2</v>
      </c>
      <c r="BP16" s="117">
        <f t="shared" si="10"/>
        <v>0.10884353741496597</v>
      </c>
      <c r="BQ16" s="120">
        <f t="shared" si="11"/>
        <v>9.3294460641399402E-2</v>
      </c>
      <c r="BR16" s="88">
        <f t="shared" si="12"/>
        <v>110.00057484933734</v>
      </c>
      <c r="BS16" s="89">
        <f t="shared" si="13"/>
        <v>60.083826482633604</v>
      </c>
      <c r="BT16" s="90">
        <f t="shared" si="27"/>
        <v>-49.916748366703736</v>
      </c>
      <c r="BU16" s="86">
        <f t="shared" si="14"/>
        <v>-5.1282051282051282E-3</v>
      </c>
      <c r="BV16" s="85">
        <f>IFERROR((D16*2)-(E16*((homedefinitions!$K$15)*2))+(G16*3)-(H16*((homedefinitions!$L$15)*3))+(J16)-(K16*(homedefinitions!$M$15))+S16+T16+V16+W16-U16, 0)</f>
        <v>9.9999999999997868E-3</v>
      </c>
      <c r="BW16" s="85">
        <f t="shared" si="28"/>
        <v>0.33333333333333331</v>
      </c>
      <c r="BX16" s="26">
        <v>32</v>
      </c>
      <c r="BY16" s="25" t="s">
        <v>28</v>
      </c>
      <c r="BZ16" s="47">
        <f t="shared" si="29"/>
        <v>0</v>
      </c>
      <c r="CA16" s="39">
        <f t="shared" si="47"/>
        <v>0.23809523809523808</v>
      </c>
      <c r="CB16" s="45">
        <f t="shared" si="48"/>
        <v>0.72491909385113273</v>
      </c>
      <c r="CC16" s="45">
        <f t="shared" si="30"/>
        <v>0.18992718446601944</v>
      </c>
      <c r="CD16" s="45">
        <f t="shared" si="31"/>
        <v>0</v>
      </c>
      <c r="CE16" s="36">
        <f t="shared" si="32"/>
        <v>-4.6875000000000007E-2</v>
      </c>
      <c r="CF16" s="45">
        <f t="shared" si="49"/>
        <v>0.14305218446601944</v>
      </c>
      <c r="CG16" s="45">
        <f t="shared" si="50"/>
        <v>0.14305218446601944</v>
      </c>
      <c r="CH16" s="45">
        <f t="shared" si="33"/>
        <v>0.15654549785843819</v>
      </c>
      <c r="CI16" s="51">
        <f t="shared" si="51"/>
        <v>15.2</v>
      </c>
      <c r="CJ16" s="47">
        <f t="shared" si="34"/>
        <v>0</v>
      </c>
      <c r="CK16" s="45">
        <f t="shared" si="35"/>
        <v>0.66066406249999998</v>
      </c>
      <c r="CL16" s="45">
        <f t="shared" si="36"/>
        <v>0</v>
      </c>
      <c r="CM16" s="36">
        <f t="shared" si="37"/>
        <v>0.91463634206193689</v>
      </c>
      <c r="CN16" s="45">
        <f t="shared" si="52"/>
        <v>25.5</v>
      </c>
      <c r="CO16" s="45">
        <f t="shared" si="53"/>
        <v>0.36444591029023754</v>
      </c>
      <c r="CP16" s="45">
        <f t="shared" si="54"/>
        <v>0.5357142857142857</v>
      </c>
      <c r="CQ16" s="45">
        <f t="shared" si="55"/>
        <v>0.39818863210493449</v>
      </c>
      <c r="CR16" s="45">
        <f t="shared" si="38"/>
        <v>0.3186909896354358</v>
      </c>
      <c r="CS16" s="45">
        <f t="shared" si="39"/>
        <v>0.3186909896354358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0.14511821849470735</v>
      </c>
      <c r="CX16" s="45">
        <f t="shared" si="44"/>
        <v>0</v>
      </c>
      <c r="CY16" s="45">
        <f t="shared" si="45"/>
        <v>0</v>
      </c>
      <c r="CZ16" s="43">
        <f t="shared" si="46"/>
        <v>0.14511821849470735</v>
      </c>
    </row>
    <row r="17" spans="2:109" ht="23.4" thickBot="1" x14ac:dyDescent="0.9">
      <c r="B17" s="12">
        <v>55</v>
      </c>
      <c r="C17" s="12" t="s">
        <v>32</v>
      </c>
      <c r="D17" s="18">
        <v>0</v>
      </c>
      <c r="E17" s="19">
        <v>1</v>
      </c>
      <c r="F17" s="131">
        <f t="shared" ref="F17" si="56">IFERROR(D17/E17,0)</f>
        <v>0</v>
      </c>
      <c r="G17" s="18">
        <v>0</v>
      </c>
      <c r="H17" s="19">
        <v>0</v>
      </c>
      <c r="I17" s="134">
        <f t="shared" ref="I17" si="57">IFERROR(G17/H17,0)</f>
        <v>0</v>
      </c>
      <c r="J17" s="34">
        <v>0</v>
      </c>
      <c r="K17" s="34">
        <v>0</v>
      </c>
      <c r="L17" s="32">
        <f t="shared" ref="L17" si="58">IFERROR(J17/K17, 0)</f>
        <v>0</v>
      </c>
      <c r="M17" s="22">
        <f t="shared" ref="M17" si="59">D17+G17</f>
        <v>0</v>
      </c>
      <c r="N17" s="19">
        <f t="shared" ref="N17" si="60">E17+H17</f>
        <v>1</v>
      </c>
      <c r="O17" s="137">
        <f t="shared" ref="O17" si="61">IFERROR(M17/N17,0)</f>
        <v>0</v>
      </c>
      <c r="P17" s="20">
        <f t="shared" ref="P17" si="62">(D17*2)+(G17*3)+(J17)</f>
        <v>0</v>
      </c>
      <c r="Q17" s="18">
        <v>0</v>
      </c>
      <c r="R17" s="19">
        <v>3</v>
      </c>
      <c r="S17" s="20">
        <f t="shared" ref="S17" si="63">Q17+R17</f>
        <v>3</v>
      </c>
      <c r="T17" s="18">
        <v>1</v>
      </c>
      <c r="U17" s="19">
        <v>0</v>
      </c>
      <c r="V17" s="19">
        <v>0</v>
      </c>
      <c r="W17" s="19">
        <v>0</v>
      </c>
      <c r="X17" s="19">
        <v>0</v>
      </c>
      <c r="Y17" s="19">
        <v>1</v>
      </c>
      <c r="Z17" s="19">
        <v>0</v>
      </c>
      <c r="AA17" s="19">
        <v>6.7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</v>
      </c>
      <c r="BI17" s="121">
        <f t="shared" si="3"/>
        <v>0</v>
      </c>
      <c r="BJ17" s="122">
        <f t="shared" si="4"/>
        <v>7.4580253013508346E-2</v>
      </c>
      <c r="BK17" s="95">
        <f t="shared" si="5"/>
        <v>0.23880597014925367</v>
      </c>
      <c r="BL17" s="121">
        <f t="shared" si="6"/>
        <v>0.5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0.68230277185501054</v>
      </c>
      <c r="BQ17" s="124">
        <f t="shared" si="11"/>
        <v>0.29241547365214737</v>
      </c>
      <c r="BR17" s="97">
        <f>IFERROR($BR$18+0.2*(100*($AR$18/CI20)*(1-CH20)-$BR$18), 0)</f>
        <v>89.877303770206211</v>
      </c>
      <c r="BS17" s="98">
        <f>IFERROR((CS20/CZ20)*100, 0)</f>
        <v>108.35737444711764</v>
      </c>
      <c r="BT17" s="99">
        <f t="shared" si="27"/>
        <v>18.480070676911424</v>
      </c>
      <c r="BU17" s="95">
        <f t="shared" si="14"/>
        <v>3.0769230769230771E-2</v>
      </c>
      <c r="BV17" s="85">
        <f>IFERROR((D17*2)-(E17*((homedefinitions!$K$15)*2))+(G17*3)-(H17*((homedefinitions!$L$15)*3))+(J17)-(K17*(homedefinitions!$M$15))+S17+T17+V17+W17-U17, 0)</f>
        <v>3.25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0.23809523809523808</v>
      </c>
      <c r="CB17" s="45">
        <f t="shared" si="48"/>
        <v>0.72491909385113273</v>
      </c>
      <c r="CC17" s="45">
        <f t="shared" si="30"/>
        <v>0.30388349514563112</v>
      </c>
      <c r="CD17" s="45">
        <f t="shared" si="31"/>
        <v>0</v>
      </c>
      <c r="CE17" s="36">
        <f t="shared" si="32"/>
        <v>-7.5000000000000011E-2</v>
      </c>
      <c r="CF17" s="45">
        <f t="shared" si="49"/>
        <v>0.22888349514563111</v>
      </c>
      <c r="CG17" s="45">
        <f t="shared" si="50"/>
        <v>0.22888349514563111</v>
      </c>
      <c r="CH17" s="45">
        <f t="shared" si="33"/>
        <v>0.15654549785843819</v>
      </c>
      <c r="CI17" s="51">
        <f t="shared" si="51"/>
        <v>15.2</v>
      </c>
      <c r="CJ17" s="47">
        <f t="shared" si="34"/>
        <v>0</v>
      </c>
      <c r="CK17" s="45">
        <f t="shared" si="35"/>
        <v>0.43970833333333337</v>
      </c>
      <c r="CL17" s="45">
        <f t="shared" si="36"/>
        <v>0.78749999999999998</v>
      </c>
      <c r="CM17" s="36">
        <f t="shared" si="37"/>
        <v>0.91463634206193689</v>
      </c>
      <c r="CN17" s="45">
        <f t="shared" si="52"/>
        <v>25.5</v>
      </c>
      <c r="CO17" s="45">
        <f t="shared" si="53"/>
        <v>0.36444591029023754</v>
      </c>
      <c r="CP17" s="45">
        <f t="shared" si="54"/>
        <v>0.5357142857142857</v>
      </c>
      <c r="CQ17" s="45">
        <f t="shared" si="55"/>
        <v>0.39818863210493449</v>
      </c>
      <c r="CR17" s="45">
        <f t="shared" si="38"/>
        <v>0.3186909896354358</v>
      </c>
      <c r="CS17" s="45">
        <f t="shared" si="39"/>
        <v>1.0389671090092112</v>
      </c>
      <c r="CT17" s="45">
        <f t="shared" si="40"/>
        <v>0</v>
      </c>
      <c r="CU17" s="45">
        <f t="shared" si="41"/>
        <v>0.25</v>
      </c>
      <c r="CV17" s="45">
        <f t="shared" si="42"/>
        <v>0</v>
      </c>
      <c r="CW17" s="45">
        <f t="shared" si="43"/>
        <v>0.14511821849470735</v>
      </c>
      <c r="CX17" s="45">
        <f t="shared" si="44"/>
        <v>0.85357142857142865</v>
      </c>
      <c r="CY17" s="45">
        <f t="shared" si="45"/>
        <v>0</v>
      </c>
      <c r="CZ17" s="43">
        <f t="shared" si="46"/>
        <v>1.2273487325816204</v>
      </c>
    </row>
    <row r="18" spans="2:109" ht="23.4" thickBot="1" x14ac:dyDescent="0.9">
      <c r="B18" s="11">
        <v>99</v>
      </c>
      <c r="C18" s="11" t="s">
        <v>43</v>
      </c>
      <c r="D18" s="8">
        <f>SUM(D3:D17)</f>
        <v>14</v>
      </c>
      <c r="E18" s="6">
        <f>SUM(E3:E17)</f>
        <v>25</v>
      </c>
      <c r="F18" s="132">
        <f t="shared" ref="F18" si="64">IFERROR(D18/E18,0)</f>
        <v>0.56000000000000005</v>
      </c>
      <c r="G18" s="8">
        <f>SUM(G3:G17)</f>
        <v>6</v>
      </c>
      <c r="H18" s="6">
        <f>SUM(H3:H17)</f>
        <v>23</v>
      </c>
      <c r="I18" s="135">
        <f t="shared" ref="I18" si="65">IFERROR(G18/H18,0)</f>
        <v>0.2608695652173913</v>
      </c>
      <c r="J18" s="35">
        <f>SUM(J3:J17)</f>
        <v>10</v>
      </c>
      <c r="K18" s="35">
        <f>SUM(K3:K17)</f>
        <v>16</v>
      </c>
      <c r="L18" s="31">
        <f t="shared" ref="L18" si="66">IFERROR(J18/K18, 0)</f>
        <v>0.625</v>
      </c>
      <c r="M18" s="30">
        <f>SUM(M3:M17)</f>
        <v>20</v>
      </c>
      <c r="N18" s="6">
        <f>SUM(N3:N17)</f>
        <v>48</v>
      </c>
      <c r="O18" s="138">
        <f t="shared" ref="O18" si="67">IFERROR(M18/N18,0)</f>
        <v>0.41666666666666669</v>
      </c>
      <c r="P18" s="9">
        <f>(D18*2)+(G18*3)+(J18)</f>
        <v>56</v>
      </c>
      <c r="Q18" s="8">
        <f>SUM(Q3:Q17)</f>
        <v>15</v>
      </c>
      <c r="R18" s="6">
        <f>SUM(R3:R17)</f>
        <v>16</v>
      </c>
      <c r="S18" s="9">
        <f t="shared" ref="S18" si="68">Q18+R18</f>
        <v>31</v>
      </c>
      <c r="T18" s="8">
        <f t="shared" ref="T18:AA18" si="69">SUM(T3:T17)</f>
        <v>13</v>
      </c>
      <c r="U18" s="6">
        <f t="shared" si="69"/>
        <v>9</v>
      </c>
      <c r="V18" s="6">
        <f t="shared" si="69"/>
        <v>2</v>
      </c>
      <c r="W18" s="6">
        <f t="shared" si="69"/>
        <v>13</v>
      </c>
      <c r="X18" s="6">
        <f t="shared" si="69"/>
        <v>0</v>
      </c>
      <c r="Y18" s="6">
        <f t="shared" si="69"/>
        <v>9</v>
      </c>
      <c r="Z18" s="6">
        <f t="shared" si="69"/>
        <v>10</v>
      </c>
      <c r="AA18" s="6">
        <f t="shared" si="69"/>
        <v>159.99999999999997</v>
      </c>
      <c r="AD18" s="11"/>
      <c r="AE18" s="11" t="s">
        <v>43</v>
      </c>
      <c r="AF18" s="8">
        <v>9</v>
      </c>
      <c r="AG18" s="6">
        <v>17</v>
      </c>
      <c r="AH18" s="132">
        <f t="shared" si="21"/>
        <v>0.52941176470588236</v>
      </c>
      <c r="AI18" s="8">
        <v>5</v>
      </c>
      <c r="AJ18" s="6">
        <v>14</v>
      </c>
      <c r="AK18" s="135">
        <f t="shared" si="22"/>
        <v>0.35714285714285715</v>
      </c>
      <c r="AL18" s="35">
        <v>3</v>
      </c>
      <c r="AM18" s="35">
        <v>3</v>
      </c>
      <c r="AN18" s="31">
        <f t="shared" si="23"/>
        <v>1</v>
      </c>
      <c r="AO18" s="30">
        <v>14</v>
      </c>
      <c r="AP18" s="6">
        <v>31</v>
      </c>
      <c r="AQ18" s="138">
        <f t="shared" si="24"/>
        <v>0.45161290322580644</v>
      </c>
      <c r="AR18" s="9">
        <f>(AF18*2)+(AI18*3)+(AL18)</f>
        <v>36</v>
      </c>
      <c r="AS18" s="8">
        <v>5</v>
      </c>
      <c r="AT18" s="6">
        <v>13</v>
      </c>
      <c r="AU18" s="9">
        <f t="shared" si="26"/>
        <v>18</v>
      </c>
      <c r="AV18" s="8">
        <v>8</v>
      </c>
      <c r="AW18" s="6">
        <v>11</v>
      </c>
      <c r="AX18" s="6">
        <v>1</v>
      </c>
      <c r="AY18" s="6">
        <v>2</v>
      </c>
      <c r="AZ18" s="6">
        <f>SUM(AZ3:AZ17)</f>
        <v>0</v>
      </c>
      <c r="BA18" s="6">
        <v>6</v>
      </c>
      <c r="BB18" s="6">
        <v>8</v>
      </c>
      <c r="BC18" s="6">
        <v>160</v>
      </c>
      <c r="BF18" s="100">
        <v>99</v>
      </c>
      <c r="BG18" s="101" t="s">
        <v>43</v>
      </c>
      <c r="BH18" s="102">
        <f t="shared" si="2"/>
        <v>0.47916666666666669</v>
      </c>
      <c r="BI18" s="125">
        <f t="shared" si="3"/>
        <v>0.50872093023255816</v>
      </c>
      <c r="BJ18" s="126">
        <v>0</v>
      </c>
      <c r="BK18" s="102">
        <f>IFERROR(T18/M18, 0)</f>
        <v>0.65</v>
      </c>
      <c r="BL18" s="125">
        <f>IFERROR(T18/(N18+(0.44*K18)+U18), 0)</f>
        <v>0.20299812617114307</v>
      </c>
      <c r="BM18" s="127">
        <f>IFERROR(U18/(N18+(0.44*K18)+U18), 0)</f>
        <v>0.14053716427232982</v>
      </c>
      <c r="BN18" s="103">
        <f t="shared" si="8"/>
        <v>1.4444444444444444</v>
      </c>
      <c r="BO18" s="105">
        <f>IFERROR(Q18/(Q18+AT18), 0)</f>
        <v>0.5357142857142857</v>
      </c>
      <c r="BP18" s="128">
        <f>IFERROR(R18/(R18+AS18), 0)</f>
        <v>0.76190476190476186</v>
      </c>
      <c r="BQ18" s="129">
        <f>IFERROR(S18/(S18+AU18), 0)</f>
        <v>0.63265306122448983</v>
      </c>
      <c r="BR18" s="111">
        <f>IFERROR(($AR$18/$BD$3)*100, 0)</f>
        <v>92.333622384796712</v>
      </c>
      <c r="BS18" s="112">
        <f>IFERROR(($P$18/$AB$3)*100, 0)</f>
        <v>116.69097728693478</v>
      </c>
      <c r="BT18" s="104">
        <f t="shared" si="27"/>
        <v>24.35735490213807</v>
      </c>
      <c r="BU18" s="102">
        <f>IFERROR(SUM(BU3:BU17), 0)</f>
        <v>0.6512820512820513</v>
      </c>
      <c r="BV18" s="85">
        <f>IFERROR((D18*2)-(E18*((homedefinitions!$K$15)*2))+(G18*3)-(H18*((homedefinitions!$L$15)*3))+(J18)-(K18*(homedefinitions!$M$15))+S18+T18+V18+W18-U18, 0)</f>
        <v>57.53</v>
      </c>
      <c r="BW18" s="85">
        <f t="shared" si="28"/>
        <v>0.33333333333333331</v>
      </c>
      <c r="BX18" s="55">
        <v>34</v>
      </c>
      <c r="BY18" s="58" t="s">
        <v>30</v>
      </c>
      <c r="BZ18" s="47">
        <f t="shared" si="29"/>
        <v>0.27508090614886727</v>
      </c>
      <c r="CA18" s="39">
        <f t="shared" si="47"/>
        <v>0.23809523809523808</v>
      </c>
      <c r="CB18" s="45">
        <f t="shared" si="48"/>
        <v>0.72491909385113273</v>
      </c>
      <c r="CC18" s="45">
        <f t="shared" si="30"/>
        <v>0.70906148867313923</v>
      </c>
      <c r="CD18" s="45">
        <f t="shared" si="31"/>
        <v>0</v>
      </c>
      <c r="CE18" s="36">
        <f t="shared" si="32"/>
        <v>-0.17500000000000004</v>
      </c>
      <c r="CF18" s="45">
        <f t="shared" si="49"/>
        <v>0.53406148867313918</v>
      </c>
      <c r="CG18" s="45">
        <f t="shared" si="50"/>
        <v>0.80914239482200645</v>
      </c>
      <c r="CH18" s="45">
        <f t="shared" si="33"/>
        <v>0.23717793123500075</v>
      </c>
      <c r="CI18" s="51">
        <f t="shared" si="51"/>
        <v>15.2</v>
      </c>
      <c r="CJ18" s="47">
        <f t="shared" si="34"/>
        <v>1.7543366935483871</v>
      </c>
      <c r="CK18" s="45">
        <f t="shared" si="35"/>
        <v>0.7369899193548386</v>
      </c>
      <c r="CL18" s="45">
        <f t="shared" si="36"/>
        <v>0</v>
      </c>
      <c r="CM18" s="36">
        <f t="shared" si="37"/>
        <v>0.91463634206193689</v>
      </c>
      <c r="CN18" s="45">
        <f t="shared" si="52"/>
        <v>25.5</v>
      </c>
      <c r="CO18" s="45">
        <f t="shared" si="53"/>
        <v>0.36444591029023754</v>
      </c>
      <c r="CP18" s="45">
        <f t="shared" si="54"/>
        <v>0.5357142857142857</v>
      </c>
      <c r="CQ18" s="45">
        <f t="shared" si="55"/>
        <v>0.39818863210493449</v>
      </c>
      <c r="CR18" s="45">
        <f t="shared" si="38"/>
        <v>0.3186909896354358</v>
      </c>
      <c r="CS18" s="45">
        <f t="shared" si="39"/>
        <v>1.9232710857675657</v>
      </c>
      <c r="CT18" s="45">
        <f t="shared" si="40"/>
        <v>0.87716834677419353</v>
      </c>
      <c r="CU18" s="45">
        <f t="shared" si="41"/>
        <v>0</v>
      </c>
      <c r="CV18" s="45">
        <f t="shared" si="42"/>
        <v>0</v>
      </c>
      <c r="CW18" s="45">
        <f t="shared" si="43"/>
        <v>0.14511821849470735</v>
      </c>
      <c r="CX18" s="45">
        <f t="shared" si="44"/>
        <v>0.85357142857142865</v>
      </c>
      <c r="CY18" s="45">
        <f t="shared" si="45"/>
        <v>0.4</v>
      </c>
      <c r="CZ18" s="43">
        <f t="shared" si="46"/>
        <v>3.2009796951322009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0.23809523809523808</v>
      </c>
      <c r="CB19" s="45">
        <f t="shared" si="48"/>
        <v>0.72491909385113273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15.2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0.91463634206193689</v>
      </c>
      <c r="CN19" s="45">
        <f t="shared" si="52"/>
        <v>25.5</v>
      </c>
      <c r="CO19" s="45">
        <f t="shared" si="53"/>
        <v>0.36444591029023754</v>
      </c>
      <c r="CP19" s="45">
        <f t="shared" si="54"/>
        <v>0.5357142857142857</v>
      </c>
      <c r="CQ19" s="45">
        <f t="shared" si="55"/>
        <v>0.39818863210493449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0.8252427184466018</v>
      </c>
      <c r="CA20" s="41">
        <f t="shared" si="47"/>
        <v>0.23809523809523808</v>
      </c>
      <c r="CB20" s="46">
        <f t="shared" si="48"/>
        <v>0.72491909385113273</v>
      </c>
      <c r="CC20" s="46">
        <f>IFERROR(((($AP$18-$AO$18-$V$18)*CB20*(1-1.07*CA20))/$AA$18)*AA17, 0)</f>
        <v>0.33933656957928809</v>
      </c>
      <c r="CD20" s="46">
        <f>IFERROR((Z17/$Z$18)*0.4*$AM$18*((1-$AN$18)^2), 0)</f>
        <v>0</v>
      </c>
      <c r="CE20" s="42">
        <f>IFERROR((($AW$18-$W$18)/$AA$18)*AA17, 0)</f>
        <v>-8.3750000000000019E-2</v>
      </c>
      <c r="CF20" s="46">
        <f t="shared" si="49"/>
        <v>0.25558656957928805</v>
      </c>
      <c r="CG20" s="46">
        <f t="shared" si="50"/>
        <v>1.0808292880258898</v>
      </c>
      <c r="CH20" s="46">
        <f>IFERROR(CG20/($BD$3*(AA17/$BC$18)),0)</f>
        <v>0.66200254290554683</v>
      </c>
      <c r="CI20" s="52">
        <f t="shared" si="51"/>
        <v>15.2</v>
      </c>
      <c r="CJ20" s="48">
        <f>IFERROR(2*(M17+0.5*G17)*(1-(0.5*((P17-J17)/(2*N17)))*CK20), 0)</f>
        <v>0</v>
      </c>
      <c r="CK20" s="46">
        <f>IFERROR(((5*AA17/$AA$18)*1.14*(($T$18-T17)/$M$18))+((1-(5*AA17/$AA$18))*(((($T$18/$AA$18)*AA17*5)-T17)/((($M$18/$AA$18)*AA17*5)-M17))), 0)</f>
        <v>0.46831277985074632</v>
      </c>
      <c r="CL20" s="46">
        <f>IFERROR(2*((($M$18)+0.5*($H$18-G17))/($M$18-M17))*0.5*((($P$18-$J$18)-(P17-J17))/(2*($N$18-N17)))*T17, 0)</f>
        <v>0.77074468085106373</v>
      </c>
      <c r="CM20" s="42">
        <f t="shared" si="37"/>
        <v>0.91463634206193689</v>
      </c>
      <c r="CN20" s="46">
        <f t="shared" si="52"/>
        <v>25.5</v>
      </c>
      <c r="CO20" s="46">
        <f t="shared" si="53"/>
        <v>0.36444591029023754</v>
      </c>
      <c r="CP20" s="46">
        <f t="shared" si="54"/>
        <v>0.5357142857142857</v>
      </c>
      <c r="CQ20" s="46">
        <f t="shared" si="55"/>
        <v>0.39818863210493449</v>
      </c>
      <c r="CR20" s="46">
        <f>IFERROR(Q17*CO20*CQ20*($P$18/($M$18+(1-(1-($J$18/$K$18))^2)*0.4*$K$18)), 0)</f>
        <v>0</v>
      </c>
      <c r="CS20" s="46">
        <f>IFERROR((CJ20+CL20+J17)*CM20+CR20, 0)</f>
        <v>0.70495109555731195</v>
      </c>
      <c r="CT20" s="46">
        <f>IFERROR(M17*(1-(0.5*((P17-J17)/(2*N17)))*CK20), 0)</f>
        <v>0</v>
      </c>
      <c r="CU20" s="46">
        <f>IFERROR(0.5*((($P$18-$J$18)-(P17-J17))/(2*($N$18-N17)))*T17, 0)</f>
        <v>0.24468085106382978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0.42678571428571432</v>
      </c>
      <c r="CY20" s="46">
        <f>IFERROR(((1-(J17/K17))^2)*0.4*K17, 0)</f>
        <v>0</v>
      </c>
      <c r="CZ20" s="44">
        <f>IFERROR(((CT20+CU20+CV20)*CM20)+CW20+CX20+CY20+U17, 0)</f>
        <v>0.65057971287533722</v>
      </c>
      <c r="DB20">
        <f>(AF18+(1.5*AI18))/AP18</f>
        <v>0.532258064516129</v>
      </c>
      <c r="DC20">
        <f>(AW18)/(AP18+(0.44*AM18)+AW18)</f>
        <v>0.25392428439519854</v>
      </c>
      <c r="DD20">
        <f>AS18/(AS18+R18)</f>
        <v>0.23809523809523808</v>
      </c>
      <c r="DE20">
        <f>AM18/AP18</f>
        <v>9.6774193548387094E-2</v>
      </c>
    </row>
    <row r="21" spans="2:109" x14ac:dyDescent="0.55000000000000004">
      <c r="BF21" t="s">
        <v>139</v>
      </c>
      <c r="BG21">
        <f>((0.5*BH18)-(0.3*BM18)+(0.15*BO18)+(0.05*BW18))</f>
        <v>0.29444599357544393</v>
      </c>
    </row>
    <row r="22" spans="2:109" x14ac:dyDescent="0.55000000000000004">
      <c r="BF22" t="s">
        <v>140</v>
      </c>
      <c r="BG22">
        <f>((0.5*DB20)-(0.3*DC20)+(0.15*DD20)+(0.05*DE20))</f>
        <v>0.23050474233121002</v>
      </c>
    </row>
    <row r="23" spans="2:109" x14ac:dyDescent="0.55000000000000004">
      <c r="BF23" t="s">
        <v>145</v>
      </c>
      <c r="BG23" s="150">
        <f>(BG21-BG22)*100</f>
        <v>6.3941251244233914</v>
      </c>
    </row>
    <row r="99" spans="3:27" x14ac:dyDescent="0.55000000000000004">
      <c r="C99" s="150"/>
      <c r="D99" s="150"/>
      <c r="E99" s="150">
        <f>('6-11-24 vs Ramsay'!F3)*100</f>
        <v>100</v>
      </c>
      <c r="F99" s="150"/>
      <c r="G99" s="150"/>
      <c r="H99" s="150">
        <f>('6-11-24 vs Ramsay'!I3)*100</f>
        <v>0</v>
      </c>
      <c r="I99" s="150"/>
      <c r="J99" s="150"/>
      <c r="K99" s="150">
        <f>('6-11-24 vs Ramsay'!L3)*100</f>
        <v>0</v>
      </c>
      <c r="L99" s="150"/>
      <c r="M99" s="150"/>
      <c r="N99" s="150">
        <f>('6-11-24 vs Ramsay'!O3)*100</f>
        <v>100</v>
      </c>
      <c r="O99" s="150"/>
      <c r="P99" s="150"/>
      <c r="Q99" s="150"/>
      <c r="R99" s="150"/>
      <c r="S99" s="150"/>
      <c r="T99" s="150"/>
      <c r="U99" s="150"/>
      <c r="V99" s="150"/>
      <c r="W99" s="150"/>
      <c r="X99" s="150"/>
      <c r="Y99" s="150"/>
      <c r="Z99" s="150"/>
      <c r="AA99" t="s">
        <v>156</v>
      </c>
    </row>
    <row r="100" spans="3:27" x14ac:dyDescent="0.55000000000000004">
      <c r="C100" s="150"/>
      <c r="D100" s="150"/>
      <c r="E100" s="150">
        <f>('6-11-24 vs Ramsay'!F4)*100</f>
        <v>0</v>
      </c>
      <c r="F100" s="150"/>
      <c r="G100" s="150"/>
      <c r="H100" s="150">
        <f>('6-11-24 vs Ramsay'!I4)*100</f>
        <v>0</v>
      </c>
      <c r="I100" s="150"/>
      <c r="J100" s="150"/>
      <c r="K100" s="150">
        <f>('6-11-24 vs Ramsay'!L4)*100</f>
        <v>0</v>
      </c>
      <c r="L100" s="150"/>
      <c r="M100" s="150"/>
      <c r="N100" s="150">
        <f>('6-11-24 vs Ramsay'!O4)*100</f>
        <v>0</v>
      </c>
      <c r="O100" s="150"/>
      <c r="P100" s="150"/>
      <c r="Q100" s="150"/>
      <c r="R100" s="150"/>
      <c r="S100" s="150"/>
      <c r="T100" s="150"/>
      <c r="U100" s="150"/>
      <c r="V100" s="150"/>
      <c r="W100" s="150"/>
      <c r="X100" s="150"/>
      <c r="Y100" s="150"/>
      <c r="Z100" s="150"/>
      <c r="AA100" t="s">
        <v>156</v>
      </c>
    </row>
    <row r="101" spans="3:27" x14ac:dyDescent="0.55000000000000004">
      <c r="C101" s="150"/>
      <c r="D101" s="150"/>
      <c r="E101" s="150">
        <f>('6-11-24 vs Ramsay'!F5)*100</f>
        <v>40</v>
      </c>
      <c r="F101" s="150"/>
      <c r="G101" s="150"/>
      <c r="H101" s="150">
        <f>('6-11-24 vs Ramsay'!I5)*100</f>
        <v>0</v>
      </c>
      <c r="I101" s="150"/>
      <c r="J101" s="150"/>
      <c r="K101" s="150">
        <f>('6-11-24 vs Ramsay'!L5)*100</f>
        <v>0</v>
      </c>
      <c r="L101" s="150"/>
      <c r="M101" s="150"/>
      <c r="N101" s="150">
        <f>('6-11-24 vs Ramsay'!O5)*100</f>
        <v>33.333333333333329</v>
      </c>
      <c r="O101" s="150"/>
      <c r="P101" s="150"/>
      <c r="Q101" s="150"/>
      <c r="R101" s="150"/>
      <c r="S101" s="150"/>
      <c r="T101" s="150"/>
      <c r="U101" s="150"/>
      <c r="V101" s="150"/>
      <c r="W101" s="150"/>
      <c r="X101" s="150"/>
      <c r="Y101" s="150"/>
      <c r="Z101" s="150"/>
      <c r="AA101" t="s">
        <v>156</v>
      </c>
    </row>
    <row r="102" spans="3:27" x14ac:dyDescent="0.55000000000000004">
      <c r="C102" s="150"/>
      <c r="D102" s="150"/>
      <c r="E102" s="150">
        <f>('6-11-24 vs Ramsay'!F6)*100</f>
        <v>0</v>
      </c>
      <c r="F102" s="150"/>
      <c r="G102" s="150"/>
      <c r="H102" s="150">
        <f>('6-11-24 vs Ramsay'!I6)*100</f>
        <v>83.333333333333343</v>
      </c>
      <c r="I102" s="150"/>
      <c r="J102" s="150"/>
      <c r="K102" s="150">
        <f>('6-11-24 vs Ramsay'!L6)*100</f>
        <v>0</v>
      </c>
      <c r="L102" s="150"/>
      <c r="M102" s="150"/>
      <c r="N102" s="150">
        <f>('6-11-24 vs Ramsay'!O6)*100</f>
        <v>83.333333333333343</v>
      </c>
      <c r="O102" s="150"/>
      <c r="P102" s="150"/>
      <c r="Q102" s="150"/>
      <c r="R102" s="150"/>
      <c r="S102" s="150"/>
      <c r="T102" s="150"/>
      <c r="U102" s="150"/>
      <c r="V102" s="150"/>
      <c r="W102" s="150"/>
      <c r="X102" s="150"/>
      <c r="Y102" s="150"/>
      <c r="Z102" s="150"/>
      <c r="AA102" t="s">
        <v>156</v>
      </c>
    </row>
    <row r="103" spans="3:27" x14ac:dyDescent="0.55000000000000004">
      <c r="C103" s="150"/>
      <c r="D103" s="150"/>
      <c r="E103" s="150">
        <f>('6-11-24 vs Ramsay'!F7)*100</f>
        <v>0</v>
      </c>
      <c r="F103" s="150"/>
      <c r="G103" s="150"/>
      <c r="H103" s="150">
        <f>('6-11-24 vs Ramsay'!I7)*100</f>
        <v>0</v>
      </c>
      <c r="I103" s="150"/>
      <c r="J103" s="150"/>
      <c r="K103" s="150">
        <f>('6-11-24 vs Ramsay'!L7)*100</f>
        <v>100</v>
      </c>
      <c r="L103" s="150"/>
      <c r="M103" s="150"/>
      <c r="N103" s="150">
        <f>('6-11-24 vs Ramsay'!O7)*100</f>
        <v>0</v>
      </c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t="s">
        <v>156</v>
      </c>
    </row>
    <row r="104" spans="3:27" x14ac:dyDescent="0.55000000000000004">
      <c r="C104" s="150"/>
      <c r="D104" s="150"/>
      <c r="E104" s="150">
        <f>('6-11-24 vs Ramsay'!F8)*100</f>
        <v>62.5</v>
      </c>
      <c r="F104" s="150"/>
      <c r="G104" s="150"/>
      <c r="H104" s="150">
        <f>('6-11-24 vs Ramsay'!I8)*100</f>
        <v>100</v>
      </c>
      <c r="I104" s="150"/>
      <c r="J104" s="150"/>
      <c r="K104" s="150">
        <f>('6-11-24 vs Ramsay'!L8)*100</f>
        <v>0</v>
      </c>
      <c r="L104" s="150"/>
      <c r="M104" s="150"/>
      <c r="N104" s="150">
        <f>('6-11-24 vs Ramsay'!O8)*100</f>
        <v>66.666666666666657</v>
      </c>
      <c r="O104" s="150"/>
      <c r="P104" s="150"/>
      <c r="Q104" s="150"/>
      <c r="R104" s="150"/>
      <c r="S104" s="150"/>
      <c r="T104" s="150"/>
      <c r="U104" s="150"/>
      <c r="V104" s="150"/>
      <c r="W104" s="150"/>
      <c r="X104" s="150"/>
      <c r="Y104" s="150"/>
      <c r="Z104" s="150"/>
      <c r="AA104" t="s">
        <v>156</v>
      </c>
    </row>
    <row r="105" spans="3:27" x14ac:dyDescent="0.55000000000000004">
      <c r="C105" s="150"/>
      <c r="D105" s="150"/>
      <c r="E105" s="150">
        <f>('6-11-24 vs Ramsay'!F9)*100</f>
        <v>100</v>
      </c>
      <c r="F105" s="150"/>
      <c r="G105" s="150"/>
      <c r="H105" s="150">
        <f>('6-11-24 vs Ramsay'!I9)*100</f>
        <v>33.333333333333329</v>
      </c>
      <c r="I105" s="150"/>
      <c r="J105" s="150"/>
      <c r="K105" s="150">
        <f>('6-11-24 vs Ramsay'!L9)*100</f>
        <v>0</v>
      </c>
      <c r="L105" s="150"/>
      <c r="M105" s="150"/>
      <c r="N105" s="150">
        <f>('6-11-24 vs Ramsay'!O9)*100</f>
        <v>50</v>
      </c>
      <c r="O105" s="150"/>
      <c r="P105" s="150"/>
      <c r="Q105" s="150"/>
      <c r="R105" s="150"/>
      <c r="S105" s="150"/>
      <c r="T105" s="150"/>
      <c r="U105" s="150"/>
      <c r="V105" s="150"/>
      <c r="W105" s="150"/>
      <c r="X105" s="150"/>
      <c r="Y105" s="150"/>
      <c r="Z105" s="150"/>
      <c r="AA105" t="s">
        <v>156</v>
      </c>
    </row>
    <row r="106" spans="3:27" x14ac:dyDescent="0.55000000000000004">
      <c r="C106" s="150"/>
      <c r="D106" s="150"/>
      <c r="E106" s="150">
        <f>('6-11-24 vs Ramsay'!F10)*100</f>
        <v>50</v>
      </c>
      <c r="F106" s="150"/>
      <c r="G106" s="150"/>
      <c r="H106" s="150">
        <f>('6-11-24 vs Ramsay'!I10)*100</f>
        <v>0</v>
      </c>
      <c r="I106" s="150"/>
      <c r="J106" s="150"/>
      <c r="K106" s="150">
        <f>('6-11-24 vs Ramsay'!L10)*100</f>
        <v>100</v>
      </c>
      <c r="L106" s="150"/>
      <c r="M106" s="150"/>
      <c r="N106" s="150">
        <f>('6-11-24 vs Ramsay'!O10)*100</f>
        <v>50</v>
      </c>
      <c r="O106" s="150"/>
      <c r="P106" s="150"/>
      <c r="Q106" s="150"/>
      <c r="R106" s="150"/>
      <c r="S106" s="150"/>
      <c r="T106" s="150"/>
      <c r="U106" s="150"/>
      <c r="V106" s="150"/>
      <c r="W106" s="150"/>
      <c r="X106" s="150"/>
      <c r="Y106" s="150"/>
      <c r="Z106" s="150"/>
      <c r="AA106" t="s">
        <v>156</v>
      </c>
    </row>
    <row r="107" spans="3:27" x14ac:dyDescent="0.55000000000000004">
      <c r="C107" s="150"/>
      <c r="D107" s="150"/>
      <c r="E107" s="150">
        <f>('6-11-24 vs Ramsay'!F11)*100</f>
        <v>0</v>
      </c>
      <c r="F107" s="150"/>
      <c r="G107" s="150"/>
      <c r="H107" s="150">
        <f>('6-11-24 vs Ramsay'!I11)*100</f>
        <v>0</v>
      </c>
      <c r="I107" s="150"/>
      <c r="J107" s="150"/>
      <c r="K107" s="150">
        <f>('6-11-24 vs Ramsay'!L11)*100</f>
        <v>0</v>
      </c>
      <c r="L107" s="150"/>
      <c r="M107" s="150"/>
      <c r="N107" s="150">
        <f>('6-11-24 vs Ramsay'!O11)*100</f>
        <v>0</v>
      </c>
      <c r="O107" s="150"/>
      <c r="P107" s="150"/>
      <c r="Q107" s="150"/>
      <c r="R107" s="150"/>
      <c r="S107" s="150"/>
      <c r="T107" s="150"/>
      <c r="U107" s="150"/>
      <c r="V107" s="150"/>
      <c r="W107" s="150"/>
      <c r="X107" s="150"/>
      <c r="Y107" s="150"/>
      <c r="Z107" s="150"/>
      <c r="AA107" t="s">
        <v>156</v>
      </c>
    </row>
    <row r="108" spans="3:27" x14ac:dyDescent="0.55000000000000004">
      <c r="C108" s="150"/>
      <c r="D108" s="150"/>
      <c r="E108" s="150">
        <f>('6-11-24 vs Ramsay'!F12)*100</f>
        <v>100</v>
      </c>
      <c r="F108" s="150"/>
      <c r="G108" s="150"/>
      <c r="H108" s="150">
        <f>('6-11-24 vs Ramsay'!I12)*100</f>
        <v>100</v>
      </c>
      <c r="I108" s="150"/>
      <c r="J108" s="150"/>
      <c r="K108" s="150">
        <f>('6-11-24 vs Ramsay'!L12)*100</f>
        <v>0</v>
      </c>
      <c r="L108" s="150"/>
      <c r="M108" s="150"/>
      <c r="N108" s="150">
        <f>('6-11-24 vs Ramsay'!O12)*100</f>
        <v>100</v>
      </c>
      <c r="O108" s="150"/>
      <c r="P108" s="150"/>
      <c r="Q108" s="150"/>
      <c r="R108" s="150"/>
      <c r="S108" s="150"/>
      <c r="T108" s="150"/>
      <c r="U108" s="150"/>
      <c r="V108" s="150"/>
      <c r="W108" s="150"/>
      <c r="X108" s="150"/>
      <c r="Y108" s="150"/>
      <c r="Z108" s="150"/>
      <c r="AA108" t="s">
        <v>156</v>
      </c>
    </row>
    <row r="109" spans="3:27" x14ac:dyDescent="0.55000000000000004">
      <c r="C109" s="150"/>
      <c r="D109" s="150"/>
      <c r="E109" s="150">
        <f>('6-11-24 vs Ramsay'!F13)*100</f>
        <v>33.333333333333329</v>
      </c>
      <c r="F109" s="150"/>
      <c r="G109" s="150"/>
      <c r="H109" s="150">
        <f>('6-11-24 vs Ramsay'!I13)*100</f>
        <v>0</v>
      </c>
      <c r="I109" s="150"/>
      <c r="J109" s="150"/>
      <c r="K109" s="150">
        <f>('6-11-24 vs Ramsay'!L13)*100</f>
        <v>0</v>
      </c>
      <c r="L109" s="150"/>
      <c r="M109" s="150"/>
      <c r="N109" s="150">
        <f>('6-11-24 vs Ramsay'!O13)*100</f>
        <v>28.571428571428569</v>
      </c>
      <c r="O109" s="150"/>
      <c r="P109" s="150"/>
      <c r="Q109" s="150"/>
      <c r="R109" s="150"/>
      <c r="S109" s="150"/>
      <c r="T109" s="150"/>
      <c r="U109" s="150"/>
      <c r="V109" s="150"/>
      <c r="W109" s="150"/>
      <c r="X109" s="150"/>
      <c r="Y109" s="150"/>
      <c r="Z109" s="150"/>
      <c r="AA109" t="s">
        <v>156</v>
      </c>
    </row>
    <row r="110" spans="3:27" x14ac:dyDescent="0.55000000000000004">
      <c r="C110" s="150"/>
      <c r="D110" s="150"/>
      <c r="E110" s="150">
        <f>('6-11-24 vs Ramsay'!F14)*100</f>
        <v>0</v>
      </c>
      <c r="F110" s="150"/>
      <c r="G110" s="150"/>
      <c r="H110" s="150">
        <f>('6-11-24 vs Ramsay'!I14)*100</f>
        <v>0</v>
      </c>
      <c r="I110" s="150"/>
      <c r="J110" s="150"/>
      <c r="K110" s="150">
        <f>('6-11-24 vs Ramsay'!L14)*100</f>
        <v>0</v>
      </c>
      <c r="L110" s="150"/>
      <c r="M110" s="150"/>
      <c r="N110" s="150">
        <f>('6-11-24 vs Ramsay'!O14)*100</f>
        <v>0</v>
      </c>
      <c r="O110" s="150"/>
      <c r="P110" s="150"/>
      <c r="Q110" s="150"/>
      <c r="R110" s="150"/>
      <c r="S110" s="150"/>
      <c r="T110" s="150"/>
      <c r="U110" s="150"/>
      <c r="V110" s="150"/>
      <c r="W110" s="150"/>
      <c r="X110" s="150"/>
      <c r="Y110" s="150"/>
      <c r="Z110" s="150"/>
      <c r="AA110" t="s">
        <v>156</v>
      </c>
    </row>
    <row r="111" spans="3:27" x14ac:dyDescent="0.55000000000000004">
      <c r="C111" s="150"/>
      <c r="D111" s="150"/>
      <c r="E111" s="150">
        <f>('6-11-24 vs Ramsay'!F15)*100</f>
        <v>0</v>
      </c>
      <c r="F111" s="150"/>
      <c r="G111" s="150"/>
      <c r="H111" s="150">
        <f>('6-11-24 vs Ramsay'!I15)*100</f>
        <v>0</v>
      </c>
      <c r="I111" s="150"/>
      <c r="J111" s="150"/>
      <c r="K111" s="150">
        <f>('6-11-24 vs Ramsay'!L15)*100</f>
        <v>0</v>
      </c>
      <c r="L111" s="150"/>
      <c r="M111" s="150"/>
      <c r="N111" s="150">
        <f>('6-11-24 vs Ramsay'!O15)*100</f>
        <v>0</v>
      </c>
      <c r="O111" s="150"/>
      <c r="P111" s="150"/>
      <c r="Q111" s="150"/>
      <c r="R111" s="150"/>
      <c r="S111" s="150"/>
      <c r="T111" s="150"/>
      <c r="U111" s="150"/>
      <c r="V111" s="150"/>
      <c r="W111" s="150"/>
      <c r="X111" s="150"/>
      <c r="Y111" s="150"/>
      <c r="Z111" s="150"/>
      <c r="AA111" t="s">
        <v>156</v>
      </c>
    </row>
    <row r="112" spans="3:27" x14ac:dyDescent="0.55000000000000004">
      <c r="C112" s="150"/>
      <c r="D112" s="150"/>
      <c r="E112" s="150">
        <f>('6-11-24 vs Ramsay'!F16)*100</f>
        <v>100</v>
      </c>
      <c r="F112" s="150"/>
      <c r="G112" s="150"/>
      <c r="H112" s="150">
        <f>('6-11-24 vs Ramsay'!I16)*100</f>
        <v>0</v>
      </c>
      <c r="I112" s="150"/>
      <c r="J112" s="150"/>
      <c r="K112" s="150">
        <f>('6-11-24 vs Ramsay'!L16)*100</f>
        <v>100</v>
      </c>
      <c r="L112" s="150"/>
      <c r="M112" s="150"/>
      <c r="N112" s="150">
        <f>('6-11-24 vs Ramsay'!O16)*100</f>
        <v>100</v>
      </c>
      <c r="O112" s="150"/>
      <c r="P112" s="150"/>
      <c r="Q112" s="150"/>
      <c r="R112" s="150"/>
      <c r="S112" s="150"/>
      <c r="T112" s="150"/>
      <c r="U112" s="150"/>
      <c r="V112" s="150"/>
      <c r="W112" s="150"/>
      <c r="X112" s="150"/>
      <c r="Y112" s="150"/>
      <c r="Z112" s="150"/>
      <c r="AA112" t="s">
        <v>156</v>
      </c>
    </row>
    <row r="113" spans="3:27" x14ac:dyDescent="0.55000000000000004">
      <c r="C113" s="150"/>
      <c r="D113" s="150"/>
      <c r="E113" s="150">
        <f>('6-11-24 vs Ramsay'!F17)*100</f>
        <v>0</v>
      </c>
      <c r="F113" s="150"/>
      <c r="G113" s="150"/>
      <c r="H113" s="150">
        <f>('6-11-24 vs Ramsay'!I17)*100</f>
        <v>0</v>
      </c>
      <c r="I113" s="150"/>
      <c r="J113" s="150"/>
      <c r="K113" s="150">
        <f>('6-11-24 vs Ramsay'!L17)*100</f>
        <v>0</v>
      </c>
      <c r="L113" s="150"/>
      <c r="M113" s="150"/>
      <c r="N113" s="150">
        <f>('6-11-24 vs Ramsay'!O17)*100</f>
        <v>0</v>
      </c>
      <c r="O113" s="150"/>
      <c r="P113" s="150"/>
      <c r="Q113" s="150"/>
      <c r="R113" s="150"/>
      <c r="S113" s="150"/>
      <c r="T113" s="150"/>
      <c r="U113" s="150"/>
      <c r="V113" s="150"/>
      <c r="W113" s="150"/>
      <c r="X113" s="150"/>
      <c r="Y113" s="150"/>
      <c r="Z113" s="150"/>
      <c r="AA113" t="s">
        <v>156</v>
      </c>
    </row>
    <row r="114" spans="3:27" x14ac:dyDescent="0.55000000000000004">
      <c r="C114" s="150"/>
      <c r="D114" s="150"/>
      <c r="E114" s="150">
        <f>('6-11-24 vs Ramsay'!F18)*100</f>
        <v>50</v>
      </c>
      <c r="F114" s="150"/>
      <c r="G114" s="150"/>
      <c r="H114" s="150">
        <f>('6-11-24 vs Ramsay'!I18)*100</f>
        <v>50</v>
      </c>
      <c r="I114" s="150"/>
      <c r="J114" s="150"/>
      <c r="K114" s="150">
        <f>('6-11-24 vs Ramsay'!L18)*100</f>
        <v>100</v>
      </c>
      <c r="L114" s="150"/>
      <c r="M114" s="150"/>
      <c r="N114" s="150">
        <f>('6-11-24 vs Ramsay'!O18)*100</f>
        <v>50</v>
      </c>
      <c r="O114" s="150"/>
      <c r="P114" s="150"/>
      <c r="Q114" s="150"/>
      <c r="R114" s="150"/>
      <c r="S114" s="150"/>
      <c r="T114" s="150"/>
      <c r="U114" s="150"/>
      <c r="V114" s="150"/>
      <c r="W114" s="150"/>
      <c r="X114" s="150"/>
      <c r="Y114" s="150"/>
      <c r="Z114" s="150"/>
      <c r="AA114" t="s">
        <v>156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A1074A-52BF-4331-A841-8A95DB393D94}">
  <dimension ref="B1:DE23"/>
  <sheetViews>
    <sheetView zoomScale="69" zoomScaleNormal="115" workbookViewId="0">
      <selection activeCell="BF21" sqref="BF21:BG23"/>
    </sheetView>
  </sheetViews>
  <sheetFormatPr defaultColWidth="10.83984375" defaultRowHeight="14.4" x14ac:dyDescent="0.55000000000000004"/>
  <cols>
    <col min="1" max="1" width="16.578125" customWidth="1"/>
    <col min="2" max="2" width="5.3125" customWidth="1"/>
    <col min="4" max="4" width="2.9453125" bestFit="1" customWidth="1"/>
    <col min="5" max="5" width="4.1015625" bestFit="1" customWidth="1"/>
    <col min="6" max="6" width="5.734375" bestFit="1" customWidth="1"/>
    <col min="7" max="7" width="2.9453125" bestFit="1" customWidth="1"/>
    <col min="8" max="8" width="4.1015625" bestFit="1" customWidth="1"/>
    <col min="9" max="9" width="5.734375" bestFit="1" customWidth="1"/>
    <col min="10" max="10" width="2.9453125" bestFit="1" customWidth="1"/>
    <col min="11" max="11" width="4.1015625" bestFit="1" customWidth="1"/>
    <col min="12" max="12" width="5.734375" bestFit="1" customWidth="1"/>
    <col min="13" max="13" width="2.7890625" bestFit="1" customWidth="1"/>
    <col min="14" max="14" width="3.26171875" bestFit="1" customWidth="1"/>
    <col min="15" max="15" width="10.89453125" bestFit="1" customWidth="1"/>
    <col min="16" max="16" width="4.89453125" bestFit="1" customWidth="1"/>
    <col min="17" max="17" width="3.41796875" bestFit="1" customWidth="1"/>
    <col min="18" max="18" width="3.05078125" bestFit="1" customWidth="1"/>
    <col min="19" max="19" width="3.3671875" bestFit="1" customWidth="1"/>
    <col min="20" max="20" width="2.89453125" bestFit="1" customWidth="1"/>
    <col min="21" max="21" width="2.9453125" bestFit="1" customWidth="1"/>
    <col min="22" max="22" width="3.62890625" bestFit="1" customWidth="1"/>
    <col min="23" max="23" width="4.3125" customWidth="1"/>
    <col min="24" max="24" width="3.734375" bestFit="1" customWidth="1"/>
    <col min="25" max="25" width="3.578125" bestFit="1" customWidth="1"/>
    <col min="26" max="26" width="2.83984375" bestFit="1" customWidth="1"/>
    <col min="27" max="27" width="5.47265625" bestFit="1" customWidth="1"/>
    <col min="28" max="28" width="10.7890625" bestFit="1" customWidth="1"/>
    <col min="30" max="30" width="10.89453125" bestFit="1" customWidth="1"/>
    <col min="31" max="31" width="7.1015625" customWidth="1"/>
    <col min="32" max="32" width="2.83984375" bestFit="1" customWidth="1"/>
    <col min="33" max="33" width="4.05078125" bestFit="1" customWidth="1"/>
    <col min="34" max="34" width="3.15625" bestFit="1" customWidth="1"/>
    <col min="35" max="35" width="2.83984375" bestFit="1" customWidth="1"/>
    <col min="36" max="36" width="4.1015625" bestFit="1" customWidth="1"/>
    <col min="37" max="37" width="4.15625" bestFit="1" customWidth="1"/>
    <col min="38" max="38" width="2.62890625" bestFit="1" customWidth="1"/>
    <col min="39" max="39" width="3.83984375" bestFit="1" customWidth="1"/>
    <col min="40" max="40" width="4.15625" bestFit="1" customWidth="1"/>
    <col min="41" max="41" width="2.89453125" bestFit="1" customWidth="1"/>
    <col min="42" max="42" width="4.1015625" bestFit="1" customWidth="1"/>
    <col min="43" max="43" width="4.15625" bestFit="1" customWidth="1"/>
    <col min="44" max="44" width="2.7890625" bestFit="1" customWidth="1"/>
    <col min="45" max="45" width="3.3671875" bestFit="1" customWidth="1"/>
    <col min="46" max="46" width="3.62890625" bestFit="1" customWidth="1"/>
    <col min="47" max="47" width="4.83984375" bestFit="1" customWidth="1"/>
    <col min="48" max="48" width="2.7890625" bestFit="1" customWidth="1"/>
    <col min="49" max="49" width="3" bestFit="1" customWidth="1"/>
    <col min="50" max="50" width="3.26171875" bestFit="1" customWidth="1"/>
    <col min="51" max="51" width="2.83984375" bestFit="1" customWidth="1"/>
    <col min="52" max="52" width="3.7890625" bestFit="1" customWidth="1"/>
    <col min="53" max="53" width="3.62890625" bestFit="1" customWidth="1"/>
    <col min="54" max="54" width="2.89453125" bestFit="1" customWidth="1"/>
    <col min="55" max="55" width="3.7890625" bestFit="1" customWidth="1"/>
    <col min="56" max="56" width="10.7890625" bestFit="1" customWidth="1"/>
    <col min="62" max="62" width="12.3125" bestFit="1" customWidth="1"/>
    <col min="64" max="64" width="13.20703125" bestFit="1" customWidth="1"/>
    <col min="65" max="65" width="12.578125" bestFit="1" customWidth="1"/>
    <col min="67" max="67" width="14.3671875" customWidth="1"/>
    <col min="68" max="68" width="16.47265625" customWidth="1"/>
    <col min="69" max="69" width="14.62890625" customWidth="1"/>
  </cols>
  <sheetData>
    <row r="1" spans="2:104" ht="23.4" thickBot="1" x14ac:dyDescent="0.9">
      <c r="B1" s="11"/>
      <c r="C1" s="11" t="s">
        <v>111</v>
      </c>
      <c r="D1" s="225" t="s">
        <v>1</v>
      </c>
      <c r="E1" s="226"/>
      <c r="F1" s="227"/>
      <c r="G1" s="228" t="s">
        <v>5</v>
      </c>
      <c r="H1" s="229"/>
      <c r="I1" s="230"/>
      <c r="J1" s="231" t="s">
        <v>38</v>
      </c>
      <c r="K1" s="232"/>
      <c r="L1" s="233"/>
      <c r="M1" s="234" t="s">
        <v>6</v>
      </c>
      <c r="N1" s="234"/>
      <c r="O1" s="234"/>
      <c r="P1" s="235"/>
      <c r="Q1" s="236" t="s">
        <v>8</v>
      </c>
      <c r="R1" s="237"/>
      <c r="S1" s="238"/>
      <c r="T1" s="223"/>
      <c r="U1" s="224"/>
      <c r="V1" s="224"/>
      <c r="W1" s="224"/>
      <c r="X1" s="224"/>
      <c r="Y1" s="224"/>
      <c r="Z1" s="37"/>
      <c r="AD1" s="11" t="s">
        <v>110</v>
      </c>
      <c r="AE1" s="11"/>
      <c r="AF1" s="225" t="s">
        <v>1</v>
      </c>
      <c r="AG1" s="226"/>
      <c r="AH1" s="227"/>
      <c r="AI1" s="228" t="s">
        <v>5</v>
      </c>
      <c r="AJ1" s="229"/>
      <c r="AK1" s="230"/>
      <c r="AL1" s="231" t="s">
        <v>38</v>
      </c>
      <c r="AM1" s="232"/>
      <c r="AN1" s="233"/>
      <c r="AO1" s="234" t="s">
        <v>6</v>
      </c>
      <c r="AP1" s="234"/>
      <c r="AQ1" s="234"/>
      <c r="AR1" s="235"/>
      <c r="AS1" s="236" t="s">
        <v>8</v>
      </c>
      <c r="AT1" s="237"/>
      <c r="AU1" s="238"/>
      <c r="AV1" s="223"/>
      <c r="AW1" s="224"/>
      <c r="AX1" s="224"/>
      <c r="AY1" s="224"/>
      <c r="AZ1" s="224"/>
      <c r="BA1" s="224"/>
      <c r="BB1" s="37"/>
      <c r="BF1" s="62"/>
      <c r="BG1" s="63"/>
      <c r="BH1" s="140" t="s">
        <v>44</v>
      </c>
      <c r="BI1" s="141"/>
      <c r="BJ1" s="142"/>
      <c r="BK1" s="140" t="s">
        <v>54</v>
      </c>
      <c r="BL1" s="141"/>
      <c r="BM1" s="141"/>
      <c r="BN1" s="142"/>
      <c r="BO1" s="64" t="s">
        <v>60</v>
      </c>
      <c r="BP1" s="65"/>
      <c r="BQ1" s="66"/>
      <c r="BR1" s="64" t="s">
        <v>73</v>
      </c>
      <c r="BS1" s="65"/>
      <c r="BT1" s="66"/>
      <c r="BU1" s="64" t="s">
        <v>100</v>
      </c>
      <c r="BV1" s="66"/>
    </row>
    <row r="2" spans="2:104" ht="23.4" thickBot="1" x14ac:dyDescent="0.9">
      <c r="B2" s="11" t="s">
        <v>33</v>
      </c>
      <c r="C2" s="11" t="s">
        <v>0</v>
      </c>
      <c r="D2" s="13" t="s">
        <v>2</v>
      </c>
      <c r="E2" s="1" t="s">
        <v>3</v>
      </c>
      <c r="F2" s="14" t="s">
        <v>4</v>
      </c>
      <c r="G2" s="10" t="s">
        <v>2</v>
      </c>
      <c r="H2" s="2" t="s">
        <v>3</v>
      </c>
      <c r="I2" s="28" t="s">
        <v>4</v>
      </c>
      <c r="J2" s="3" t="s">
        <v>38</v>
      </c>
      <c r="K2" s="3" t="s">
        <v>39</v>
      </c>
      <c r="L2" s="3" t="s">
        <v>40</v>
      </c>
      <c r="M2" s="29" t="s">
        <v>2</v>
      </c>
      <c r="N2" s="2" t="s">
        <v>3</v>
      </c>
      <c r="O2" s="3" t="s">
        <v>4</v>
      </c>
      <c r="P2" s="5" t="s">
        <v>7</v>
      </c>
      <c r="Q2" s="7" t="s">
        <v>9</v>
      </c>
      <c r="R2" s="4" t="s">
        <v>10</v>
      </c>
      <c r="S2" s="5" t="s">
        <v>6</v>
      </c>
      <c r="T2" s="7" t="s">
        <v>11</v>
      </c>
      <c r="U2" s="4" t="s">
        <v>12</v>
      </c>
      <c r="V2" s="4" t="s">
        <v>13</v>
      </c>
      <c r="W2" s="4" t="s">
        <v>14</v>
      </c>
      <c r="X2" s="4" t="s">
        <v>109</v>
      </c>
      <c r="Y2" s="4" t="s">
        <v>10</v>
      </c>
      <c r="Z2" s="4" t="s">
        <v>62</v>
      </c>
      <c r="AA2" s="4" t="s">
        <v>34</v>
      </c>
      <c r="AB2" s="38" t="s">
        <v>71</v>
      </c>
      <c r="AD2" s="11" t="s">
        <v>33</v>
      </c>
      <c r="AE2" s="11" t="s">
        <v>0</v>
      </c>
      <c r="AF2" s="13" t="s">
        <v>2</v>
      </c>
      <c r="AG2" s="1" t="s">
        <v>3</v>
      </c>
      <c r="AH2" s="14" t="s">
        <v>4</v>
      </c>
      <c r="AI2" s="10" t="s">
        <v>2</v>
      </c>
      <c r="AJ2" s="2" t="s">
        <v>3</v>
      </c>
      <c r="AK2" s="28" t="s">
        <v>4</v>
      </c>
      <c r="AL2" s="3" t="s">
        <v>38</v>
      </c>
      <c r="AM2" s="3" t="s">
        <v>39</v>
      </c>
      <c r="AN2" s="3" t="s">
        <v>40</v>
      </c>
      <c r="AO2" s="29" t="s">
        <v>2</v>
      </c>
      <c r="AP2" s="2" t="s">
        <v>3</v>
      </c>
      <c r="AQ2" s="3" t="s">
        <v>4</v>
      </c>
      <c r="AR2" s="5" t="s">
        <v>7</v>
      </c>
      <c r="AS2" s="7" t="s">
        <v>9</v>
      </c>
      <c r="AT2" s="4" t="s">
        <v>10</v>
      </c>
      <c r="AU2" s="5" t="s">
        <v>6</v>
      </c>
      <c r="AV2" s="7" t="s">
        <v>11</v>
      </c>
      <c r="AW2" s="4" t="s">
        <v>12</v>
      </c>
      <c r="AX2" s="4" t="s">
        <v>13</v>
      </c>
      <c r="AY2" s="4" t="s">
        <v>14</v>
      </c>
      <c r="AZ2" s="4" t="s">
        <v>109</v>
      </c>
      <c r="BA2" s="4" t="s">
        <v>10</v>
      </c>
      <c r="BB2" s="4" t="s">
        <v>62</v>
      </c>
      <c r="BC2" s="4" t="s">
        <v>34</v>
      </c>
      <c r="BD2" s="38" t="s">
        <v>71</v>
      </c>
      <c r="BF2" s="67" t="s">
        <v>33</v>
      </c>
      <c r="BG2" s="68" t="s">
        <v>0</v>
      </c>
      <c r="BH2" s="69" t="s">
        <v>36</v>
      </c>
      <c r="BI2" s="70" t="s">
        <v>37</v>
      </c>
      <c r="BJ2" s="71" t="s">
        <v>41</v>
      </c>
      <c r="BK2" s="72" t="s">
        <v>45</v>
      </c>
      <c r="BL2" s="73" t="s">
        <v>46</v>
      </c>
      <c r="BM2" s="74" t="s">
        <v>47</v>
      </c>
      <c r="BN2" s="75" t="s">
        <v>48</v>
      </c>
      <c r="BO2" s="76" t="s">
        <v>57</v>
      </c>
      <c r="BP2" s="77" t="s">
        <v>58</v>
      </c>
      <c r="BQ2" s="78" t="s">
        <v>59</v>
      </c>
      <c r="BR2" s="72" t="s">
        <v>72</v>
      </c>
      <c r="BS2" s="77" t="s">
        <v>74</v>
      </c>
      <c r="BT2" s="79" t="s">
        <v>94</v>
      </c>
      <c r="BU2" s="80" t="s">
        <v>99</v>
      </c>
      <c r="BV2" s="79" t="s">
        <v>61</v>
      </c>
      <c r="BW2" s="156" t="s">
        <v>138</v>
      </c>
      <c r="BX2" s="54"/>
      <c r="BY2" s="215" t="s">
        <v>64</v>
      </c>
      <c r="BZ2" s="215"/>
      <c r="CA2" s="215"/>
      <c r="CB2" s="215"/>
      <c r="CC2" s="215"/>
      <c r="CD2" s="215"/>
      <c r="CE2" s="215"/>
      <c r="CF2" s="215"/>
      <c r="CG2" s="215"/>
      <c r="CH2" s="215"/>
      <c r="CI2" s="215"/>
      <c r="CJ2" s="215"/>
      <c r="CK2" s="215"/>
      <c r="CL2" s="215"/>
      <c r="CM2" s="215"/>
      <c r="CN2" s="215"/>
      <c r="CO2" s="215"/>
      <c r="CP2" s="215"/>
      <c r="CQ2" s="215"/>
      <c r="CR2" s="215"/>
      <c r="CS2" s="215"/>
      <c r="CT2" s="215"/>
      <c r="CU2" s="215"/>
      <c r="CV2" s="215"/>
      <c r="CW2" s="215"/>
      <c r="CX2" s="215"/>
      <c r="CY2" s="215"/>
      <c r="CZ2" s="216"/>
    </row>
    <row r="3" spans="2:104" ht="23.1" x14ac:dyDescent="0.85">
      <c r="B3" s="11">
        <v>0</v>
      </c>
      <c r="C3" s="11" t="s">
        <v>17</v>
      </c>
      <c r="D3" s="15">
        <v>0</v>
      </c>
      <c r="E3" s="16">
        <v>0</v>
      </c>
      <c r="F3" s="130">
        <f>IFERROR(D3/E3,0)</f>
        <v>0</v>
      </c>
      <c r="G3" s="15">
        <v>0</v>
      </c>
      <c r="H3" s="16">
        <v>0</v>
      </c>
      <c r="I3" s="133">
        <f>IFERROR(G3/H3,0)</f>
        <v>0</v>
      </c>
      <c r="J3" s="33">
        <v>0</v>
      </c>
      <c r="K3" s="33">
        <v>0</v>
      </c>
      <c r="L3" s="31">
        <f>IFERROR(J3/K3, 0)</f>
        <v>0</v>
      </c>
      <c r="M3" s="21">
        <f t="shared" ref="M3:N17" si="0">D3+G3</f>
        <v>0</v>
      </c>
      <c r="N3" s="16">
        <f t="shared" si="0"/>
        <v>0</v>
      </c>
      <c r="O3" s="136">
        <f>IFERROR(M3/N3,0)</f>
        <v>0</v>
      </c>
      <c r="P3" s="17">
        <f>(D3*2)+(G3*3)+(J3)</f>
        <v>0</v>
      </c>
      <c r="Q3" s="15">
        <v>0</v>
      </c>
      <c r="R3" s="16">
        <v>1</v>
      </c>
      <c r="S3" s="17">
        <f>Q3+R3</f>
        <v>1</v>
      </c>
      <c r="T3" s="15">
        <v>1</v>
      </c>
      <c r="U3" s="16">
        <v>1</v>
      </c>
      <c r="V3" s="16">
        <v>0</v>
      </c>
      <c r="W3" s="16">
        <v>2</v>
      </c>
      <c r="X3" s="16">
        <v>0</v>
      </c>
      <c r="Y3" s="16">
        <v>0</v>
      </c>
      <c r="Z3" s="16">
        <v>0</v>
      </c>
      <c r="AA3" s="151">
        <v>5.5</v>
      </c>
      <c r="AB3" s="60">
        <f>IFERROR($N$18+0.44*$K$18-(1.07*($Q$18/($Q$18+$AT$18))*($N$18-$M$18))+U18, 0)</f>
        <v>69.084102564102551</v>
      </c>
      <c r="AD3" s="11">
        <v>0</v>
      </c>
      <c r="AE3" s="11"/>
      <c r="AF3" s="15"/>
      <c r="AG3" s="16"/>
      <c r="AH3" s="130">
        <f>IFERROR(AF3/AG3,0)</f>
        <v>0</v>
      </c>
      <c r="AI3" s="15"/>
      <c r="AJ3" s="16"/>
      <c r="AK3" s="133">
        <f>IFERROR(AI3/AJ3,0)</f>
        <v>0</v>
      </c>
      <c r="AL3" s="33"/>
      <c r="AM3" s="33"/>
      <c r="AN3" s="31">
        <f>IFERROR(AL3/AM3, 0)</f>
        <v>0</v>
      </c>
      <c r="AO3" s="21">
        <f t="shared" ref="AO3:AP17" si="1">AF3+AI3</f>
        <v>0</v>
      </c>
      <c r="AP3" s="16">
        <f t="shared" si="1"/>
        <v>0</v>
      </c>
      <c r="AQ3" s="136">
        <f>IFERROR(AO3/AP3,0)</f>
        <v>0</v>
      </c>
      <c r="AR3" s="17">
        <f>(AF3*2)+(AI3*3)+(AL3)</f>
        <v>0</v>
      </c>
      <c r="AS3" s="15"/>
      <c r="AT3" s="16"/>
      <c r="AU3" s="17">
        <f>AS3+AT3</f>
        <v>0</v>
      </c>
      <c r="AV3" s="15"/>
      <c r="AW3" s="16"/>
      <c r="AX3" s="16"/>
      <c r="AY3" s="16"/>
      <c r="AZ3" s="16"/>
      <c r="BA3" s="16"/>
      <c r="BB3" s="16"/>
      <c r="BC3" s="16"/>
      <c r="BD3" s="60">
        <f>IFERROR($AP$18+0.44*$AM$18-(1.07*($AS$18/($AS$18+$R$18))*($AP$18-$AO$18))+AW18, 0)</f>
        <v>68.037666666666667</v>
      </c>
      <c r="BF3" s="67">
        <v>0</v>
      </c>
      <c r="BG3" s="68" t="s">
        <v>17</v>
      </c>
      <c r="BH3" s="81">
        <f t="shared" ref="BH3:BH18" si="2">IFERROR(((D3+(1.5*G3))/N3), 0)</f>
        <v>0</v>
      </c>
      <c r="BI3" s="113">
        <f t="shared" ref="BI3:BI18" si="3">IFERROR(P3/(2*(N3+(0.44*K3))), 0)</f>
        <v>0</v>
      </c>
      <c r="BJ3" s="114">
        <f t="shared" ref="BJ3:BJ17" si="4">IFERROR((N3+(0.44*K3)+U3)/(($N$18+(0.44*$K$18)+$U$18)*((5*AA3)/160)), 0)</f>
        <v>6.6145768737856048E-2</v>
      </c>
      <c r="BK3" s="81">
        <f t="shared" ref="BK3:BK17" si="5">IFERROR(T3/(($M$18*((5*AA3)/$AA$18))-M3), 0)</f>
        <v>0.19396363636363634</v>
      </c>
      <c r="BL3" s="113">
        <f t="shared" ref="BL3:BL17" si="6">IFERROR(T3/(N3+(0.44*K3)+T3+U3), 0)</f>
        <v>0.5</v>
      </c>
      <c r="BM3" s="115">
        <f t="shared" ref="BM3:BM17" si="7">IFERROR(U3/(N3+(0.44*K3)+T3+U3), 0)</f>
        <v>0.5</v>
      </c>
      <c r="BN3" s="82">
        <f t="shared" ref="BN3:BN18" si="8">IFERROR(T3/U3, 0)</f>
        <v>1</v>
      </c>
      <c r="BO3" s="81">
        <f t="shared" ref="BO3:BO17" si="9">IFERROR(Q3/(($Q$18+$AT$18)*((5*AA3)/$AA$18)), 0)</f>
        <v>0</v>
      </c>
      <c r="BP3" s="113">
        <f t="shared" ref="BP3:BP17" si="10">IFERROR(R3/(($R$18+$AS$18)*((5*AA3)/$AA$18)), 0)</f>
        <v>0.19396363636363634</v>
      </c>
      <c r="BQ3" s="116">
        <f t="shared" ref="BQ3:BQ17" si="11">IFERROR(S3/(($S$18+$AU$18)*((5*AA3)/$AA$18)), 0)</f>
        <v>8.4332015810276661E-2</v>
      </c>
      <c r="BR3" s="83">
        <f t="shared" ref="BR3:BR16" si="12">IFERROR($BR$18+0.2*(100*($AR$18/CI5)*(1-CH5)-$BR$18), 0)</f>
        <v>49.161068514841645</v>
      </c>
      <c r="BS3" s="84">
        <f t="shared" ref="BS3:BS16" si="13">IFERROR((CS5/CZ5)*100, 0)</f>
        <v>50.92591064856844</v>
      </c>
      <c r="BT3" s="85">
        <f>BS3-BR3</f>
        <v>1.7648421337267948</v>
      </c>
      <c r="BU3" s="81">
        <f t="shared" ref="BU3:BU17" si="14">IFERROR((P3+M3+J3-N3-K3+R3+(0.5*Q3)+T3+W3+(0.5*V3)-U3)/(($P$18+$AR$18)+($M$18+$AO$18)+($J$18+$AL$18)-($N$18+$AP$18)-($K$18+$AM$18)+($R$18+$AT$18)+(0.5*($Q$18+$AS$18))+($T$18+$AV$18)+($W$18+$AY$18)+(0.5*($V$18+$AX$18))-($U$18+$AW$18)), 0)</f>
        <v>2.6200873362445413E-2</v>
      </c>
      <c r="BV3" s="85">
        <f>IFERROR((D3*2)-(E3*((homedefinitions!$K$15)*2))+(G3*3)-(H3*((homedefinitions!$L$15)*3))+(J3)-(K3*(homedefinitions!$M$15))+S3+T3+V3+W3-U3, 0)</f>
        <v>3</v>
      </c>
      <c r="BW3" s="85">
        <f>IFERROR(K3/N3, 0)</f>
        <v>0</v>
      </c>
      <c r="BX3" s="54"/>
      <c r="BY3" s="57"/>
      <c r="BZ3" s="217" t="s">
        <v>75</v>
      </c>
      <c r="CA3" s="218"/>
      <c r="CB3" s="218"/>
      <c r="CC3" s="218"/>
      <c r="CD3" s="218"/>
      <c r="CE3" s="218"/>
      <c r="CF3" s="218"/>
      <c r="CG3" s="218"/>
      <c r="CH3" s="218"/>
      <c r="CI3" s="219"/>
      <c r="CJ3" s="220" t="s">
        <v>92</v>
      </c>
      <c r="CK3" s="221"/>
      <c r="CL3" s="221"/>
      <c r="CM3" s="221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2"/>
    </row>
    <row r="4" spans="2:104" ht="23.1" x14ac:dyDescent="0.85">
      <c r="B4" s="11">
        <v>1</v>
      </c>
      <c r="C4" s="11" t="s">
        <v>18</v>
      </c>
      <c r="D4" s="18">
        <v>4</v>
      </c>
      <c r="E4" s="19">
        <v>5</v>
      </c>
      <c r="F4" s="131">
        <f t="shared" ref="F4:F18" si="15">IFERROR(D4/E4,0)</f>
        <v>0.8</v>
      </c>
      <c r="G4" s="18">
        <v>2</v>
      </c>
      <c r="H4" s="19">
        <v>7</v>
      </c>
      <c r="I4" s="134">
        <f t="shared" ref="I4:I18" si="16">IFERROR(G4/H4,0)</f>
        <v>0.2857142857142857</v>
      </c>
      <c r="J4" s="34">
        <v>0</v>
      </c>
      <c r="K4" s="34">
        <v>0</v>
      </c>
      <c r="L4" s="32">
        <f t="shared" ref="L4:L18" si="17">IFERROR(J4/K4, 0)</f>
        <v>0</v>
      </c>
      <c r="M4" s="22">
        <f t="shared" si="0"/>
        <v>6</v>
      </c>
      <c r="N4" s="19">
        <f t="shared" si="0"/>
        <v>12</v>
      </c>
      <c r="O4" s="137">
        <f t="shared" ref="O4:O18" si="18">IFERROR(M4/N4,0)</f>
        <v>0.5</v>
      </c>
      <c r="P4" s="20">
        <f t="shared" ref="P4:P17" si="19">(D4*2)+(G4*3)+(J4)</f>
        <v>14</v>
      </c>
      <c r="Q4" s="18">
        <v>0</v>
      </c>
      <c r="R4" s="19">
        <v>0</v>
      </c>
      <c r="S4" s="20">
        <f t="shared" ref="S4:S18" si="20">Q4+R4</f>
        <v>0</v>
      </c>
      <c r="T4" s="18">
        <v>0</v>
      </c>
      <c r="U4" s="19">
        <v>1</v>
      </c>
      <c r="V4" s="19">
        <v>0</v>
      </c>
      <c r="W4" s="19">
        <v>1</v>
      </c>
      <c r="X4" s="19">
        <v>0</v>
      </c>
      <c r="Y4" s="19">
        <v>2</v>
      </c>
      <c r="Z4" s="19">
        <v>3</v>
      </c>
      <c r="AA4" s="152">
        <v>16.5</v>
      </c>
      <c r="AD4" s="11">
        <v>1</v>
      </c>
      <c r="AE4" s="11"/>
      <c r="AF4" s="18"/>
      <c r="AG4" s="19"/>
      <c r="AH4" s="131">
        <f t="shared" ref="AH4:AH18" si="21">IFERROR(AF4/AG4,0)</f>
        <v>0</v>
      </c>
      <c r="AI4" s="18"/>
      <c r="AJ4" s="19"/>
      <c r="AK4" s="134">
        <f t="shared" ref="AK4:AK18" si="22">IFERROR(AI4/AJ4,0)</f>
        <v>0</v>
      </c>
      <c r="AL4" s="34"/>
      <c r="AM4" s="34"/>
      <c r="AN4" s="32">
        <f t="shared" ref="AN4:AN18" si="23">IFERROR(AL4/AM4, 0)</f>
        <v>0</v>
      </c>
      <c r="AO4" s="22">
        <f t="shared" si="1"/>
        <v>0</v>
      </c>
      <c r="AP4" s="19">
        <f t="shared" si="1"/>
        <v>0</v>
      </c>
      <c r="AQ4" s="137">
        <f t="shared" ref="AQ4:AQ18" si="24">IFERROR(AO4/AP4,0)</f>
        <v>0</v>
      </c>
      <c r="AR4" s="20">
        <f t="shared" ref="AR4:AR17" si="25">(AF4*2)+(AI4*3)+(AL4)</f>
        <v>0</v>
      </c>
      <c r="AS4" s="18"/>
      <c r="AT4" s="19"/>
      <c r="AU4" s="20">
        <f t="shared" ref="AU4:AU18" si="26">AS4+AT4</f>
        <v>0</v>
      </c>
      <c r="AV4" s="18"/>
      <c r="AW4" s="19"/>
      <c r="AX4" s="19"/>
      <c r="AY4" s="19"/>
      <c r="AZ4" s="19"/>
      <c r="BA4" s="19"/>
      <c r="BB4" s="19"/>
      <c r="BC4" s="19"/>
      <c r="BF4" s="67">
        <v>1</v>
      </c>
      <c r="BG4" s="68" t="s">
        <v>18</v>
      </c>
      <c r="BH4" s="86">
        <f t="shared" si="2"/>
        <v>0.58333333333333337</v>
      </c>
      <c r="BI4" s="117">
        <f t="shared" si="3"/>
        <v>0.58333333333333337</v>
      </c>
      <c r="BJ4" s="118">
        <f t="shared" si="4"/>
        <v>0.28663166453070954</v>
      </c>
      <c r="BK4" s="86">
        <f t="shared" si="5"/>
        <v>0</v>
      </c>
      <c r="BL4" s="117">
        <f t="shared" si="6"/>
        <v>0</v>
      </c>
      <c r="BM4" s="119">
        <f t="shared" si="7"/>
        <v>7.6923076923076927E-2</v>
      </c>
      <c r="BN4" s="87">
        <f t="shared" si="8"/>
        <v>0</v>
      </c>
      <c r="BO4" s="86">
        <f t="shared" si="9"/>
        <v>0</v>
      </c>
      <c r="BP4" s="117">
        <f t="shared" si="10"/>
        <v>0</v>
      </c>
      <c r="BQ4" s="120">
        <f t="shared" si="11"/>
        <v>0</v>
      </c>
      <c r="BR4" s="88">
        <f t="shared" si="12"/>
        <v>88.768888914588871</v>
      </c>
      <c r="BS4" s="89">
        <f t="shared" si="13"/>
        <v>118.0171960052481</v>
      </c>
      <c r="BT4" s="90">
        <f t="shared" ref="BT4:BT18" si="27">BS4-BR4</f>
        <v>29.248307090659225</v>
      </c>
      <c r="BU4" s="86">
        <f t="shared" si="14"/>
        <v>6.9868995633187769E-2</v>
      </c>
      <c r="BV4" s="85">
        <f>IFERROR((D4*2)-(E4*((homedefinitions!$K$15)*2))+(G4*3)-(H4*((homedefinitions!$L$15)*3))+(J4)-(K4*(homedefinitions!$M$15))+S4+T4+V4+W4-U4, 0)</f>
        <v>4.3699999999999992</v>
      </c>
      <c r="BW4" s="85">
        <f t="shared" ref="BW4:BW18" si="28">IFERROR(K4/N4, 0)</f>
        <v>0</v>
      </c>
      <c r="BX4" s="26" t="s">
        <v>33</v>
      </c>
      <c r="BY4" s="25" t="s">
        <v>0</v>
      </c>
      <c r="BZ4" s="40" t="s">
        <v>63</v>
      </c>
      <c r="CA4" s="36" t="s">
        <v>65</v>
      </c>
      <c r="CB4" s="36" t="s">
        <v>66</v>
      </c>
      <c r="CC4" s="36" t="s">
        <v>108</v>
      </c>
      <c r="CD4" s="36" t="s">
        <v>107</v>
      </c>
      <c r="CE4" s="36" t="s">
        <v>106</v>
      </c>
      <c r="CF4" s="36" t="s">
        <v>67</v>
      </c>
      <c r="CG4" s="36" t="s">
        <v>68</v>
      </c>
      <c r="CH4" s="36" t="s">
        <v>69</v>
      </c>
      <c r="CI4" s="50" t="s">
        <v>70</v>
      </c>
      <c r="CJ4" s="40" t="s">
        <v>76</v>
      </c>
      <c r="CK4" s="36" t="s">
        <v>77</v>
      </c>
      <c r="CL4" s="36" t="s">
        <v>78</v>
      </c>
      <c r="CM4" s="36" t="s">
        <v>79</v>
      </c>
      <c r="CN4" s="36" t="s">
        <v>80</v>
      </c>
      <c r="CO4" s="36" t="s">
        <v>81</v>
      </c>
      <c r="CP4" s="36" t="s">
        <v>93</v>
      </c>
      <c r="CQ4" s="36" t="s">
        <v>82</v>
      </c>
      <c r="CR4" s="36" t="s">
        <v>83</v>
      </c>
      <c r="CS4" s="36" t="s">
        <v>84</v>
      </c>
      <c r="CT4" s="36" t="s">
        <v>85</v>
      </c>
      <c r="CU4" s="36" t="s">
        <v>86</v>
      </c>
      <c r="CV4" s="36" t="s">
        <v>87</v>
      </c>
      <c r="CW4" s="36" t="s">
        <v>88</v>
      </c>
      <c r="CX4" s="36" t="s">
        <v>89</v>
      </c>
      <c r="CY4" s="36" t="s">
        <v>90</v>
      </c>
      <c r="CZ4" s="53" t="s">
        <v>91</v>
      </c>
    </row>
    <row r="5" spans="2:104" ht="23.1" x14ac:dyDescent="0.85">
      <c r="B5" s="11">
        <v>2</v>
      </c>
      <c r="C5" s="11" t="s">
        <v>19</v>
      </c>
      <c r="D5" s="15">
        <v>3</v>
      </c>
      <c r="E5" s="16">
        <v>6</v>
      </c>
      <c r="F5" s="130">
        <f t="shared" si="15"/>
        <v>0.5</v>
      </c>
      <c r="G5" s="15">
        <v>0</v>
      </c>
      <c r="H5" s="16">
        <v>1</v>
      </c>
      <c r="I5" s="133">
        <f t="shared" si="16"/>
        <v>0</v>
      </c>
      <c r="J5" s="33">
        <v>2</v>
      </c>
      <c r="K5" s="33">
        <v>2</v>
      </c>
      <c r="L5" s="31">
        <f t="shared" si="17"/>
        <v>1</v>
      </c>
      <c r="M5" s="21">
        <f t="shared" si="0"/>
        <v>3</v>
      </c>
      <c r="N5" s="16">
        <f t="shared" si="0"/>
        <v>7</v>
      </c>
      <c r="O5" s="136">
        <f t="shared" si="18"/>
        <v>0.42857142857142855</v>
      </c>
      <c r="P5" s="17">
        <f t="shared" si="19"/>
        <v>8</v>
      </c>
      <c r="Q5" s="15">
        <v>2</v>
      </c>
      <c r="R5" s="16">
        <v>3</v>
      </c>
      <c r="S5" s="17">
        <f t="shared" si="20"/>
        <v>5</v>
      </c>
      <c r="T5" s="15">
        <v>1</v>
      </c>
      <c r="U5" s="16">
        <v>2</v>
      </c>
      <c r="V5" s="16">
        <v>0</v>
      </c>
      <c r="W5" s="16">
        <v>1</v>
      </c>
      <c r="X5" s="16">
        <v>0</v>
      </c>
      <c r="Y5" s="16">
        <v>2</v>
      </c>
      <c r="Z5" s="16">
        <v>1</v>
      </c>
      <c r="AA5" s="151">
        <v>15</v>
      </c>
      <c r="AB5" s="38" t="s">
        <v>98</v>
      </c>
      <c r="AD5" s="11">
        <v>2</v>
      </c>
      <c r="AE5" s="11"/>
      <c r="AF5" s="15"/>
      <c r="AG5" s="16"/>
      <c r="AH5" s="130">
        <f t="shared" si="21"/>
        <v>0</v>
      </c>
      <c r="AI5" s="15"/>
      <c r="AJ5" s="16"/>
      <c r="AK5" s="133">
        <f t="shared" si="22"/>
        <v>0</v>
      </c>
      <c r="AL5" s="33"/>
      <c r="AM5" s="33"/>
      <c r="AN5" s="31">
        <f t="shared" si="23"/>
        <v>0</v>
      </c>
      <c r="AO5" s="21">
        <f t="shared" si="1"/>
        <v>0</v>
      </c>
      <c r="AP5" s="16">
        <f t="shared" si="1"/>
        <v>0</v>
      </c>
      <c r="AQ5" s="136">
        <f t="shared" si="24"/>
        <v>0</v>
      </c>
      <c r="AR5" s="17">
        <f t="shared" si="25"/>
        <v>0</v>
      </c>
      <c r="AS5" s="15"/>
      <c r="AT5" s="16"/>
      <c r="AU5" s="17">
        <f t="shared" si="26"/>
        <v>0</v>
      </c>
      <c r="AV5" s="15"/>
      <c r="AW5" s="16"/>
      <c r="AX5" s="16"/>
      <c r="AY5" s="16"/>
      <c r="AZ5" s="16"/>
      <c r="BA5" s="16"/>
      <c r="BB5" s="16"/>
      <c r="BC5" s="16"/>
      <c r="BD5" s="38" t="s">
        <v>98</v>
      </c>
      <c r="BF5" s="67">
        <v>2</v>
      </c>
      <c r="BG5" s="68" t="s">
        <v>19</v>
      </c>
      <c r="BH5" s="81">
        <f t="shared" si="2"/>
        <v>0.42857142857142855</v>
      </c>
      <c r="BI5" s="113">
        <f t="shared" si="3"/>
        <v>0.50761421319796951</v>
      </c>
      <c r="BJ5" s="114">
        <f t="shared" si="4"/>
        <v>0.23962407154767318</v>
      </c>
      <c r="BK5" s="81">
        <f t="shared" si="5"/>
        <v>9.0409844401505124E-2</v>
      </c>
      <c r="BL5" s="113">
        <f t="shared" si="6"/>
        <v>9.1911764705882359E-2</v>
      </c>
      <c r="BM5" s="115">
        <f t="shared" si="7"/>
        <v>0.18382352941176472</v>
      </c>
      <c r="BN5" s="82">
        <f t="shared" si="8"/>
        <v>0.5</v>
      </c>
      <c r="BO5" s="81">
        <f t="shared" si="9"/>
        <v>0.10941538461538459</v>
      </c>
      <c r="BP5" s="113">
        <f t="shared" si="10"/>
        <v>0.21335999999999997</v>
      </c>
      <c r="BQ5" s="116">
        <f t="shared" si="11"/>
        <v>0.15460869565217386</v>
      </c>
      <c r="BR5" s="83">
        <f t="shared" si="12"/>
        <v>79.204728441334552</v>
      </c>
      <c r="BS5" s="84">
        <f t="shared" si="13"/>
        <v>102.26944099316806</v>
      </c>
      <c r="BT5" s="85">
        <f t="shared" si="27"/>
        <v>23.064712551833509</v>
      </c>
      <c r="BU5" s="81">
        <f t="shared" si="14"/>
        <v>6.9868995633187769E-2</v>
      </c>
      <c r="BV5" s="85">
        <f>IFERROR((D5*2)-(E5*((homedefinitions!$K$15)*2))+(G5*3)-(H5*((homedefinitions!$L$15)*3))+(J5)-(K5*(homedefinitions!$M$15))+S5+T5+V5+W5-U5, 0)</f>
        <v>6.3599999999999994</v>
      </c>
      <c r="BW5" s="85">
        <f t="shared" si="28"/>
        <v>0.2857142857142857</v>
      </c>
      <c r="BX5" s="26">
        <v>0</v>
      </c>
      <c r="BY5" s="25" t="s">
        <v>17</v>
      </c>
      <c r="BZ5" s="47">
        <f t="shared" ref="BZ5:BZ18" si="29">IFERROR(W3+((V3*CB5)*(1-(1.07*CA5)))+(R3*(1-CB5)), 0)</f>
        <v>2.4492753623188408</v>
      </c>
      <c r="CA5" s="39">
        <f>IFERROR(($AS$18/($AS$18+$R$18)), 0)</f>
        <v>0.36666666666666664</v>
      </c>
      <c r="CB5" s="45">
        <f>IFERROR(($AQ$18*(1-CA5))/($AQ$18*(1-CA5)+(CA5*(1-$AQ$18))), 0)</f>
        <v>0.55072463768115942</v>
      </c>
      <c r="CC5" s="45">
        <f t="shared" ref="CC5:CC18" si="30">IFERROR(((($AP$18-$AO$18-$V$18)*CB5*(1-1.07*CA5))/$AA$18)*AA3, 0)</f>
        <v>0.31056471201969321</v>
      </c>
      <c r="CD5" s="45">
        <f t="shared" ref="CD5:CD18" si="31">IFERROR((Z3/$Z$18)*0.4*$AM$18*((1-$AN$18)^2), 0)</f>
        <v>0</v>
      </c>
      <c r="CE5" s="36">
        <f t="shared" ref="CE5:CE18" si="32">IFERROR((($AW$18-$W$18)/$AA$18)*AA3, 0)</f>
        <v>0.20622422197225349</v>
      </c>
      <c r="CF5" s="45">
        <f>IFERROR(CC5+CE5+CD5, 0)</f>
        <v>0.5167889339919467</v>
      </c>
      <c r="CG5" s="45">
        <f>IFERROR(BZ5+CF5, 0)</f>
        <v>2.9660642963107877</v>
      </c>
      <c r="CH5" s="45">
        <f t="shared" ref="CH5:CH18" si="33">IFERROR(CG5/($BD$3*(AA3/$BC$18)),0)</f>
        <v>1.2682020273343937</v>
      </c>
      <c r="CI5" s="51">
        <f>IFERROR($AO$18+(1-((1-$AN$18)^2))*0.4*$AM$18, 0)</f>
        <v>23.28</v>
      </c>
      <c r="CJ5" s="47">
        <f t="shared" ref="CJ5:CJ18" si="34">IFERROR(2*(M3+0.5*G3)*(1-(0.5*((P3-J3)/(2*N3)))*CK5), 0)</f>
        <v>0</v>
      </c>
      <c r="CK5" s="45">
        <f t="shared" ref="CK5:CK18" si="35">IFERROR(((5*AA3/$AA$18)*1.14*(($T$18-T3)/$M$18))+((1-(5*AA3/$AA$18))*(((($T$18/$AA$18)*AA3*5)-T3)/((($M$18/$AA$18)*AA3*5)-M3))), 0)</f>
        <v>0.31073369313684274</v>
      </c>
      <c r="CL5" s="45">
        <f t="shared" ref="CL5:CL18" si="36">IFERROR(2*((($M$18)+0.5*($H$18-G3))/($M$18-M3))*0.5*((($P$18-$J$18)-(P3-J3))/(2*($N$18-N3)))*T3, 0)</f>
        <v>0.67054794520547945</v>
      </c>
      <c r="CM5" s="45">
        <f t="shared" ref="CM5:CM20" si="37">IFERROR(1-($Q$18/CN5)*CO5*CQ5, 0)</f>
        <v>0.91685472949380065</v>
      </c>
      <c r="CN5" s="45">
        <f>IFERROR($M$18+(1-(1-($J$18/$K$18))^2)*$K$18*0.4, 0)</f>
        <v>32.488888888888887</v>
      </c>
      <c r="CO5" s="45">
        <f>IFERROR(((1-CP5)*CQ5)/((1-CP5)*CQ5+(1-CQ5)*CP5), 0)</f>
        <v>0.45709112460783091</v>
      </c>
      <c r="CP5" s="45">
        <f>IFERROR($Q$18/($Q$18+$AT$18), 0)</f>
        <v>0.41025641025641024</v>
      </c>
      <c r="CQ5" s="45">
        <f>IFERROR(CN5/($N$18+0.44*$K$18+$U$18), 0)</f>
        <v>0.36935981001465312</v>
      </c>
      <c r="CR5" s="45">
        <f t="shared" ref="CR5:CR18" si="38">IFERROR(Q3*CO5*CQ5*($P$18/($M$18+(1-(1-($J$18/$K$18))^2)*0.4*$K$18)), 0)</f>
        <v>0</v>
      </c>
      <c r="CS5" s="45">
        <f t="shared" ref="CS5:CS18" si="39">IFERROR((CJ5+CL5+J3)*CM5+CR5, 0)</f>
        <v>0.61479505491399367</v>
      </c>
      <c r="CT5" s="45">
        <f t="shared" ref="CT5:CT18" si="40">IFERROR(M3*(1-(0.5*((P3-J3)/(2*N3)))*CK5), 0)</f>
        <v>0</v>
      </c>
      <c r="CU5" s="45">
        <f t="shared" ref="CU5:CU18" si="41">IFERROR(0.5*((($P$18-$J$18)-(P3-J3))/(2*($N$18-N3)))*T3, 0)</f>
        <v>0.22602739726027396</v>
      </c>
      <c r="CV5" s="45">
        <f t="shared" ref="CV5:CV18" si="42">IFERROR((1-(1-(J3/K3))^2)*0.4*K3, 0)</f>
        <v>0</v>
      </c>
      <c r="CW5" s="45">
        <f t="shared" ref="CW5:CW18" si="43">IFERROR(Q3*CO5*CQ5, 0)</f>
        <v>0</v>
      </c>
      <c r="CX5" s="45">
        <f t="shared" ref="CX5:CX18" si="44">IFERROR((N3-M3)*(1-(1.07*CP5)), 0)</f>
        <v>0</v>
      </c>
      <c r="CY5" s="45">
        <f t="shared" ref="CY5:CY18" si="45">IFERROR(((1-(J3/K3))^2)*0.4*K3, 0)</f>
        <v>0</v>
      </c>
      <c r="CZ5" s="43">
        <f t="shared" ref="CZ5:CZ18" si="46">IFERROR(((CT5+CU5+CV5)*CM5)+CW5+CX5+CY5+U3, 0)</f>
        <v>1.2072342881732563</v>
      </c>
    </row>
    <row r="6" spans="2:104" ht="23.1" x14ac:dyDescent="0.85">
      <c r="B6" s="11">
        <v>3</v>
      </c>
      <c r="C6" s="11" t="s">
        <v>20</v>
      </c>
      <c r="D6" s="18">
        <v>0</v>
      </c>
      <c r="E6" s="19">
        <v>1</v>
      </c>
      <c r="F6" s="131">
        <f t="shared" si="15"/>
        <v>0</v>
      </c>
      <c r="G6" s="18">
        <v>1</v>
      </c>
      <c r="H6" s="19">
        <v>6</v>
      </c>
      <c r="I6" s="134">
        <f t="shared" si="16"/>
        <v>0.16666666666666666</v>
      </c>
      <c r="J6" s="34">
        <v>0</v>
      </c>
      <c r="K6" s="34">
        <v>0</v>
      </c>
      <c r="L6" s="32">
        <f t="shared" si="17"/>
        <v>0</v>
      </c>
      <c r="M6" s="22">
        <f t="shared" si="0"/>
        <v>1</v>
      </c>
      <c r="N6" s="19">
        <f t="shared" si="0"/>
        <v>7</v>
      </c>
      <c r="O6" s="137">
        <f t="shared" si="18"/>
        <v>0.14285714285714285</v>
      </c>
      <c r="P6" s="20">
        <f t="shared" si="19"/>
        <v>3</v>
      </c>
      <c r="Q6" s="18">
        <v>0</v>
      </c>
      <c r="R6" s="19">
        <v>0</v>
      </c>
      <c r="S6" s="20">
        <f t="shared" si="20"/>
        <v>0</v>
      </c>
      <c r="T6" s="18">
        <v>2</v>
      </c>
      <c r="U6" s="19">
        <v>1</v>
      </c>
      <c r="V6" s="19">
        <v>0</v>
      </c>
      <c r="W6" s="19">
        <v>2</v>
      </c>
      <c r="X6" s="19">
        <v>0</v>
      </c>
      <c r="Y6" s="19">
        <v>0</v>
      </c>
      <c r="Z6" s="19">
        <v>2</v>
      </c>
      <c r="AA6" s="152">
        <v>11.15</v>
      </c>
      <c r="AB6" s="60">
        <f>IFERROR((AB3/32)*40, 0)</f>
        <v>86.355128205128182</v>
      </c>
      <c r="AD6" s="11">
        <v>3</v>
      </c>
      <c r="AE6" s="11"/>
      <c r="AF6" s="18"/>
      <c r="AG6" s="19"/>
      <c r="AH6" s="131">
        <f t="shared" si="21"/>
        <v>0</v>
      </c>
      <c r="AI6" s="18"/>
      <c r="AJ6" s="19"/>
      <c r="AK6" s="134">
        <f t="shared" si="22"/>
        <v>0</v>
      </c>
      <c r="AL6" s="34"/>
      <c r="AM6" s="34"/>
      <c r="AN6" s="32">
        <f t="shared" si="23"/>
        <v>0</v>
      </c>
      <c r="AO6" s="22">
        <f t="shared" si="1"/>
        <v>0</v>
      </c>
      <c r="AP6" s="19">
        <f t="shared" si="1"/>
        <v>0</v>
      </c>
      <c r="AQ6" s="137">
        <f t="shared" si="24"/>
        <v>0</v>
      </c>
      <c r="AR6" s="20">
        <f t="shared" si="25"/>
        <v>0</v>
      </c>
      <c r="AS6" s="18"/>
      <c r="AT6" s="19"/>
      <c r="AU6" s="20">
        <f t="shared" si="26"/>
        <v>0</v>
      </c>
      <c r="AV6" s="18"/>
      <c r="AW6" s="19"/>
      <c r="AX6" s="19"/>
      <c r="AY6" s="19"/>
      <c r="AZ6" s="19"/>
      <c r="BA6" s="19"/>
      <c r="BB6" s="19"/>
      <c r="BC6" s="19"/>
      <c r="BD6" s="60">
        <f>IFERROR((BD3/32)*40, 0)</f>
        <v>85.047083333333333</v>
      </c>
      <c r="BF6" s="67">
        <v>3</v>
      </c>
      <c r="BG6" s="68" t="s">
        <v>20</v>
      </c>
      <c r="BH6" s="86">
        <f t="shared" si="2"/>
        <v>0.21428571428571427</v>
      </c>
      <c r="BI6" s="117">
        <f t="shared" si="3"/>
        <v>0.21428571428571427</v>
      </c>
      <c r="BJ6" s="118">
        <f t="shared" si="4"/>
        <v>0.26102366138705529</v>
      </c>
      <c r="BK6" s="86">
        <f t="shared" si="5"/>
        <v>0.21159949222469052</v>
      </c>
      <c r="BL6" s="117">
        <f t="shared" si="6"/>
        <v>0.2</v>
      </c>
      <c r="BM6" s="119">
        <f t="shared" si="7"/>
        <v>0.1</v>
      </c>
      <c r="BN6" s="87">
        <f t="shared" si="8"/>
        <v>2</v>
      </c>
      <c r="BO6" s="86">
        <f t="shared" si="9"/>
        <v>0</v>
      </c>
      <c r="BP6" s="117">
        <f t="shared" si="10"/>
        <v>0</v>
      </c>
      <c r="BQ6" s="120">
        <f t="shared" si="11"/>
        <v>0</v>
      </c>
      <c r="BR6" s="88">
        <f t="shared" si="12"/>
        <v>76.302674778609529</v>
      </c>
      <c r="BS6" s="89">
        <f t="shared" si="13"/>
        <v>69.881958891051781</v>
      </c>
      <c r="BT6" s="90">
        <f t="shared" si="27"/>
        <v>-6.4207158875577477</v>
      </c>
      <c r="BU6" s="86">
        <f t="shared" si="14"/>
        <v>0</v>
      </c>
      <c r="BV6" s="85">
        <f>IFERROR((D6*2)-(E6*((homedefinitions!$K$15)*2))+(G6*3)-(H6*((homedefinitions!$L$15)*3))+(J6)-(K6*(homedefinitions!$M$15))+S6+T6+V6+W6-U6, 0)</f>
        <v>0.20999999999999908</v>
      </c>
      <c r="BW6" s="85">
        <f t="shared" si="28"/>
        <v>0</v>
      </c>
      <c r="BX6" s="26">
        <v>1</v>
      </c>
      <c r="BY6" s="25" t="s">
        <v>18</v>
      </c>
      <c r="BZ6" s="47">
        <f t="shared" si="29"/>
        <v>1</v>
      </c>
      <c r="CA6" s="39">
        <f t="shared" ref="CA6:CA20" si="47">IFERROR(($AS$18/($AS$18+$R$18)), 0)</f>
        <v>0.36666666666666664</v>
      </c>
      <c r="CB6" s="45">
        <f t="shared" ref="CB6:CB20" si="48">IFERROR(($AQ$18*(1-CA6))/($AQ$18*(1-CA6)+(CA6*(1-$AQ$18))), 0)</f>
        <v>0.55072463768115942</v>
      </c>
      <c r="CC6" s="45">
        <f t="shared" si="30"/>
        <v>0.93169413605907958</v>
      </c>
      <c r="CD6" s="45">
        <f t="shared" si="31"/>
        <v>0.12705882352941178</v>
      </c>
      <c r="CE6" s="36">
        <f t="shared" si="32"/>
        <v>0.6186726659167604</v>
      </c>
      <c r="CF6" s="45">
        <f t="shared" ref="CF6:CF20" si="49">IFERROR(CC6+CE6+CD6, 0)</f>
        <v>1.6774256255052515</v>
      </c>
      <c r="CG6" s="45">
        <f t="shared" ref="CG6:CG20" si="50">IFERROR(BZ6+CF6, 0)</f>
        <v>2.6774256255052515</v>
      </c>
      <c r="CH6" s="45">
        <f t="shared" si="33"/>
        <v>0.38159620146312917</v>
      </c>
      <c r="CI6" s="51">
        <f t="shared" ref="CI6:CI20" si="51">IFERROR($AO$18+(1-((1-$AN$18)^2))*0.4*$AM$18, 0)</f>
        <v>23.28</v>
      </c>
      <c r="CJ6" s="47">
        <f t="shared" si="34"/>
        <v>11.371833580609142</v>
      </c>
      <c r="CK6" s="45">
        <f t="shared" si="35"/>
        <v>0.64363259250388372</v>
      </c>
      <c r="CL6" s="45">
        <f t="shared" si="36"/>
        <v>0</v>
      </c>
      <c r="CM6" s="36">
        <f t="shared" si="37"/>
        <v>0.91685472949380065</v>
      </c>
      <c r="CN6" s="45">
        <f t="shared" ref="CN6:CN20" si="52">IFERROR($M$18+(1-(1-($J$18/$K$18))^2)*$K$18*0.4, 0)</f>
        <v>32.488888888888887</v>
      </c>
      <c r="CO6" s="45">
        <f t="shared" ref="CO6:CO20" si="53">IFERROR(((1-CP6)*CQ6)/((1-CP6)*CQ6+(1-CQ6)*CP6), 0)</f>
        <v>0.45709112460783091</v>
      </c>
      <c r="CP6" s="45">
        <f t="shared" ref="CP6:CP20" si="54">IFERROR($Q$18/($Q$18+$AT$18), 0)</f>
        <v>0.41025641025641024</v>
      </c>
      <c r="CQ6" s="45">
        <f t="shared" ref="CQ6:CQ20" si="55">IFERROR(CN6/($N$18+0.44*$K$18+$U$18), 0)</f>
        <v>0.36935981001465312</v>
      </c>
      <c r="CR6" s="45">
        <f t="shared" si="38"/>
        <v>0</v>
      </c>
      <c r="CS6" s="45">
        <f t="shared" si="39"/>
        <v>10.426319401397913</v>
      </c>
      <c r="CT6" s="45">
        <f t="shared" si="40"/>
        <v>4.8736429631182032</v>
      </c>
      <c r="CU6" s="45">
        <f t="shared" si="41"/>
        <v>0</v>
      </c>
      <c r="CV6" s="45">
        <f t="shared" si="42"/>
        <v>0</v>
      </c>
      <c r="CW6" s="45">
        <f t="shared" si="43"/>
        <v>0</v>
      </c>
      <c r="CX6" s="45">
        <f t="shared" si="44"/>
        <v>3.3661538461538463</v>
      </c>
      <c r="CY6" s="45">
        <f t="shared" si="45"/>
        <v>0</v>
      </c>
      <c r="CZ6" s="43">
        <f t="shared" si="46"/>
        <v>8.8345764467529513</v>
      </c>
    </row>
    <row r="7" spans="2:104" ht="23.1" x14ac:dyDescent="0.85">
      <c r="B7" s="11">
        <v>4</v>
      </c>
      <c r="C7" s="11" t="s">
        <v>21</v>
      </c>
      <c r="D7" s="15">
        <v>0</v>
      </c>
      <c r="E7" s="16">
        <v>2</v>
      </c>
      <c r="F7" s="130">
        <f t="shared" si="15"/>
        <v>0</v>
      </c>
      <c r="G7" s="15">
        <v>1</v>
      </c>
      <c r="H7" s="16">
        <v>2</v>
      </c>
      <c r="I7" s="133">
        <f t="shared" si="16"/>
        <v>0.5</v>
      </c>
      <c r="J7" s="33">
        <v>0</v>
      </c>
      <c r="K7" s="33">
        <v>0</v>
      </c>
      <c r="L7" s="31">
        <f t="shared" si="17"/>
        <v>0</v>
      </c>
      <c r="M7" s="21">
        <f t="shared" si="0"/>
        <v>1</v>
      </c>
      <c r="N7" s="16">
        <f t="shared" si="0"/>
        <v>4</v>
      </c>
      <c r="O7" s="136">
        <f t="shared" si="18"/>
        <v>0.25</v>
      </c>
      <c r="P7" s="17">
        <f t="shared" si="19"/>
        <v>3</v>
      </c>
      <c r="Q7" s="15">
        <v>0</v>
      </c>
      <c r="R7" s="16">
        <v>0</v>
      </c>
      <c r="S7" s="17">
        <f t="shared" si="20"/>
        <v>0</v>
      </c>
      <c r="T7" s="15">
        <v>7</v>
      </c>
      <c r="U7" s="16">
        <v>0</v>
      </c>
      <c r="V7" s="16">
        <v>0</v>
      </c>
      <c r="W7" s="16">
        <v>1</v>
      </c>
      <c r="X7" s="16">
        <v>0</v>
      </c>
      <c r="Y7" s="16">
        <v>2</v>
      </c>
      <c r="Z7" s="16">
        <v>1</v>
      </c>
      <c r="AA7" s="151">
        <v>15.66</v>
      </c>
      <c r="AD7" s="11">
        <v>4</v>
      </c>
      <c r="AE7" s="11"/>
      <c r="AF7" s="15"/>
      <c r="AG7" s="16"/>
      <c r="AH7" s="130">
        <f t="shared" si="21"/>
        <v>0</v>
      </c>
      <c r="AI7" s="15"/>
      <c r="AJ7" s="16"/>
      <c r="AK7" s="133">
        <f t="shared" si="22"/>
        <v>0</v>
      </c>
      <c r="AL7" s="33"/>
      <c r="AM7" s="33"/>
      <c r="AN7" s="31">
        <f t="shared" si="23"/>
        <v>0</v>
      </c>
      <c r="AO7" s="21">
        <f t="shared" si="1"/>
        <v>0</v>
      </c>
      <c r="AP7" s="16">
        <f t="shared" si="1"/>
        <v>0</v>
      </c>
      <c r="AQ7" s="136">
        <f t="shared" si="24"/>
        <v>0</v>
      </c>
      <c r="AR7" s="17">
        <f t="shared" si="25"/>
        <v>0</v>
      </c>
      <c r="AS7" s="15"/>
      <c r="AT7" s="16"/>
      <c r="AU7" s="17">
        <f t="shared" si="26"/>
        <v>0</v>
      </c>
      <c r="AV7" s="15"/>
      <c r="AW7" s="16"/>
      <c r="AX7" s="16"/>
      <c r="AY7" s="16"/>
      <c r="AZ7" s="16"/>
      <c r="BA7" s="16"/>
      <c r="BB7" s="16"/>
      <c r="BC7" s="16"/>
      <c r="BF7" s="67">
        <v>4</v>
      </c>
      <c r="BG7" s="68" t="s">
        <v>21</v>
      </c>
      <c r="BH7" s="81">
        <f t="shared" si="2"/>
        <v>0.375</v>
      </c>
      <c r="BI7" s="113">
        <f t="shared" si="3"/>
        <v>0.375</v>
      </c>
      <c r="BJ7" s="114">
        <f t="shared" si="4"/>
        <v>9.2925090180896119E-2</v>
      </c>
      <c r="BK7" s="81">
        <f t="shared" si="5"/>
        <v>0.51171778636625276</v>
      </c>
      <c r="BL7" s="113">
        <f t="shared" si="6"/>
        <v>0.63636363636363635</v>
      </c>
      <c r="BM7" s="115">
        <f t="shared" si="7"/>
        <v>0</v>
      </c>
      <c r="BN7" s="82">
        <f t="shared" si="8"/>
        <v>0</v>
      </c>
      <c r="BO7" s="81">
        <f t="shared" si="9"/>
        <v>0</v>
      </c>
      <c r="BP7" s="113">
        <f t="shared" si="10"/>
        <v>0</v>
      </c>
      <c r="BQ7" s="116">
        <f t="shared" si="11"/>
        <v>0</v>
      </c>
      <c r="BR7" s="83">
        <f t="shared" si="12"/>
        <v>88.952222682819496</v>
      </c>
      <c r="BS7" s="84">
        <f t="shared" si="13"/>
        <v>176.37626350567254</v>
      </c>
      <c r="BT7" s="85">
        <f t="shared" si="27"/>
        <v>87.424040822853044</v>
      </c>
      <c r="BU7" s="81">
        <f t="shared" si="14"/>
        <v>6.9868995633187769E-2</v>
      </c>
      <c r="BV7" s="85">
        <f>IFERROR((D7*2)-(E7*((homedefinitions!$K$15)*2))+(G7*3)-(H7*((homedefinitions!$L$15)*3))+(J7)-(K7*(homedefinitions!$M$15))+S7+T7+V7+W7-U7, 0)</f>
        <v>7.82</v>
      </c>
      <c r="BW7" s="85">
        <f t="shared" si="28"/>
        <v>0</v>
      </c>
      <c r="BX7" s="26">
        <v>2</v>
      </c>
      <c r="BY7" s="25" t="s">
        <v>19</v>
      </c>
      <c r="BZ7" s="47">
        <f t="shared" si="29"/>
        <v>2.3478260869565215</v>
      </c>
      <c r="CA7" s="39">
        <f t="shared" si="47"/>
        <v>0.36666666666666664</v>
      </c>
      <c r="CB7" s="45">
        <f t="shared" si="48"/>
        <v>0.55072463768115942</v>
      </c>
      <c r="CC7" s="45">
        <f t="shared" si="30"/>
        <v>0.84699466914461785</v>
      </c>
      <c r="CD7" s="45">
        <f t="shared" si="31"/>
        <v>4.2352941176470586E-2</v>
      </c>
      <c r="CE7" s="36">
        <f t="shared" si="32"/>
        <v>0.56242969628796402</v>
      </c>
      <c r="CF7" s="45">
        <f t="shared" si="49"/>
        <v>1.4517773066090525</v>
      </c>
      <c r="CG7" s="45">
        <f t="shared" si="50"/>
        <v>3.7996033935655742</v>
      </c>
      <c r="CH7" s="45">
        <f t="shared" si="33"/>
        <v>0.59568625513366802</v>
      </c>
      <c r="CI7" s="51">
        <f t="shared" si="51"/>
        <v>23.28</v>
      </c>
      <c r="CJ7" s="47">
        <f t="shared" si="34"/>
        <v>5.3588248594857273</v>
      </c>
      <c r="CK7" s="45">
        <f t="shared" si="35"/>
        <v>0.49869177595554548</v>
      </c>
      <c r="CL7" s="45">
        <f t="shared" si="36"/>
        <v>0.74915824915824913</v>
      </c>
      <c r="CM7" s="36">
        <f t="shared" si="37"/>
        <v>0.91685472949380065</v>
      </c>
      <c r="CN7" s="45">
        <f t="shared" si="52"/>
        <v>32.488888888888887</v>
      </c>
      <c r="CO7" s="45">
        <f t="shared" si="53"/>
        <v>0.45709112460783091</v>
      </c>
      <c r="CP7" s="45">
        <f t="shared" si="54"/>
        <v>0.41025641025641024</v>
      </c>
      <c r="CQ7" s="45">
        <f t="shared" si="55"/>
        <v>0.36935981001465312</v>
      </c>
      <c r="CR7" s="45">
        <f t="shared" si="38"/>
        <v>0.72752111692924426</v>
      </c>
      <c r="CS7" s="45">
        <f t="shared" si="39"/>
        <v>8.161363776745322</v>
      </c>
      <c r="CT7" s="45">
        <f t="shared" si="40"/>
        <v>2.6794124297428636</v>
      </c>
      <c r="CU7" s="45">
        <f t="shared" si="41"/>
        <v>0.22727272727272727</v>
      </c>
      <c r="CV7" s="45">
        <f t="shared" si="42"/>
        <v>0.8</v>
      </c>
      <c r="CW7" s="45">
        <f t="shared" si="43"/>
        <v>0.33766218188906511</v>
      </c>
      <c r="CX7" s="45">
        <f t="shared" si="44"/>
        <v>2.244102564102564</v>
      </c>
      <c r="CY7" s="45">
        <f t="shared" si="45"/>
        <v>0</v>
      </c>
      <c r="CZ7" s="43">
        <f t="shared" si="46"/>
        <v>7.9802565629458453</v>
      </c>
    </row>
    <row r="8" spans="2:104" ht="23.1" x14ac:dyDescent="0.85">
      <c r="B8" s="11">
        <v>5</v>
      </c>
      <c r="C8" s="11" t="s">
        <v>22</v>
      </c>
      <c r="D8" s="18">
        <v>8</v>
      </c>
      <c r="E8" s="19">
        <v>9</v>
      </c>
      <c r="F8" s="131">
        <f t="shared" si="15"/>
        <v>0.88888888888888884</v>
      </c>
      <c r="G8" s="18">
        <v>0</v>
      </c>
      <c r="H8" s="19">
        <v>2</v>
      </c>
      <c r="I8" s="134">
        <f t="shared" si="16"/>
        <v>0</v>
      </c>
      <c r="J8" s="34">
        <v>2</v>
      </c>
      <c r="K8" s="34">
        <v>3</v>
      </c>
      <c r="L8" s="32">
        <f t="shared" si="17"/>
        <v>0.66666666666666663</v>
      </c>
      <c r="M8" s="22">
        <f t="shared" si="0"/>
        <v>8</v>
      </c>
      <c r="N8" s="19">
        <f t="shared" si="0"/>
        <v>11</v>
      </c>
      <c r="O8" s="137">
        <f t="shared" si="18"/>
        <v>0.72727272727272729</v>
      </c>
      <c r="P8" s="20">
        <f t="shared" si="19"/>
        <v>18</v>
      </c>
      <c r="Q8" s="18">
        <v>5</v>
      </c>
      <c r="R8" s="19">
        <v>3</v>
      </c>
      <c r="S8" s="20">
        <f t="shared" si="20"/>
        <v>8</v>
      </c>
      <c r="T8" s="18">
        <v>2</v>
      </c>
      <c r="U8" s="19">
        <v>2</v>
      </c>
      <c r="V8" s="19">
        <v>0</v>
      </c>
      <c r="W8" s="19">
        <v>3</v>
      </c>
      <c r="X8" s="19">
        <v>0</v>
      </c>
      <c r="Y8" s="19">
        <v>3</v>
      </c>
      <c r="Z8" s="19">
        <v>4</v>
      </c>
      <c r="AA8" s="152">
        <v>18.5</v>
      </c>
      <c r="AD8" s="11">
        <v>5</v>
      </c>
      <c r="AE8" s="11"/>
      <c r="AF8" s="18"/>
      <c r="AG8" s="19"/>
      <c r="AH8" s="131">
        <f t="shared" si="21"/>
        <v>0</v>
      </c>
      <c r="AI8" s="18"/>
      <c r="AJ8" s="19"/>
      <c r="AK8" s="134">
        <f t="shared" si="22"/>
        <v>0</v>
      </c>
      <c r="AL8" s="34"/>
      <c r="AM8" s="34"/>
      <c r="AN8" s="32">
        <f t="shared" si="23"/>
        <v>0</v>
      </c>
      <c r="AO8" s="22">
        <f t="shared" si="1"/>
        <v>0</v>
      </c>
      <c r="AP8" s="19">
        <f t="shared" si="1"/>
        <v>0</v>
      </c>
      <c r="AQ8" s="137">
        <f t="shared" si="24"/>
        <v>0</v>
      </c>
      <c r="AR8" s="20">
        <f t="shared" si="25"/>
        <v>0</v>
      </c>
      <c r="AS8" s="18"/>
      <c r="AT8" s="19"/>
      <c r="AU8" s="20">
        <f t="shared" si="26"/>
        <v>0</v>
      </c>
      <c r="AV8" s="18"/>
      <c r="AW8" s="19"/>
      <c r="AX8" s="19"/>
      <c r="AY8" s="19"/>
      <c r="AZ8" s="19"/>
      <c r="BA8" s="19"/>
      <c r="BB8" s="19"/>
      <c r="BC8" s="19"/>
      <c r="BF8" s="67">
        <v>5</v>
      </c>
      <c r="BG8" s="68" t="s">
        <v>22</v>
      </c>
      <c r="BH8" s="86">
        <f t="shared" si="2"/>
        <v>0.72727272727272729</v>
      </c>
      <c r="BI8" s="117">
        <f t="shared" si="3"/>
        <v>0.73051948051948046</v>
      </c>
      <c r="BJ8" s="118">
        <f t="shared" si="4"/>
        <v>0.28160220247532664</v>
      </c>
      <c r="BK8" s="86">
        <f t="shared" si="5"/>
        <v>0.21409649193224692</v>
      </c>
      <c r="BL8" s="117">
        <f t="shared" si="6"/>
        <v>0.12254901960784313</v>
      </c>
      <c r="BM8" s="119">
        <f t="shared" si="7"/>
        <v>0.12254901960784313</v>
      </c>
      <c r="BN8" s="87">
        <f t="shared" si="8"/>
        <v>1</v>
      </c>
      <c r="BO8" s="86">
        <f t="shared" si="9"/>
        <v>0.22178794178794178</v>
      </c>
      <c r="BP8" s="117">
        <f t="shared" si="10"/>
        <v>0.1729945945945946</v>
      </c>
      <c r="BQ8" s="120">
        <f t="shared" si="11"/>
        <v>0.20057344300822563</v>
      </c>
      <c r="BR8" s="88">
        <f t="shared" si="12"/>
        <v>70.292852663081121</v>
      </c>
      <c r="BS8" s="89">
        <f t="shared" si="13"/>
        <v>142.31169422141514</v>
      </c>
      <c r="BT8" s="90">
        <f t="shared" si="27"/>
        <v>72.018841558334017</v>
      </c>
      <c r="BU8" s="86">
        <f t="shared" si="14"/>
        <v>0.1965065502183406</v>
      </c>
      <c r="BV8" s="85">
        <f>IFERROR((D8*2)-(E8*((homedefinitions!$K$15)*2))+(G8*3)-(H8*((homedefinitions!$L$15)*3))+(J8)-(K8*(homedefinitions!$M$15))+S8+T8+V8+W8-U8, 0)</f>
        <v>18.62</v>
      </c>
      <c r="BW8" s="85">
        <f t="shared" si="28"/>
        <v>0.27272727272727271</v>
      </c>
      <c r="BX8" s="26">
        <v>3</v>
      </c>
      <c r="BY8" s="25" t="s">
        <v>20</v>
      </c>
      <c r="BZ8" s="47">
        <f t="shared" si="29"/>
        <v>2</v>
      </c>
      <c r="CA8" s="39">
        <f t="shared" si="47"/>
        <v>0.36666666666666664</v>
      </c>
      <c r="CB8" s="45">
        <f t="shared" si="48"/>
        <v>0.55072463768115942</v>
      </c>
      <c r="CC8" s="45">
        <f t="shared" si="30"/>
        <v>0.62959937073083261</v>
      </c>
      <c r="CD8" s="45">
        <f t="shared" si="31"/>
        <v>8.4705882352941173E-2</v>
      </c>
      <c r="CE8" s="36">
        <f t="shared" si="32"/>
        <v>0.41807274090738661</v>
      </c>
      <c r="CF8" s="45">
        <f t="shared" si="49"/>
        <v>1.1323779939911605</v>
      </c>
      <c r="CG8" s="45">
        <f t="shared" si="50"/>
        <v>3.1323779939911605</v>
      </c>
      <c r="CH8" s="45">
        <f t="shared" si="33"/>
        <v>0.66064761019928187</v>
      </c>
      <c r="CI8" s="51">
        <f t="shared" si="51"/>
        <v>23.28</v>
      </c>
      <c r="CJ8" s="47">
        <f t="shared" si="34"/>
        <v>2.8851719440146883</v>
      </c>
      <c r="CK8" s="45">
        <f t="shared" si="35"/>
        <v>0.35724284084319147</v>
      </c>
      <c r="CL8" s="45">
        <f t="shared" si="36"/>
        <v>1.4482758620689655</v>
      </c>
      <c r="CM8" s="36">
        <f t="shared" si="37"/>
        <v>0.91685472949380065</v>
      </c>
      <c r="CN8" s="45">
        <f t="shared" si="52"/>
        <v>32.488888888888887</v>
      </c>
      <c r="CO8" s="45">
        <f t="shared" si="53"/>
        <v>0.45709112460783091</v>
      </c>
      <c r="CP8" s="45">
        <f t="shared" si="54"/>
        <v>0.41025641025641024</v>
      </c>
      <c r="CQ8" s="45">
        <f t="shared" si="55"/>
        <v>0.36935981001465312</v>
      </c>
      <c r="CR8" s="45">
        <f t="shared" si="38"/>
        <v>0</v>
      </c>
      <c r="CS8" s="45">
        <f t="shared" si="39"/>
        <v>3.9731421160223324</v>
      </c>
      <c r="CT8" s="45">
        <f t="shared" si="40"/>
        <v>0.96172398133822945</v>
      </c>
      <c r="CU8" s="45">
        <f t="shared" si="41"/>
        <v>0.47727272727272729</v>
      </c>
      <c r="CV8" s="45">
        <f t="shared" si="42"/>
        <v>0</v>
      </c>
      <c r="CW8" s="45">
        <f t="shared" si="43"/>
        <v>0</v>
      </c>
      <c r="CX8" s="45">
        <f t="shared" si="44"/>
        <v>3.3661538461538463</v>
      </c>
      <c r="CY8" s="45">
        <f t="shared" si="45"/>
        <v>0</v>
      </c>
      <c r="CZ8" s="43">
        <f t="shared" si="46"/>
        <v>5.6855047841698143</v>
      </c>
    </row>
    <row r="9" spans="2:104" ht="23.1" x14ac:dyDescent="0.85">
      <c r="B9" s="11">
        <v>10</v>
      </c>
      <c r="C9" s="11" t="s">
        <v>23</v>
      </c>
      <c r="D9" s="15">
        <v>1</v>
      </c>
      <c r="E9" s="16">
        <v>2</v>
      </c>
      <c r="F9" s="130">
        <f t="shared" si="15"/>
        <v>0.5</v>
      </c>
      <c r="G9" s="15">
        <v>0</v>
      </c>
      <c r="H9" s="16">
        <v>2</v>
      </c>
      <c r="I9" s="133">
        <f t="shared" si="16"/>
        <v>0</v>
      </c>
      <c r="J9" s="33">
        <v>0</v>
      </c>
      <c r="K9" s="33">
        <v>0</v>
      </c>
      <c r="L9" s="31">
        <f t="shared" si="17"/>
        <v>0</v>
      </c>
      <c r="M9" s="21">
        <f t="shared" si="0"/>
        <v>1</v>
      </c>
      <c r="N9" s="16">
        <f t="shared" si="0"/>
        <v>4</v>
      </c>
      <c r="O9" s="136">
        <f t="shared" si="18"/>
        <v>0.25</v>
      </c>
      <c r="P9" s="17">
        <f t="shared" si="19"/>
        <v>2</v>
      </c>
      <c r="Q9" s="15">
        <v>0</v>
      </c>
      <c r="R9" s="16">
        <v>1</v>
      </c>
      <c r="S9" s="17">
        <f t="shared" si="20"/>
        <v>1</v>
      </c>
      <c r="T9" s="15">
        <v>0</v>
      </c>
      <c r="U9" s="16">
        <v>0</v>
      </c>
      <c r="V9" s="16">
        <v>0</v>
      </c>
      <c r="W9" s="16">
        <v>1</v>
      </c>
      <c r="X9" s="16">
        <v>0</v>
      </c>
      <c r="Y9" s="16">
        <v>0</v>
      </c>
      <c r="Z9" s="16">
        <v>0</v>
      </c>
      <c r="AA9" s="151">
        <v>7.33</v>
      </c>
      <c r="AD9" s="11">
        <v>10</v>
      </c>
      <c r="AE9" s="11"/>
      <c r="AF9" s="15"/>
      <c r="AG9" s="16"/>
      <c r="AH9" s="130">
        <f t="shared" si="21"/>
        <v>0</v>
      </c>
      <c r="AI9" s="15"/>
      <c r="AJ9" s="16"/>
      <c r="AK9" s="133">
        <f t="shared" si="22"/>
        <v>0</v>
      </c>
      <c r="AL9" s="33"/>
      <c r="AM9" s="33"/>
      <c r="AN9" s="31">
        <f t="shared" si="23"/>
        <v>0</v>
      </c>
      <c r="AO9" s="21">
        <f t="shared" si="1"/>
        <v>0</v>
      </c>
      <c r="AP9" s="16">
        <f t="shared" si="1"/>
        <v>0</v>
      </c>
      <c r="AQ9" s="136">
        <f t="shared" si="24"/>
        <v>0</v>
      </c>
      <c r="AR9" s="17">
        <f t="shared" si="25"/>
        <v>0</v>
      </c>
      <c r="AS9" s="15"/>
      <c r="AT9" s="16"/>
      <c r="AU9" s="17">
        <f t="shared" si="26"/>
        <v>0</v>
      </c>
      <c r="AV9" s="15"/>
      <c r="AW9" s="16"/>
      <c r="AX9" s="16"/>
      <c r="AY9" s="16"/>
      <c r="AZ9" s="16"/>
      <c r="BA9" s="16"/>
      <c r="BB9" s="16"/>
      <c r="BC9" s="16"/>
      <c r="BF9" s="67">
        <v>10</v>
      </c>
      <c r="BG9" s="68" t="s">
        <v>23</v>
      </c>
      <c r="BH9" s="81">
        <f t="shared" si="2"/>
        <v>0.25</v>
      </c>
      <c r="BI9" s="113">
        <f t="shared" si="3"/>
        <v>0.25</v>
      </c>
      <c r="BJ9" s="114">
        <f t="shared" si="4"/>
        <v>0.19852754600720779</v>
      </c>
      <c r="BK9" s="81">
        <f t="shared" si="5"/>
        <v>0</v>
      </c>
      <c r="BL9" s="113">
        <f t="shared" si="6"/>
        <v>0</v>
      </c>
      <c r="BM9" s="115">
        <f t="shared" si="7"/>
        <v>0</v>
      </c>
      <c r="BN9" s="82">
        <f t="shared" si="8"/>
        <v>0</v>
      </c>
      <c r="BO9" s="81">
        <f t="shared" si="9"/>
        <v>0</v>
      </c>
      <c r="BP9" s="113">
        <f t="shared" si="10"/>
        <v>0.1455388813096862</v>
      </c>
      <c r="BQ9" s="116">
        <f t="shared" si="11"/>
        <v>6.3277774482472265E-2</v>
      </c>
      <c r="BR9" s="83">
        <f t="shared" si="12"/>
        <v>75.173407363305586</v>
      </c>
      <c r="BS9" s="84">
        <f t="shared" si="13"/>
        <v>67.354682214291998</v>
      </c>
      <c r="BT9" s="85">
        <f t="shared" si="27"/>
        <v>-7.8187251490135878</v>
      </c>
      <c r="BU9" s="81">
        <f t="shared" si="14"/>
        <v>8.7336244541484712E-3</v>
      </c>
      <c r="BV9" s="85">
        <f>IFERROR((D9*2)-(E9*((homedefinitions!$K$15)*2))+(G9*3)-(H9*((homedefinitions!$L$15)*3))+(J9)-(K9*(homedefinitions!$M$15))+S9+T9+V9+W9-U9, 0)</f>
        <v>0.81999999999999984</v>
      </c>
      <c r="BW9" s="85">
        <f t="shared" si="28"/>
        <v>0</v>
      </c>
      <c r="BX9" s="26">
        <v>4</v>
      </c>
      <c r="BY9" s="25" t="s">
        <v>21</v>
      </c>
      <c r="BZ9" s="47">
        <f t="shared" si="29"/>
        <v>1</v>
      </c>
      <c r="CA9" s="39">
        <f t="shared" si="47"/>
        <v>0.36666666666666664</v>
      </c>
      <c r="CB9" s="45">
        <f t="shared" si="48"/>
        <v>0.55072463768115942</v>
      </c>
      <c r="CC9" s="45">
        <f t="shared" si="30"/>
        <v>0.88426243458698106</v>
      </c>
      <c r="CD9" s="45">
        <f t="shared" si="31"/>
        <v>4.2352941176470586E-2</v>
      </c>
      <c r="CE9" s="36">
        <f t="shared" si="32"/>
        <v>0.58717660292463447</v>
      </c>
      <c r="CF9" s="45">
        <f t="shared" si="49"/>
        <v>1.513791978688086</v>
      </c>
      <c r="CG9" s="45">
        <f t="shared" si="50"/>
        <v>2.513791978688086</v>
      </c>
      <c r="CH9" s="45">
        <f t="shared" si="33"/>
        <v>0.37749234557427436</v>
      </c>
      <c r="CI9" s="51">
        <f t="shared" si="51"/>
        <v>23.28</v>
      </c>
      <c r="CJ9" s="47">
        <f t="shared" si="34"/>
        <v>2.9299280757934718</v>
      </c>
      <c r="CK9" s="45">
        <f t="shared" si="35"/>
        <v>0.12457230970049479</v>
      </c>
      <c r="CL9" s="45">
        <f t="shared" si="36"/>
        <v>4.8485757121439272</v>
      </c>
      <c r="CM9" s="36">
        <f t="shared" si="37"/>
        <v>0.91685472949380065</v>
      </c>
      <c r="CN9" s="45">
        <f t="shared" si="52"/>
        <v>32.488888888888887</v>
      </c>
      <c r="CO9" s="45">
        <f t="shared" si="53"/>
        <v>0.45709112460783091</v>
      </c>
      <c r="CP9" s="45">
        <f t="shared" si="54"/>
        <v>0.41025641025641024</v>
      </c>
      <c r="CQ9" s="45">
        <f t="shared" si="55"/>
        <v>0.36935981001465312</v>
      </c>
      <c r="CR9" s="45">
        <f t="shared" si="38"/>
        <v>0</v>
      </c>
      <c r="CS9" s="45">
        <f t="shared" si="39"/>
        <v>7.131757986355848</v>
      </c>
      <c r="CT9" s="45">
        <f t="shared" si="40"/>
        <v>0.97664269193115727</v>
      </c>
      <c r="CU9" s="45">
        <f t="shared" si="41"/>
        <v>1.5978260869565217</v>
      </c>
      <c r="CV9" s="45">
        <f t="shared" si="42"/>
        <v>0</v>
      </c>
      <c r="CW9" s="45">
        <f t="shared" si="43"/>
        <v>0</v>
      </c>
      <c r="CX9" s="45">
        <f t="shared" si="44"/>
        <v>1.6830769230769231</v>
      </c>
      <c r="CY9" s="45">
        <f t="shared" si="45"/>
        <v>0</v>
      </c>
      <c r="CZ9" s="43">
        <f t="shared" si="46"/>
        <v>4.0434907989342221</v>
      </c>
    </row>
    <row r="10" spans="2:104" ht="23.1" x14ac:dyDescent="0.85">
      <c r="B10" s="11">
        <v>11</v>
      </c>
      <c r="C10" s="11" t="s">
        <v>24</v>
      </c>
      <c r="D10" s="18">
        <v>1</v>
      </c>
      <c r="E10" s="19">
        <v>3</v>
      </c>
      <c r="F10" s="131">
        <f t="shared" si="15"/>
        <v>0.33333333333333331</v>
      </c>
      <c r="G10" s="18">
        <v>0</v>
      </c>
      <c r="H10" s="19">
        <v>2</v>
      </c>
      <c r="I10" s="134">
        <f t="shared" si="16"/>
        <v>0</v>
      </c>
      <c r="J10" s="34">
        <v>0</v>
      </c>
      <c r="K10" s="34">
        <v>1</v>
      </c>
      <c r="L10" s="32">
        <f t="shared" si="17"/>
        <v>0</v>
      </c>
      <c r="M10" s="22">
        <f t="shared" si="0"/>
        <v>1</v>
      </c>
      <c r="N10" s="19">
        <f t="shared" si="0"/>
        <v>5</v>
      </c>
      <c r="O10" s="137">
        <f t="shared" si="18"/>
        <v>0.2</v>
      </c>
      <c r="P10" s="20">
        <f t="shared" si="19"/>
        <v>2</v>
      </c>
      <c r="Q10" s="18">
        <v>1</v>
      </c>
      <c r="R10" s="19">
        <v>2</v>
      </c>
      <c r="S10" s="20">
        <f t="shared" si="20"/>
        <v>3</v>
      </c>
      <c r="T10" s="18">
        <v>0</v>
      </c>
      <c r="U10" s="19">
        <v>2</v>
      </c>
      <c r="V10" s="19">
        <v>0</v>
      </c>
      <c r="W10" s="19">
        <v>1</v>
      </c>
      <c r="X10" s="19">
        <v>0</v>
      </c>
      <c r="Y10" s="19">
        <v>0</v>
      </c>
      <c r="Z10" s="19">
        <v>2</v>
      </c>
      <c r="AA10" s="152">
        <v>8.1</v>
      </c>
      <c r="AD10" s="11">
        <v>11</v>
      </c>
      <c r="AE10" s="11"/>
      <c r="AF10" s="18"/>
      <c r="AG10" s="19"/>
      <c r="AH10" s="131">
        <f t="shared" si="21"/>
        <v>0</v>
      </c>
      <c r="AI10" s="18"/>
      <c r="AJ10" s="19"/>
      <c r="AK10" s="134">
        <f t="shared" si="22"/>
        <v>0</v>
      </c>
      <c r="AL10" s="34"/>
      <c r="AM10" s="34"/>
      <c r="AN10" s="32">
        <f t="shared" si="23"/>
        <v>0</v>
      </c>
      <c r="AO10" s="22">
        <f t="shared" si="1"/>
        <v>0</v>
      </c>
      <c r="AP10" s="19">
        <f t="shared" si="1"/>
        <v>0</v>
      </c>
      <c r="AQ10" s="137">
        <f t="shared" si="24"/>
        <v>0</v>
      </c>
      <c r="AR10" s="20">
        <f t="shared" si="25"/>
        <v>0</v>
      </c>
      <c r="AS10" s="18"/>
      <c r="AT10" s="19"/>
      <c r="AU10" s="20">
        <f t="shared" si="26"/>
        <v>0</v>
      </c>
      <c r="AV10" s="18"/>
      <c r="AW10" s="19"/>
      <c r="AX10" s="19"/>
      <c r="AY10" s="19"/>
      <c r="AZ10" s="19"/>
      <c r="BA10" s="19"/>
      <c r="BB10" s="19"/>
      <c r="BC10" s="19"/>
      <c r="BF10" s="67">
        <v>11</v>
      </c>
      <c r="BG10" s="68" t="s">
        <v>24</v>
      </c>
      <c r="BH10" s="86">
        <f t="shared" si="2"/>
        <v>0.2</v>
      </c>
      <c r="BI10" s="117">
        <f t="shared" si="3"/>
        <v>0.18382352941176469</v>
      </c>
      <c r="BJ10" s="118">
        <f t="shared" si="4"/>
        <v>0.33415862429050247</v>
      </c>
      <c r="BK10" s="86">
        <f t="shared" si="5"/>
        <v>0</v>
      </c>
      <c r="BL10" s="117">
        <f t="shared" si="6"/>
        <v>0</v>
      </c>
      <c r="BM10" s="119">
        <f t="shared" si="7"/>
        <v>0.26881720430107525</v>
      </c>
      <c r="BN10" s="87">
        <f t="shared" si="8"/>
        <v>0</v>
      </c>
      <c r="BO10" s="86">
        <f t="shared" si="9"/>
        <v>0.1013105413105413</v>
      </c>
      <c r="BP10" s="117">
        <f t="shared" si="10"/>
        <v>0.26340740740740742</v>
      </c>
      <c r="BQ10" s="120">
        <f t="shared" si="11"/>
        <v>0.17178743961352655</v>
      </c>
      <c r="BR10" s="88">
        <f t="shared" si="12"/>
        <v>70.222310101915539</v>
      </c>
      <c r="BS10" s="89">
        <f t="shared" si="13"/>
        <v>36.95306668957717</v>
      </c>
      <c r="BT10" s="90">
        <f t="shared" si="27"/>
        <v>-33.269243412338369</v>
      </c>
      <c r="BU10" s="86">
        <f t="shared" si="14"/>
        <v>-1.3100436681222707E-2</v>
      </c>
      <c r="BV10" s="85">
        <f>IFERROR((D10*2)-(E10*((homedefinitions!$K$15)*2))+(G10*3)-(H10*((homedefinitions!$L$15)*3))+(J10)-(K10*(homedefinitions!$M$15))+S10+T10+V10+W10-U10, 0)</f>
        <v>-0.58000000000000007</v>
      </c>
      <c r="BW10" s="85">
        <f t="shared" si="28"/>
        <v>0.2</v>
      </c>
      <c r="BX10" s="26">
        <v>5</v>
      </c>
      <c r="BY10" s="25" t="s">
        <v>22</v>
      </c>
      <c r="BZ10" s="47">
        <f t="shared" si="29"/>
        <v>4.3478260869565215</v>
      </c>
      <c r="CA10" s="39">
        <f t="shared" si="47"/>
        <v>0.36666666666666664</v>
      </c>
      <c r="CB10" s="45">
        <f t="shared" si="48"/>
        <v>0.55072463768115942</v>
      </c>
      <c r="CC10" s="45">
        <f t="shared" si="30"/>
        <v>1.0446267586116953</v>
      </c>
      <c r="CD10" s="45">
        <f t="shared" si="31"/>
        <v>0.16941176470588235</v>
      </c>
      <c r="CE10" s="36">
        <f t="shared" si="32"/>
        <v>0.69366329208848898</v>
      </c>
      <c r="CF10" s="45">
        <f t="shared" si="49"/>
        <v>1.9077018154060665</v>
      </c>
      <c r="CG10" s="45">
        <f t="shared" si="50"/>
        <v>6.255527902362588</v>
      </c>
      <c r="CH10" s="45">
        <f t="shared" si="33"/>
        <v>0.79517516678534106</v>
      </c>
      <c r="CI10" s="51">
        <f t="shared" si="51"/>
        <v>23.28</v>
      </c>
      <c r="CJ10" s="47">
        <f t="shared" si="34"/>
        <v>12.865203154433699</v>
      </c>
      <c r="CK10" s="45">
        <f t="shared" si="35"/>
        <v>0.53879320783170803</v>
      </c>
      <c r="CL10" s="45">
        <f t="shared" si="36"/>
        <v>1.6312316715542523</v>
      </c>
      <c r="CM10" s="36">
        <f t="shared" si="37"/>
        <v>0.91685472949380065</v>
      </c>
      <c r="CN10" s="45">
        <f t="shared" si="52"/>
        <v>32.488888888888887</v>
      </c>
      <c r="CO10" s="45">
        <f t="shared" si="53"/>
        <v>0.45709112460783091</v>
      </c>
      <c r="CP10" s="45">
        <f t="shared" si="54"/>
        <v>0.41025641025641024</v>
      </c>
      <c r="CQ10" s="45">
        <f t="shared" si="55"/>
        <v>0.36935981001465312</v>
      </c>
      <c r="CR10" s="45">
        <f t="shared" si="38"/>
        <v>1.8188027923231107</v>
      </c>
      <c r="CS10" s="45">
        <f t="shared" si="39"/>
        <v>16.943637082316407</v>
      </c>
      <c r="CT10" s="45">
        <f t="shared" si="40"/>
        <v>6.4326015772168494</v>
      </c>
      <c r="CU10" s="45">
        <f t="shared" si="41"/>
        <v>0.40322580645161288</v>
      </c>
      <c r="CV10" s="45">
        <f t="shared" si="42"/>
        <v>1.0666666666666667</v>
      </c>
      <c r="CW10" s="45">
        <f t="shared" si="43"/>
        <v>0.84415545472266285</v>
      </c>
      <c r="CX10" s="45">
        <f t="shared" si="44"/>
        <v>1.6830769230769231</v>
      </c>
      <c r="CY10" s="45">
        <f t="shared" si="45"/>
        <v>0.13333333333333336</v>
      </c>
      <c r="CZ10" s="43">
        <f t="shared" si="46"/>
        <v>11.906004755979302</v>
      </c>
    </row>
    <row r="11" spans="2:104" ht="23.1" x14ac:dyDescent="0.85">
      <c r="B11" s="11">
        <v>12</v>
      </c>
      <c r="C11" s="11" t="s">
        <v>25</v>
      </c>
      <c r="D11" s="15">
        <v>0</v>
      </c>
      <c r="E11" s="16">
        <v>0</v>
      </c>
      <c r="F11" s="130">
        <f t="shared" si="15"/>
        <v>0</v>
      </c>
      <c r="G11" s="15">
        <v>1</v>
      </c>
      <c r="H11" s="16">
        <v>2</v>
      </c>
      <c r="I11" s="133">
        <f t="shared" si="16"/>
        <v>0.5</v>
      </c>
      <c r="J11" s="33">
        <v>0</v>
      </c>
      <c r="K11" s="33">
        <v>0</v>
      </c>
      <c r="L11" s="31">
        <f t="shared" si="17"/>
        <v>0</v>
      </c>
      <c r="M11" s="21">
        <f t="shared" si="0"/>
        <v>1</v>
      </c>
      <c r="N11" s="16">
        <f t="shared" si="0"/>
        <v>2</v>
      </c>
      <c r="O11" s="136">
        <f t="shared" si="18"/>
        <v>0.5</v>
      </c>
      <c r="P11" s="17">
        <f t="shared" si="19"/>
        <v>3</v>
      </c>
      <c r="Q11" s="15">
        <v>0</v>
      </c>
      <c r="R11" s="16">
        <v>0</v>
      </c>
      <c r="S11" s="17">
        <f t="shared" si="20"/>
        <v>0</v>
      </c>
      <c r="T11" s="15">
        <v>0</v>
      </c>
      <c r="U11" s="16">
        <v>0</v>
      </c>
      <c r="V11" s="16">
        <v>0</v>
      </c>
      <c r="W11" s="16">
        <v>0</v>
      </c>
      <c r="X11" s="16">
        <v>0</v>
      </c>
      <c r="Y11" s="16">
        <v>0</v>
      </c>
      <c r="Z11" s="16">
        <v>0</v>
      </c>
      <c r="AA11" s="151">
        <v>4.5</v>
      </c>
      <c r="AD11" s="11">
        <v>12</v>
      </c>
      <c r="AE11" s="11"/>
      <c r="AF11" s="15"/>
      <c r="AG11" s="16"/>
      <c r="AH11" s="130">
        <f t="shared" si="21"/>
        <v>0</v>
      </c>
      <c r="AI11" s="15"/>
      <c r="AJ11" s="16"/>
      <c r="AK11" s="133">
        <f t="shared" si="22"/>
        <v>0</v>
      </c>
      <c r="AL11" s="33"/>
      <c r="AM11" s="33"/>
      <c r="AN11" s="31">
        <f t="shared" si="23"/>
        <v>0</v>
      </c>
      <c r="AO11" s="21">
        <f t="shared" si="1"/>
        <v>0</v>
      </c>
      <c r="AP11" s="16">
        <f t="shared" si="1"/>
        <v>0</v>
      </c>
      <c r="AQ11" s="136">
        <f t="shared" si="24"/>
        <v>0</v>
      </c>
      <c r="AR11" s="17">
        <f t="shared" si="25"/>
        <v>0</v>
      </c>
      <c r="AS11" s="15"/>
      <c r="AT11" s="16"/>
      <c r="AU11" s="17">
        <f t="shared" si="26"/>
        <v>0</v>
      </c>
      <c r="AV11" s="15"/>
      <c r="AW11" s="16"/>
      <c r="AX11" s="16"/>
      <c r="AY11" s="16"/>
      <c r="AZ11" s="16"/>
      <c r="BA11" s="16"/>
      <c r="BB11" s="16"/>
      <c r="BC11" s="16"/>
      <c r="BF11" s="67">
        <v>12</v>
      </c>
      <c r="BG11" s="68" t="s">
        <v>25</v>
      </c>
      <c r="BH11" s="81">
        <f t="shared" si="2"/>
        <v>0.75</v>
      </c>
      <c r="BI11" s="113">
        <f t="shared" si="3"/>
        <v>0.75</v>
      </c>
      <c r="BJ11" s="114">
        <f t="shared" si="4"/>
        <v>0.16168965691475923</v>
      </c>
      <c r="BK11" s="81">
        <f t="shared" si="5"/>
        <v>0</v>
      </c>
      <c r="BL11" s="113">
        <f t="shared" si="6"/>
        <v>0</v>
      </c>
      <c r="BM11" s="115">
        <f t="shared" si="7"/>
        <v>0</v>
      </c>
      <c r="BN11" s="82">
        <f t="shared" si="8"/>
        <v>0</v>
      </c>
      <c r="BO11" s="81">
        <f t="shared" si="9"/>
        <v>0</v>
      </c>
      <c r="BP11" s="113">
        <f t="shared" si="10"/>
        <v>0</v>
      </c>
      <c r="BQ11" s="116">
        <f t="shared" si="11"/>
        <v>0</v>
      </c>
      <c r="BR11" s="83">
        <f t="shared" si="12"/>
        <v>95.944907815786323</v>
      </c>
      <c r="BS11" s="84">
        <f t="shared" si="13"/>
        <v>167.62289168304045</v>
      </c>
      <c r="BT11" s="85">
        <f t="shared" si="27"/>
        <v>71.677983867254127</v>
      </c>
      <c r="BU11" s="81">
        <f t="shared" si="14"/>
        <v>1.7467248908296942E-2</v>
      </c>
      <c r="BV11" s="85">
        <f>IFERROR((D11*2)-(E11*((homedefinitions!$K$15)*2))+(G11*3)-(H11*((homedefinitions!$L$15)*3))+(J11)-(K11*(homedefinitions!$M$15))+S11+T11+V11+W11-U11, 0)</f>
        <v>1.3199999999999998</v>
      </c>
      <c r="BW11" s="85">
        <f t="shared" si="28"/>
        <v>0</v>
      </c>
      <c r="BX11" s="26">
        <v>10</v>
      </c>
      <c r="BY11" s="25" t="s">
        <v>23</v>
      </c>
      <c r="BZ11" s="47">
        <f t="shared" si="29"/>
        <v>1.4492753623188406</v>
      </c>
      <c r="CA11" s="39">
        <f t="shared" si="47"/>
        <v>0.36666666666666664</v>
      </c>
      <c r="CB11" s="45">
        <f t="shared" si="48"/>
        <v>0.55072463768115942</v>
      </c>
      <c r="CC11" s="45">
        <f t="shared" si="30"/>
        <v>0.4138980616553366</v>
      </c>
      <c r="CD11" s="45">
        <f t="shared" si="31"/>
        <v>0</v>
      </c>
      <c r="CE11" s="36">
        <f t="shared" si="32"/>
        <v>0.27484064491938509</v>
      </c>
      <c r="CF11" s="45">
        <f t="shared" si="49"/>
        <v>0.68873870657472169</v>
      </c>
      <c r="CG11" s="45">
        <f t="shared" si="50"/>
        <v>2.138014068893562</v>
      </c>
      <c r="CH11" s="45">
        <f t="shared" si="33"/>
        <v>0.68592582695723958</v>
      </c>
      <c r="CI11" s="51">
        <f t="shared" si="51"/>
        <v>23.28</v>
      </c>
      <c r="CJ11" s="47">
        <f t="shared" si="34"/>
        <v>1.8642720922551264</v>
      </c>
      <c r="CK11" s="45">
        <f t="shared" si="35"/>
        <v>0.54291163097949491</v>
      </c>
      <c r="CL11" s="45">
        <f t="shared" si="36"/>
        <v>0</v>
      </c>
      <c r="CM11" s="36">
        <f t="shared" si="37"/>
        <v>0.91685472949380065</v>
      </c>
      <c r="CN11" s="45">
        <f t="shared" si="52"/>
        <v>32.488888888888887</v>
      </c>
      <c r="CO11" s="45">
        <f t="shared" si="53"/>
        <v>0.45709112460783091</v>
      </c>
      <c r="CP11" s="45">
        <f t="shared" si="54"/>
        <v>0.41025641025641024</v>
      </c>
      <c r="CQ11" s="45">
        <f t="shared" si="55"/>
        <v>0.36935981001465312</v>
      </c>
      <c r="CR11" s="45">
        <f t="shared" si="38"/>
        <v>0</v>
      </c>
      <c r="CS11" s="45">
        <f t="shared" si="39"/>
        <v>1.7092666848474156</v>
      </c>
      <c r="CT11" s="45">
        <f t="shared" si="40"/>
        <v>0.93213604612756318</v>
      </c>
      <c r="CU11" s="45">
        <f t="shared" si="41"/>
        <v>0</v>
      </c>
      <c r="CV11" s="45">
        <f t="shared" si="42"/>
        <v>0</v>
      </c>
      <c r="CW11" s="45">
        <f t="shared" si="43"/>
        <v>0</v>
      </c>
      <c r="CX11" s="45">
        <f t="shared" si="44"/>
        <v>1.6830769230769231</v>
      </c>
      <c r="CY11" s="45">
        <f t="shared" si="45"/>
        <v>0</v>
      </c>
      <c r="CZ11" s="43">
        <f t="shared" si="46"/>
        <v>2.5377102655006309</v>
      </c>
    </row>
    <row r="12" spans="2:104" ht="23.1" x14ac:dyDescent="0.85">
      <c r="B12" s="11">
        <v>24</v>
      </c>
      <c r="C12" s="11" t="s">
        <v>26</v>
      </c>
      <c r="D12" s="18">
        <v>0</v>
      </c>
      <c r="E12" s="19">
        <v>0</v>
      </c>
      <c r="F12" s="131">
        <f t="shared" si="15"/>
        <v>0</v>
      </c>
      <c r="G12" s="18">
        <v>1</v>
      </c>
      <c r="H12" s="19">
        <v>1</v>
      </c>
      <c r="I12" s="134">
        <f t="shared" si="16"/>
        <v>1</v>
      </c>
      <c r="J12" s="34">
        <v>0</v>
      </c>
      <c r="K12" s="34">
        <v>0</v>
      </c>
      <c r="L12" s="32">
        <f t="shared" si="17"/>
        <v>0</v>
      </c>
      <c r="M12" s="22">
        <f t="shared" si="0"/>
        <v>1</v>
      </c>
      <c r="N12" s="19">
        <f t="shared" si="0"/>
        <v>1</v>
      </c>
      <c r="O12" s="137">
        <f t="shared" si="18"/>
        <v>1</v>
      </c>
      <c r="P12" s="20">
        <f t="shared" si="19"/>
        <v>3</v>
      </c>
      <c r="Q12" s="18">
        <v>0</v>
      </c>
      <c r="R12" s="19">
        <v>0</v>
      </c>
      <c r="S12" s="20">
        <f t="shared" si="20"/>
        <v>0</v>
      </c>
      <c r="T12" s="18">
        <v>0</v>
      </c>
      <c r="U12" s="19">
        <v>0</v>
      </c>
      <c r="V12" s="19">
        <v>0</v>
      </c>
      <c r="W12" s="19">
        <v>0</v>
      </c>
      <c r="X12" s="19">
        <v>0</v>
      </c>
      <c r="Y12" s="19">
        <v>2</v>
      </c>
      <c r="Z12" s="19">
        <v>0</v>
      </c>
      <c r="AA12" s="152">
        <v>5.33</v>
      </c>
      <c r="AD12" s="11">
        <v>24</v>
      </c>
      <c r="AE12" s="11"/>
      <c r="AF12" s="18"/>
      <c r="AG12" s="19"/>
      <c r="AH12" s="131">
        <f t="shared" si="21"/>
        <v>0</v>
      </c>
      <c r="AI12" s="18"/>
      <c r="AJ12" s="19"/>
      <c r="AK12" s="134">
        <f t="shared" si="22"/>
        <v>0</v>
      </c>
      <c r="AL12" s="34"/>
      <c r="AM12" s="34"/>
      <c r="AN12" s="32">
        <f t="shared" si="23"/>
        <v>0</v>
      </c>
      <c r="AO12" s="22">
        <f t="shared" si="1"/>
        <v>0</v>
      </c>
      <c r="AP12" s="19">
        <f t="shared" si="1"/>
        <v>0</v>
      </c>
      <c r="AQ12" s="137">
        <f t="shared" si="24"/>
        <v>0</v>
      </c>
      <c r="AR12" s="20">
        <f t="shared" si="25"/>
        <v>0</v>
      </c>
      <c r="AS12" s="18"/>
      <c r="AT12" s="19"/>
      <c r="AU12" s="20">
        <f t="shared" si="26"/>
        <v>0</v>
      </c>
      <c r="AV12" s="18"/>
      <c r="AW12" s="19"/>
      <c r="AX12" s="19"/>
      <c r="AY12" s="19"/>
      <c r="AZ12" s="19"/>
      <c r="BA12" s="19"/>
      <c r="BB12" s="19"/>
      <c r="BC12" s="19"/>
      <c r="BF12" s="67">
        <v>24</v>
      </c>
      <c r="BG12" s="68" t="s">
        <v>26</v>
      </c>
      <c r="BH12" s="86">
        <f t="shared" si="2"/>
        <v>1.5</v>
      </c>
      <c r="BI12" s="117">
        <f t="shared" si="3"/>
        <v>1.5</v>
      </c>
      <c r="BJ12" s="118">
        <f t="shared" si="4"/>
        <v>6.8255483688219196E-2</v>
      </c>
      <c r="BK12" s="86">
        <f t="shared" si="5"/>
        <v>0</v>
      </c>
      <c r="BL12" s="117">
        <f t="shared" si="6"/>
        <v>0</v>
      </c>
      <c r="BM12" s="119">
        <f t="shared" si="7"/>
        <v>0</v>
      </c>
      <c r="BN12" s="87">
        <f t="shared" si="8"/>
        <v>0</v>
      </c>
      <c r="BO12" s="86">
        <f t="shared" si="9"/>
        <v>0</v>
      </c>
      <c r="BP12" s="117">
        <f t="shared" si="10"/>
        <v>0</v>
      </c>
      <c r="BQ12" s="120">
        <f t="shared" si="11"/>
        <v>0</v>
      </c>
      <c r="BR12" s="88">
        <f t="shared" si="12"/>
        <v>95.944907815786323</v>
      </c>
      <c r="BS12" s="89">
        <f t="shared" si="13"/>
        <v>300</v>
      </c>
      <c r="BT12" s="90">
        <f t="shared" si="27"/>
        <v>204.05509218421366</v>
      </c>
      <c r="BU12" s="86">
        <f t="shared" si="14"/>
        <v>2.6200873362445413E-2</v>
      </c>
      <c r="BV12" s="85">
        <f>IFERROR((D12*2)-(E12*((homedefinitions!$K$15)*2))+(G12*3)-(H12*((homedefinitions!$L$15)*3))+(J12)-(K12*(homedefinitions!$M$15))+S12+T12+V12+W12-U12, 0)</f>
        <v>2.16</v>
      </c>
      <c r="BW12" s="85">
        <f t="shared" si="28"/>
        <v>0</v>
      </c>
      <c r="BX12" s="26">
        <v>11</v>
      </c>
      <c r="BY12" s="25" t="s">
        <v>24</v>
      </c>
      <c r="BZ12" s="47">
        <f t="shared" si="29"/>
        <v>1.8985507246376812</v>
      </c>
      <c r="CA12" s="39">
        <f t="shared" si="47"/>
        <v>0.36666666666666664</v>
      </c>
      <c r="CB12" s="45">
        <f t="shared" si="48"/>
        <v>0.55072463768115942</v>
      </c>
      <c r="CC12" s="45">
        <f t="shared" si="30"/>
        <v>0.45737712133809361</v>
      </c>
      <c r="CD12" s="45">
        <f t="shared" si="31"/>
        <v>8.4705882352941173E-2</v>
      </c>
      <c r="CE12" s="36">
        <f t="shared" si="32"/>
        <v>0.30371203599550056</v>
      </c>
      <c r="CF12" s="45">
        <f t="shared" si="49"/>
        <v>0.84579503968653535</v>
      </c>
      <c r="CG12" s="45">
        <f t="shared" si="50"/>
        <v>2.7443457643242164</v>
      </c>
      <c r="CH12" s="45">
        <f t="shared" si="33"/>
        <v>0.79675423488527808</v>
      </c>
      <c r="CI12" s="51">
        <f t="shared" si="51"/>
        <v>23.28</v>
      </c>
      <c r="CJ12" s="47">
        <f t="shared" si="34"/>
        <v>1.8927857303112661</v>
      </c>
      <c r="CK12" s="45">
        <f t="shared" si="35"/>
        <v>0.53607134844366944</v>
      </c>
      <c r="CL12" s="45">
        <f t="shared" si="36"/>
        <v>0</v>
      </c>
      <c r="CM12" s="36">
        <f t="shared" si="37"/>
        <v>0.91685472949380065</v>
      </c>
      <c r="CN12" s="45">
        <f t="shared" si="52"/>
        <v>32.488888888888887</v>
      </c>
      <c r="CO12" s="45">
        <f t="shared" si="53"/>
        <v>0.45709112460783091</v>
      </c>
      <c r="CP12" s="45">
        <f t="shared" si="54"/>
        <v>0.41025641025641024</v>
      </c>
      <c r="CQ12" s="45">
        <f t="shared" si="55"/>
        <v>0.36935981001465312</v>
      </c>
      <c r="CR12" s="45">
        <f t="shared" si="38"/>
        <v>0.36376055846462213</v>
      </c>
      <c r="CS12" s="45">
        <f t="shared" si="39"/>
        <v>2.099170107218884</v>
      </c>
      <c r="CT12" s="45">
        <f t="shared" si="40"/>
        <v>0.94639286515563303</v>
      </c>
      <c r="CU12" s="45">
        <f t="shared" si="41"/>
        <v>0</v>
      </c>
      <c r="CV12" s="45">
        <f t="shared" si="42"/>
        <v>0</v>
      </c>
      <c r="CW12" s="45">
        <f t="shared" si="43"/>
        <v>0.16883109094453255</v>
      </c>
      <c r="CX12" s="45">
        <f t="shared" si="44"/>
        <v>2.244102564102564</v>
      </c>
      <c r="CY12" s="45">
        <f t="shared" si="45"/>
        <v>0.4</v>
      </c>
      <c r="CZ12" s="43">
        <f t="shared" si="46"/>
        <v>5.6806384294242278</v>
      </c>
    </row>
    <row r="13" spans="2:104" ht="23.1" x14ac:dyDescent="0.85">
      <c r="B13" s="11">
        <v>30</v>
      </c>
      <c r="C13" s="11" t="s">
        <v>27</v>
      </c>
      <c r="D13" s="15">
        <v>3</v>
      </c>
      <c r="E13" s="16">
        <v>4</v>
      </c>
      <c r="F13" s="130">
        <f t="shared" si="15"/>
        <v>0.75</v>
      </c>
      <c r="G13" s="15">
        <v>0</v>
      </c>
      <c r="H13" s="16">
        <v>2</v>
      </c>
      <c r="I13" s="133">
        <f t="shared" si="16"/>
        <v>0</v>
      </c>
      <c r="J13" s="33">
        <v>0</v>
      </c>
      <c r="K13" s="33">
        <v>1</v>
      </c>
      <c r="L13" s="31">
        <f t="shared" si="17"/>
        <v>0</v>
      </c>
      <c r="M13" s="21">
        <f t="shared" si="0"/>
        <v>3</v>
      </c>
      <c r="N13" s="16">
        <f t="shared" si="0"/>
        <v>6</v>
      </c>
      <c r="O13" s="136">
        <f t="shared" si="18"/>
        <v>0.5</v>
      </c>
      <c r="P13" s="17">
        <f t="shared" si="19"/>
        <v>6</v>
      </c>
      <c r="Q13" s="15">
        <v>3</v>
      </c>
      <c r="R13" s="16">
        <v>3</v>
      </c>
      <c r="S13" s="17">
        <f t="shared" si="20"/>
        <v>6</v>
      </c>
      <c r="T13" s="15">
        <v>0</v>
      </c>
      <c r="U13" s="16">
        <v>1</v>
      </c>
      <c r="V13" s="16">
        <v>2</v>
      </c>
      <c r="W13" s="16">
        <v>2</v>
      </c>
      <c r="X13" s="16">
        <v>0</v>
      </c>
      <c r="Y13" s="16">
        <v>2</v>
      </c>
      <c r="Z13" s="16">
        <v>2</v>
      </c>
      <c r="AA13" s="151">
        <v>16</v>
      </c>
      <c r="AD13" s="11">
        <v>30</v>
      </c>
      <c r="AE13" s="11"/>
      <c r="AF13" s="15"/>
      <c r="AG13" s="16"/>
      <c r="AH13" s="130">
        <f t="shared" si="21"/>
        <v>0</v>
      </c>
      <c r="AI13" s="15"/>
      <c r="AJ13" s="16"/>
      <c r="AK13" s="133">
        <f t="shared" si="22"/>
        <v>0</v>
      </c>
      <c r="AL13" s="33"/>
      <c r="AM13" s="33"/>
      <c r="AN13" s="31">
        <f t="shared" si="23"/>
        <v>0</v>
      </c>
      <c r="AO13" s="21">
        <f t="shared" si="1"/>
        <v>0</v>
      </c>
      <c r="AP13" s="16">
        <f t="shared" si="1"/>
        <v>0</v>
      </c>
      <c r="AQ13" s="136">
        <f t="shared" si="24"/>
        <v>0</v>
      </c>
      <c r="AR13" s="17">
        <f t="shared" si="25"/>
        <v>0</v>
      </c>
      <c r="AS13" s="15"/>
      <c r="AT13" s="16"/>
      <c r="AU13" s="17">
        <f t="shared" si="26"/>
        <v>0</v>
      </c>
      <c r="AV13" s="15"/>
      <c r="AW13" s="16"/>
      <c r="AX13" s="16"/>
      <c r="AY13" s="16"/>
      <c r="AZ13" s="16"/>
      <c r="BA13" s="16"/>
      <c r="BB13" s="16"/>
      <c r="BC13" s="16"/>
      <c r="BF13" s="67">
        <v>30</v>
      </c>
      <c r="BG13" s="68" t="s">
        <v>27</v>
      </c>
      <c r="BH13" s="81">
        <f t="shared" si="2"/>
        <v>0.5</v>
      </c>
      <c r="BI13" s="113">
        <f t="shared" si="3"/>
        <v>0.46583850931677018</v>
      </c>
      <c r="BJ13" s="114">
        <f t="shared" si="4"/>
        <v>0.16916780354706687</v>
      </c>
      <c r="BK13" s="81">
        <f t="shared" si="5"/>
        <v>0</v>
      </c>
      <c r="BL13" s="113">
        <f t="shared" si="6"/>
        <v>0</v>
      </c>
      <c r="BM13" s="115">
        <f t="shared" si="7"/>
        <v>0.13440860215053763</v>
      </c>
      <c r="BN13" s="82">
        <f t="shared" si="8"/>
        <v>0</v>
      </c>
      <c r="BO13" s="81">
        <f t="shared" si="9"/>
        <v>0.15386538461538457</v>
      </c>
      <c r="BP13" s="113">
        <f t="shared" si="10"/>
        <v>0.20002499999999998</v>
      </c>
      <c r="BQ13" s="116">
        <f t="shared" si="11"/>
        <v>0.1739347826086956</v>
      </c>
      <c r="BR13" s="83">
        <f t="shared" si="12"/>
        <v>69.012182544684023</v>
      </c>
      <c r="BS13" s="84">
        <f t="shared" si="13"/>
        <v>97.797297712151192</v>
      </c>
      <c r="BT13" s="85">
        <f t="shared" si="27"/>
        <v>28.785115167467168</v>
      </c>
      <c r="BU13" s="81">
        <f t="shared" si="14"/>
        <v>7.4235807860262015E-2</v>
      </c>
      <c r="BV13" s="85">
        <f>IFERROR((D13*2)-(E13*((homedefinitions!$K$15)*2))+(G13*3)-(H13*((homedefinitions!$L$15)*3))+(J13)-(K13*(homedefinitions!$M$15))+S13+T13+V13+W13-U13, 0)</f>
        <v>9.67</v>
      </c>
      <c r="BW13" s="85">
        <f t="shared" si="28"/>
        <v>0.16666666666666666</v>
      </c>
      <c r="BX13" s="26">
        <v>12</v>
      </c>
      <c r="BY13" s="25" t="s">
        <v>25</v>
      </c>
      <c r="BZ13" s="47">
        <f t="shared" si="29"/>
        <v>0</v>
      </c>
      <c r="CA13" s="39">
        <f t="shared" si="47"/>
        <v>0.36666666666666664</v>
      </c>
      <c r="CB13" s="45">
        <f t="shared" si="48"/>
        <v>0.55072463768115942</v>
      </c>
      <c r="CC13" s="45">
        <f t="shared" si="30"/>
        <v>0.25409840074338536</v>
      </c>
      <c r="CD13" s="45">
        <f t="shared" si="31"/>
        <v>0</v>
      </c>
      <c r="CE13" s="36">
        <f t="shared" si="32"/>
        <v>0.16872890888638922</v>
      </c>
      <c r="CF13" s="45">
        <f t="shared" si="49"/>
        <v>0.42282730962977455</v>
      </c>
      <c r="CG13" s="45">
        <f t="shared" si="50"/>
        <v>0.42282730962977455</v>
      </c>
      <c r="CH13" s="45">
        <f t="shared" si="33"/>
        <v>0.22096377836709383</v>
      </c>
      <c r="CI13" s="51">
        <f t="shared" si="51"/>
        <v>23.28</v>
      </c>
      <c r="CJ13" s="47">
        <f t="shared" si="34"/>
        <v>2.3244696185739806</v>
      </c>
      <c r="CK13" s="45">
        <f t="shared" si="35"/>
        <v>0.60047145015646186</v>
      </c>
      <c r="CL13" s="45">
        <f t="shared" si="36"/>
        <v>0</v>
      </c>
      <c r="CM13" s="36">
        <f t="shared" si="37"/>
        <v>0.91685472949380065</v>
      </c>
      <c r="CN13" s="45">
        <f t="shared" si="52"/>
        <v>32.488888888888887</v>
      </c>
      <c r="CO13" s="45">
        <f t="shared" si="53"/>
        <v>0.45709112460783091</v>
      </c>
      <c r="CP13" s="45">
        <f t="shared" si="54"/>
        <v>0.41025641025641024</v>
      </c>
      <c r="CQ13" s="45">
        <f t="shared" si="55"/>
        <v>0.36935981001465312</v>
      </c>
      <c r="CR13" s="45">
        <f t="shared" si="38"/>
        <v>0</v>
      </c>
      <c r="CS13" s="45">
        <f t="shared" si="39"/>
        <v>2.1312009633542051</v>
      </c>
      <c r="CT13" s="45">
        <f t="shared" si="40"/>
        <v>0.77482320619132683</v>
      </c>
      <c r="CU13" s="45">
        <f t="shared" si="41"/>
        <v>0</v>
      </c>
      <c r="CV13" s="45">
        <f t="shared" si="42"/>
        <v>0</v>
      </c>
      <c r="CW13" s="45">
        <f t="shared" si="43"/>
        <v>0</v>
      </c>
      <c r="CX13" s="45">
        <f t="shared" si="44"/>
        <v>0.56102564102564101</v>
      </c>
      <c r="CY13" s="45">
        <f t="shared" si="45"/>
        <v>0</v>
      </c>
      <c r="CZ13" s="43">
        <f t="shared" si="46"/>
        <v>1.2714259621437094</v>
      </c>
    </row>
    <row r="14" spans="2:104" ht="23.1" x14ac:dyDescent="0.85">
      <c r="B14" s="11">
        <v>32</v>
      </c>
      <c r="C14" s="11" t="s">
        <v>28</v>
      </c>
      <c r="D14" s="18">
        <v>0</v>
      </c>
      <c r="E14" s="19">
        <v>0</v>
      </c>
      <c r="F14" s="131">
        <f t="shared" si="15"/>
        <v>0</v>
      </c>
      <c r="G14" s="18">
        <v>0</v>
      </c>
      <c r="H14" s="19">
        <v>1</v>
      </c>
      <c r="I14" s="134">
        <f t="shared" si="16"/>
        <v>0</v>
      </c>
      <c r="J14" s="34">
        <v>0</v>
      </c>
      <c r="K14" s="34">
        <v>1</v>
      </c>
      <c r="L14" s="32">
        <f t="shared" si="17"/>
        <v>0</v>
      </c>
      <c r="M14" s="22">
        <f t="shared" si="0"/>
        <v>0</v>
      </c>
      <c r="N14" s="19">
        <f t="shared" si="0"/>
        <v>1</v>
      </c>
      <c r="O14" s="137">
        <f t="shared" si="18"/>
        <v>0</v>
      </c>
      <c r="P14" s="20">
        <f t="shared" si="19"/>
        <v>0</v>
      </c>
      <c r="Q14" s="18">
        <v>1</v>
      </c>
      <c r="R14" s="19">
        <v>0</v>
      </c>
      <c r="S14" s="20">
        <f t="shared" si="20"/>
        <v>1</v>
      </c>
      <c r="T14" s="18">
        <v>0</v>
      </c>
      <c r="U14" s="19">
        <v>0</v>
      </c>
      <c r="V14" s="19">
        <v>0</v>
      </c>
      <c r="W14" s="19">
        <v>1</v>
      </c>
      <c r="X14" s="19">
        <v>0</v>
      </c>
      <c r="Y14" s="19">
        <v>0</v>
      </c>
      <c r="Z14" s="19">
        <v>0</v>
      </c>
      <c r="AA14" s="152">
        <v>4.0999999999999996</v>
      </c>
      <c r="AD14" s="11">
        <v>32</v>
      </c>
      <c r="AE14" s="11"/>
      <c r="AF14" s="18"/>
      <c r="AG14" s="19"/>
      <c r="AH14" s="131">
        <f t="shared" si="21"/>
        <v>0</v>
      </c>
      <c r="AI14" s="18"/>
      <c r="AJ14" s="19"/>
      <c r="AK14" s="134">
        <f t="shared" si="22"/>
        <v>0</v>
      </c>
      <c r="AL14" s="34"/>
      <c r="AM14" s="34"/>
      <c r="AN14" s="32">
        <f t="shared" si="23"/>
        <v>0</v>
      </c>
      <c r="AO14" s="22">
        <f t="shared" si="1"/>
        <v>0</v>
      </c>
      <c r="AP14" s="19">
        <f t="shared" si="1"/>
        <v>0</v>
      </c>
      <c r="AQ14" s="137">
        <f t="shared" si="24"/>
        <v>0</v>
      </c>
      <c r="AR14" s="20">
        <f t="shared" si="25"/>
        <v>0</v>
      </c>
      <c r="AS14" s="18"/>
      <c r="AT14" s="19"/>
      <c r="AU14" s="20">
        <f t="shared" si="26"/>
        <v>0</v>
      </c>
      <c r="AV14" s="18"/>
      <c r="AW14" s="19"/>
      <c r="AX14" s="19"/>
      <c r="AY14" s="19"/>
      <c r="AZ14" s="19"/>
      <c r="BA14" s="19"/>
      <c r="BB14" s="19"/>
      <c r="BC14" s="19"/>
      <c r="BF14" s="67">
        <v>32</v>
      </c>
      <c r="BG14" s="68" t="s">
        <v>28</v>
      </c>
      <c r="BH14" s="86">
        <f t="shared" si="2"/>
        <v>0</v>
      </c>
      <c r="BI14" s="117">
        <f t="shared" si="3"/>
        <v>0</v>
      </c>
      <c r="BJ14" s="118">
        <f t="shared" si="4"/>
        <v>0.12777426546434634</v>
      </c>
      <c r="BK14" s="86">
        <f t="shared" si="5"/>
        <v>0</v>
      </c>
      <c r="BL14" s="117">
        <f t="shared" si="6"/>
        <v>0</v>
      </c>
      <c r="BM14" s="119">
        <f t="shared" si="7"/>
        <v>0</v>
      </c>
      <c r="BN14" s="87">
        <f t="shared" si="8"/>
        <v>0</v>
      </c>
      <c r="BO14" s="86">
        <f t="shared" si="9"/>
        <v>0.20015009380863036</v>
      </c>
      <c r="BP14" s="117">
        <f t="shared" si="10"/>
        <v>0</v>
      </c>
      <c r="BQ14" s="120">
        <f t="shared" si="11"/>
        <v>0.11312831389183456</v>
      </c>
      <c r="BR14" s="88">
        <f t="shared" si="12"/>
        <v>70.321488830783437</v>
      </c>
      <c r="BS14" s="89">
        <f t="shared" si="13"/>
        <v>32.195281770841795</v>
      </c>
      <c r="BT14" s="90">
        <f t="shared" si="27"/>
        <v>-38.126207059941642</v>
      </c>
      <c r="BU14" s="86">
        <f t="shared" si="14"/>
        <v>-4.3668122270742356E-3</v>
      </c>
      <c r="BV14" s="85">
        <f>IFERROR((D14*2)-(E14*((homedefinitions!$K$15)*2))+(G14*3)-(H14*((homedefinitions!$L$15)*3))+(J14)-(K14*(homedefinitions!$M$15))+S14+T14+V14+W14-U14, 0)</f>
        <v>0.50999999999999979</v>
      </c>
      <c r="BW14" s="85">
        <f t="shared" si="28"/>
        <v>1</v>
      </c>
      <c r="BX14" s="26">
        <v>24</v>
      </c>
      <c r="BY14" s="25" t="s">
        <v>26</v>
      </c>
      <c r="BZ14" s="47">
        <f t="shared" si="29"/>
        <v>0</v>
      </c>
      <c r="CA14" s="39">
        <f t="shared" si="47"/>
        <v>0.36666666666666664</v>
      </c>
      <c r="CB14" s="45">
        <f t="shared" si="48"/>
        <v>0.55072463768115942</v>
      </c>
      <c r="CC14" s="45">
        <f t="shared" si="30"/>
        <v>0.30096543910272089</v>
      </c>
      <c r="CD14" s="45">
        <f t="shared" si="31"/>
        <v>0</v>
      </c>
      <c r="CE14" s="36">
        <f t="shared" si="32"/>
        <v>0.19985001874765657</v>
      </c>
      <c r="CF14" s="45">
        <f t="shared" si="49"/>
        <v>0.5008154578503774</v>
      </c>
      <c r="CG14" s="45">
        <f t="shared" si="50"/>
        <v>0.5008154578503774</v>
      </c>
      <c r="CH14" s="45">
        <f t="shared" si="33"/>
        <v>0.2209637783670938</v>
      </c>
      <c r="CI14" s="51">
        <f t="shared" si="51"/>
        <v>23.28</v>
      </c>
      <c r="CJ14" s="47">
        <f t="shared" si="34"/>
        <v>1.7065302886351066</v>
      </c>
      <c r="CK14" s="45">
        <f t="shared" si="35"/>
        <v>0.57487542727328589</v>
      </c>
      <c r="CL14" s="45">
        <f t="shared" si="36"/>
        <v>0</v>
      </c>
      <c r="CM14" s="36">
        <f t="shared" si="37"/>
        <v>0.91685472949380065</v>
      </c>
      <c r="CN14" s="45">
        <f t="shared" si="52"/>
        <v>32.488888888888887</v>
      </c>
      <c r="CO14" s="45">
        <f t="shared" si="53"/>
        <v>0.45709112460783091</v>
      </c>
      <c r="CP14" s="45">
        <f t="shared" si="54"/>
        <v>0.41025641025641024</v>
      </c>
      <c r="CQ14" s="45">
        <f t="shared" si="55"/>
        <v>0.36935981001465312</v>
      </c>
      <c r="CR14" s="45">
        <f t="shared" si="38"/>
        <v>0</v>
      </c>
      <c r="CS14" s="45">
        <f t="shared" si="39"/>
        <v>1.5646403661595183</v>
      </c>
      <c r="CT14" s="45">
        <f t="shared" si="40"/>
        <v>0.56884342954503553</v>
      </c>
      <c r="CU14" s="45">
        <f t="shared" si="41"/>
        <v>0</v>
      </c>
      <c r="CV14" s="45">
        <f t="shared" si="42"/>
        <v>0</v>
      </c>
      <c r="CW14" s="45">
        <f t="shared" si="43"/>
        <v>0</v>
      </c>
      <c r="CX14" s="45">
        <f t="shared" si="44"/>
        <v>0</v>
      </c>
      <c r="CY14" s="45">
        <f t="shared" si="45"/>
        <v>0</v>
      </c>
      <c r="CZ14" s="43">
        <f t="shared" si="46"/>
        <v>0.52154678871983939</v>
      </c>
    </row>
    <row r="15" spans="2:104" ht="23.1" x14ac:dyDescent="0.85">
      <c r="B15" s="12">
        <v>33</v>
      </c>
      <c r="C15" s="12" t="s">
        <v>29</v>
      </c>
      <c r="D15" s="15">
        <v>0</v>
      </c>
      <c r="E15" s="16">
        <v>1</v>
      </c>
      <c r="F15" s="130">
        <f t="shared" si="15"/>
        <v>0</v>
      </c>
      <c r="G15" s="15">
        <v>0</v>
      </c>
      <c r="H15" s="16">
        <v>0</v>
      </c>
      <c r="I15" s="133">
        <f t="shared" si="16"/>
        <v>0</v>
      </c>
      <c r="J15" s="33">
        <v>0</v>
      </c>
      <c r="K15" s="33">
        <v>0</v>
      </c>
      <c r="L15" s="31">
        <f t="shared" si="17"/>
        <v>0</v>
      </c>
      <c r="M15" s="21">
        <f t="shared" si="0"/>
        <v>0</v>
      </c>
      <c r="N15" s="16">
        <f t="shared" si="0"/>
        <v>1</v>
      </c>
      <c r="O15" s="136">
        <f t="shared" si="18"/>
        <v>0</v>
      </c>
      <c r="P15" s="17">
        <f t="shared" si="19"/>
        <v>0</v>
      </c>
      <c r="Q15" s="15">
        <v>1</v>
      </c>
      <c r="R15" s="16">
        <v>0</v>
      </c>
      <c r="S15" s="17">
        <f t="shared" si="20"/>
        <v>1</v>
      </c>
      <c r="T15" s="15">
        <v>0</v>
      </c>
      <c r="U15" s="16">
        <v>0</v>
      </c>
      <c r="V15" s="16">
        <v>0</v>
      </c>
      <c r="W15" s="16">
        <v>0</v>
      </c>
      <c r="X15" s="16">
        <v>0</v>
      </c>
      <c r="Y15" s="16">
        <v>0</v>
      </c>
      <c r="Z15" s="16">
        <v>0</v>
      </c>
      <c r="AA15" s="151">
        <v>8.15</v>
      </c>
      <c r="AD15" s="12">
        <v>33</v>
      </c>
      <c r="AE15" s="12"/>
      <c r="AF15" s="15"/>
      <c r="AG15" s="16"/>
      <c r="AH15" s="130">
        <f t="shared" si="21"/>
        <v>0</v>
      </c>
      <c r="AI15" s="15"/>
      <c r="AJ15" s="16"/>
      <c r="AK15" s="133">
        <f t="shared" si="22"/>
        <v>0</v>
      </c>
      <c r="AL15" s="33"/>
      <c r="AM15" s="33"/>
      <c r="AN15" s="31">
        <f t="shared" si="23"/>
        <v>0</v>
      </c>
      <c r="AO15" s="21">
        <f t="shared" si="1"/>
        <v>0</v>
      </c>
      <c r="AP15" s="16">
        <f t="shared" si="1"/>
        <v>0</v>
      </c>
      <c r="AQ15" s="136">
        <f t="shared" si="24"/>
        <v>0</v>
      </c>
      <c r="AR15" s="17">
        <f t="shared" si="25"/>
        <v>0</v>
      </c>
      <c r="AS15" s="15"/>
      <c r="AT15" s="16"/>
      <c r="AU15" s="17">
        <f t="shared" si="26"/>
        <v>0</v>
      </c>
      <c r="AV15" s="15"/>
      <c r="AW15" s="16"/>
      <c r="AX15" s="16"/>
      <c r="AY15" s="16"/>
      <c r="AZ15" s="16"/>
      <c r="BA15" s="16"/>
      <c r="BB15" s="16"/>
      <c r="BC15" s="16"/>
      <c r="BF15" s="91">
        <v>33</v>
      </c>
      <c r="BG15" s="92" t="s">
        <v>29</v>
      </c>
      <c r="BH15" s="81">
        <f t="shared" si="2"/>
        <v>0</v>
      </c>
      <c r="BI15" s="113">
        <f t="shared" si="3"/>
        <v>0</v>
      </c>
      <c r="BJ15" s="114">
        <f t="shared" si="4"/>
        <v>4.4638248841497946E-2</v>
      </c>
      <c r="BK15" s="81">
        <f t="shared" si="5"/>
        <v>0</v>
      </c>
      <c r="BL15" s="113">
        <f t="shared" si="6"/>
        <v>0</v>
      </c>
      <c r="BM15" s="115">
        <f t="shared" si="7"/>
        <v>0</v>
      </c>
      <c r="BN15" s="82">
        <f t="shared" si="8"/>
        <v>0</v>
      </c>
      <c r="BO15" s="81">
        <f t="shared" si="9"/>
        <v>0.10068900424728644</v>
      </c>
      <c r="BP15" s="113">
        <f t="shared" si="10"/>
        <v>0</v>
      </c>
      <c r="BQ15" s="116">
        <f t="shared" si="11"/>
        <v>5.6911176313683635E-2</v>
      </c>
      <c r="BR15" s="83">
        <f t="shared" si="12"/>
        <v>95.944907815786323</v>
      </c>
      <c r="BS15" s="84">
        <f t="shared" si="13"/>
        <v>49.839994964859436</v>
      </c>
      <c r="BT15" s="85">
        <f t="shared" si="27"/>
        <v>-46.104912850926887</v>
      </c>
      <c r="BU15" s="81">
        <f t="shared" si="14"/>
        <v>-4.3668122270742356E-3</v>
      </c>
      <c r="BV15" s="85">
        <f>IFERROR((D15*2)-(E15*((homedefinitions!$K$15)*2))+(G15*3)-(H15*((homedefinitions!$L$15)*3))+(J15)-(K15*(homedefinitions!$M$15))+S15+T15+V15+W15-U15, 0)</f>
        <v>0.25</v>
      </c>
      <c r="BW15" s="85">
        <f t="shared" si="28"/>
        <v>0</v>
      </c>
      <c r="BX15" s="26">
        <v>30</v>
      </c>
      <c r="BY15" s="25" t="s">
        <v>27</v>
      </c>
      <c r="BZ15" s="47">
        <f t="shared" si="29"/>
        <v>4.0171400966183572</v>
      </c>
      <c r="CA15" s="39">
        <f t="shared" si="47"/>
        <v>0.36666666666666664</v>
      </c>
      <c r="CB15" s="45">
        <f t="shared" si="48"/>
        <v>0.55072463768115942</v>
      </c>
      <c r="CC15" s="45">
        <f t="shared" si="30"/>
        <v>0.90346098042092571</v>
      </c>
      <c r="CD15" s="45">
        <f t="shared" si="31"/>
        <v>8.4705882352941173E-2</v>
      </c>
      <c r="CE15" s="36">
        <f t="shared" si="32"/>
        <v>0.59992500937382831</v>
      </c>
      <c r="CF15" s="45">
        <f t="shared" si="49"/>
        <v>1.5880918721476951</v>
      </c>
      <c r="CG15" s="45">
        <f t="shared" si="50"/>
        <v>5.6052319687660521</v>
      </c>
      <c r="CH15" s="45">
        <f t="shared" si="33"/>
        <v>0.82384247482022976</v>
      </c>
      <c r="CI15" s="51">
        <f t="shared" si="51"/>
        <v>23.28</v>
      </c>
      <c r="CJ15" s="47">
        <f t="shared" si="34"/>
        <v>5.163481514090404</v>
      </c>
      <c r="CK15" s="45">
        <f t="shared" si="35"/>
        <v>0.55767899060639747</v>
      </c>
      <c r="CL15" s="45">
        <f t="shared" si="36"/>
        <v>0</v>
      </c>
      <c r="CM15" s="36">
        <f t="shared" si="37"/>
        <v>0.91685472949380065</v>
      </c>
      <c r="CN15" s="45">
        <f t="shared" si="52"/>
        <v>32.488888888888887</v>
      </c>
      <c r="CO15" s="45">
        <f t="shared" si="53"/>
        <v>0.45709112460783091</v>
      </c>
      <c r="CP15" s="45">
        <f t="shared" si="54"/>
        <v>0.41025641025641024</v>
      </c>
      <c r="CQ15" s="45">
        <f t="shared" si="55"/>
        <v>0.36935981001465312</v>
      </c>
      <c r="CR15" s="45">
        <f t="shared" si="38"/>
        <v>1.0912816753938663</v>
      </c>
      <c r="CS15" s="45">
        <f t="shared" si="39"/>
        <v>5.8254441222414641</v>
      </c>
      <c r="CT15" s="45">
        <f t="shared" si="40"/>
        <v>2.581740757045202</v>
      </c>
      <c r="CU15" s="45">
        <f t="shared" si="41"/>
        <v>0</v>
      </c>
      <c r="CV15" s="45">
        <f t="shared" si="42"/>
        <v>0</v>
      </c>
      <c r="CW15" s="45">
        <f t="shared" si="43"/>
        <v>0.50649327283359769</v>
      </c>
      <c r="CX15" s="45">
        <f t="shared" si="44"/>
        <v>1.6830769230769231</v>
      </c>
      <c r="CY15" s="45">
        <f t="shared" si="45"/>
        <v>0.4</v>
      </c>
      <c r="CZ15" s="43">
        <f t="shared" si="46"/>
        <v>5.9566514193343201</v>
      </c>
    </row>
    <row r="16" spans="2:104" ht="23.1" x14ac:dyDescent="0.85">
      <c r="B16" s="12">
        <v>34</v>
      </c>
      <c r="C16" s="12" t="s">
        <v>30</v>
      </c>
      <c r="D16" s="18">
        <v>2</v>
      </c>
      <c r="E16" s="19">
        <v>6</v>
      </c>
      <c r="F16" s="131">
        <f t="shared" si="15"/>
        <v>0.33333333333333331</v>
      </c>
      <c r="G16" s="18">
        <v>0</v>
      </c>
      <c r="H16" s="19">
        <v>0</v>
      </c>
      <c r="I16" s="134">
        <f t="shared" si="16"/>
        <v>0</v>
      </c>
      <c r="J16" s="34">
        <v>0</v>
      </c>
      <c r="K16" s="34">
        <v>1</v>
      </c>
      <c r="L16" s="32">
        <f t="shared" si="17"/>
        <v>0</v>
      </c>
      <c r="M16" s="22">
        <f t="shared" si="0"/>
        <v>2</v>
      </c>
      <c r="N16" s="19">
        <f t="shared" si="0"/>
        <v>6</v>
      </c>
      <c r="O16" s="137">
        <f t="shared" si="18"/>
        <v>0.33333333333333331</v>
      </c>
      <c r="P16" s="20">
        <f t="shared" si="19"/>
        <v>4</v>
      </c>
      <c r="Q16" s="18">
        <v>3</v>
      </c>
      <c r="R16" s="19">
        <v>5</v>
      </c>
      <c r="S16" s="20">
        <f t="shared" si="20"/>
        <v>8</v>
      </c>
      <c r="T16" s="18">
        <v>0</v>
      </c>
      <c r="U16" s="19">
        <v>1</v>
      </c>
      <c r="V16" s="19">
        <v>2</v>
      </c>
      <c r="W16" s="19">
        <v>2</v>
      </c>
      <c r="X16" s="19">
        <v>0</v>
      </c>
      <c r="Y16" s="19">
        <v>1</v>
      </c>
      <c r="Z16" s="19">
        <v>1</v>
      </c>
      <c r="AA16" s="152">
        <v>15</v>
      </c>
      <c r="AD16" s="12">
        <v>34</v>
      </c>
      <c r="AE16" s="12"/>
      <c r="AF16" s="18"/>
      <c r="AG16" s="19"/>
      <c r="AH16" s="131">
        <f t="shared" si="21"/>
        <v>0</v>
      </c>
      <c r="AI16" s="18"/>
      <c r="AJ16" s="19"/>
      <c r="AK16" s="134">
        <f t="shared" si="22"/>
        <v>0</v>
      </c>
      <c r="AL16" s="34"/>
      <c r="AM16" s="34"/>
      <c r="AN16" s="32">
        <f t="shared" si="23"/>
        <v>0</v>
      </c>
      <c r="AO16" s="22">
        <f t="shared" si="1"/>
        <v>0</v>
      </c>
      <c r="AP16" s="19">
        <f t="shared" si="1"/>
        <v>0</v>
      </c>
      <c r="AQ16" s="137">
        <f t="shared" si="24"/>
        <v>0</v>
      </c>
      <c r="AR16" s="20">
        <f t="shared" si="25"/>
        <v>0</v>
      </c>
      <c r="AS16" s="18"/>
      <c r="AT16" s="19"/>
      <c r="AU16" s="20">
        <f t="shared" si="26"/>
        <v>0</v>
      </c>
      <c r="AV16" s="18"/>
      <c r="AW16" s="19"/>
      <c r="AX16" s="19"/>
      <c r="AY16" s="19"/>
      <c r="AZ16" s="19"/>
      <c r="BA16" s="19"/>
      <c r="BB16" s="19"/>
      <c r="BC16" s="19"/>
      <c r="BF16" s="91">
        <v>34</v>
      </c>
      <c r="BG16" s="92" t="s">
        <v>30</v>
      </c>
      <c r="BH16" s="86">
        <f t="shared" si="2"/>
        <v>0.33333333333333331</v>
      </c>
      <c r="BI16" s="117">
        <f t="shared" si="3"/>
        <v>0.3105590062111801</v>
      </c>
      <c r="BJ16" s="118">
        <f t="shared" si="4"/>
        <v>0.18044565711687133</v>
      </c>
      <c r="BK16" s="86">
        <f t="shared" si="5"/>
        <v>0</v>
      </c>
      <c r="BL16" s="117">
        <f t="shared" si="6"/>
        <v>0</v>
      </c>
      <c r="BM16" s="119">
        <f t="shared" si="7"/>
        <v>0.13440860215053763</v>
      </c>
      <c r="BN16" s="87">
        <f t="shared" si="8"/>
        <v>0</v>
      </c>
      <c r="BO16" s="86">
        <f t="shared" si="9"/>
        <v>0.1641230769230769</v>
      </c>
      <c r="BP16" s="117">
        <f t="shared" si="10"/>
        <v>0.35559999999999997</v>
      </c>
      <c r="BQ16" s="120">
        <f t="shared" si="11"/>
        <v>0.24737391304347819</v>
      </c>
      <c r="BR16" s="88">
        <f t="shared" si="12"/>
        <v>61.22008555243751</v>
      </c>
      <c r="BS16" s="89">
        <f t="shared" si="13"/>
        <v>76.113261227069771</v>
      </c>
      <c r="BT16" s="90">
        <f t="shared" si="27"/>
        <v>14.893175674632261</v>
      </c>
      <c r="BU16" s="86">
        <f t="shared" si="14"/>
        <v>6.5502183406113537E-2</v>
      </c>
      <c r="BV16" s="85">
        <f>IFERROR((D16*2)-(E16*((homedefinitions!$K$15)*2))+(G16*3)-(H16*((homedefinitions!$L$15)*3))+(J16)-(K16*(homedefinitions!$M$15))+S16+T16+V16+W16-U16, 0)</f>
        <v>9.85</v>
      </c>
      <c r="BW16" s="85">
        <f t="shared" si="28"/>
        <v>0.16666666666666666</v>
      </c>
      <c r="BX16" s="26">
        <v>32</v>
      </c>
      <c r="BY16" s="25" t="s">
        <v>28</v>
      </c>
      <c r="BZ16" s="47">
        <f t="shared" si="29"/>
        <v>1</v>
      </c>
      <c r="CA16" s="39">
        <f t="shared" si="47"/>
        <v>0.36666666666666664</v>
      </c>
      <c r="CB16" s="45">
        <f t="shared" si="48"/>
        <v>0.55072463768115942</v>
      </c>
      <c r="CC16" s="45">
        <f t="shared" si="30"/>
        <v>0.23151187623286218</v>
      </c>
      <c r="CD16" s="45">
        <f t="shared" si="31"/>
        <v>0</v>
      </c>
      <c r="CE16" s="36">
        <f t="shared" si="32"/>
        <v>0.15373078365204348</v>
      </c>
      <c r="CF16" s="45">
        <f t="shared" si="49"/>
        <v>0.38524265988490569</v>
      </c>
      <c r="CG16" s="45">
        <f t="shared" si="50"/>
        <v>1.3852426598849057</v>
      </c>
      <c r="CH16" s="45">
        <f t="shared" si="33"/>
        <v>0.79453415718523535</v>
      </c>
      <c r="CI16" s="51">
        <f t="shared" si="51"/>
        <v>23.28</v>
      </c>
      <c r="CJ16" s="47">
        <f t="shared" si="34"/>
        <v>0</v>
      </c>
      <c r="CK16" s="45">
        <f t="shared" si="35"/>
        <v>0.47503645377661119</v>
      </c>
      <c r="CL16" s="45">
        <f t="shared" si="36"/>
        <v>0</v>
      </c>
      <c r="CM16" s="36">
        <f t="shared" si="37"/>
        <v>0.91685472949380065</v>
      </c>
      <c r="CN16" s="45">
        <f t="shared" si="52"/>
        <v>32.488888888888887</v>
      </c>
      <c r="CO16" s="45">
        <f t="shared" si="53"/>
        <v>0.45709112460783091</v>
      </c>
      <c r="CP16" s="45">
        <f t="shared" si="54"/>
        <v>0.41025641025641024</v>
      </c>
      <c r="CQ16" s="45">
        <f t="shared" si="55"/>
        <v>0.36935981001465312</v>
      </c>
      <c r="CR16" s="45">
        <f t="shared" si="38"/>
        <v>0.36376055846462213</v>
      </c>
      <c r="CS16" s="45">
        <f t="shared" si="39"/>
        <v>0.36376055846462213</v>
      </c>
      <c r="CT16" s="45">
        <f t="shared" si="40"/>
        <v>0</v>
      </c>
      <c r="CU16" s="45">
        <f t="shared" si="41"/>
        <v>0</v>
      </c>
      <c r="CV16" s="45">
        <f t="shared" si="42"/>
        <v>0</v>
      </c>
      <c r="CW16" s="45">
        <f t="shared" si="43"/>
        <v>0.16883109094453255</v>
      </c>
      <c r="CX16" s="45">
        <f t="shared" si="44"/>
        <v>0.56102564102564101</v>
      </c>
      <c r="CY16" s="45">
        <f t="shared" si="45"/>
        <v>0.4</v>
      </c>
      <c r="CZ16" s="43">
        <f t="shared" si="46"/>
        <v>1.1298567319701736</v>
      </c>
    </row>
    <row r="17" spans="2:109" ht="23.4" thickBot="1" x14ac:dyDescent="0.9">
      <c r="B17" s="12">
        <v>55</v>
      </c>
      <c r="C17" s="12" t="s">
        <v>32</v>
      </c>
      <c r="D17" s="18">
        <v>2</v>
      </c>
      <c r="E17" s="19">
        <v>5</v>
      </c>
      <c r="F17" s="131">
        <f t="shared" si="15"/>
        <v>0.4</v>
      </c>
      <c r="G17" s="18">
        <v>0</v>
      </c>
      <c r="H17" s="19">
        <v>1</v>
      </c>
      <c r="I17" s="134">
        <f t="shared" si="16"/>
        <v>0</v>
      </c>
      <c r="J17" s="34">
        <v>0</v>
      </c>
      <c r="K17" s="34">
        <v>0</v>
      </c>
      <c r="L17" s="32">
        <f t="shared" si="17"/>
        <v>0</v>
      </c>
      <c r="M17" s="22">
        <f t="shared" si="0"/>
        <v>2</v>
      </c>
      <c r="N17" s="19">
        <f t="shared" si="0"/>
        <v>6</v>
      </c>
      <c r="O17" s="137">
        <f t="shared" si="18"/>
        <v>0.33333333333333331</v>
      </c>
      <c r="P17" s="20">
        <f t="shared" si="19"/>
        <v>4</v>
      </c>
      <c r="Q17" s="18">
        <v>0</v>
      </c>
      <c r="R17" s="19">
        <v>1</v>
      </c>
      <c r="S17" s="20">
        <f t="shared" si="20"/>
        <v>1</v>
      </c>
      <c r="T17" s="18">
        <v>1</v>
      </c>
      <c r="U17" s="19">
        <v>0</v>
      </c>
      <c r="V17" s="19">
        <v>0</v>
      </c>
      <c r="W17" s="19">
        <v>2</v>
      </c>
      <c r="X17" s="19">
        <v>0</v>
      </c>
      <c r="Y17" s="19">
        <v>3</v>
      </c>
      <c r="Z17" s="19">
        <v>1</v>
      </c>
      <c r="AA17" s="152">
        <v>9.1999999999999993</v>
      </c>
      <c r="AD17" s="12">
        <v>55</v>
      </c>
      <c r="AE17" s="12"/>
      <c r="AF17" s="18"/>
      <c r="AG17" s="19"/>
      <c r="AH17" s="131">
        <f t="shared" si="21"/>
        <v>0</v>
      </c>
      <c r="AI17" s="18"/>
      <c r="AJ17" s="19"/>
      <c r="AK17" s="134">
        <f t="shared" si="22"/>
        <v>0</v>
      </c>
      <c r="AL17" s="34"/>
      <c r="AM17" s="34"/>
      <c r="AN17" s="32">
        <f t="shared" si="23"/>
        <v>0</v>
      </c>
      <c r="AO17" s="22">
        <f t="shared" si="1"/>
        <v>0</v>
      </c>
      <c r="AP17" s="19">
        <f t="shared" si="1"/>
        <v>0</v>
      </c>
      <c r="AQ17" s="137">
        <f t="shared" si="24"/>
        <v>0</v>
      </c>
      <c r="AR17" s="20">
        <f t="shared" si="25"/>
        <v>0</v>
      </c>
      <c r="AS17" s="18"/>
      <c r="AT17" s="19"/>
      <c r="AU17" s="20">
        <f t="shared" si="26"/>
        <v>0</v>
      </c>
      <c r="AV17" s="18"/>
      <c r="AW17" s="19"/>
      <c r="AX17" s="19"/>
      <c r="AY17" s="19"/>
      <c r="AZ17" s="19"/>
      <c r="BA17" s="19"/>
      <c r="BB17" s="19"/>
      <c r="BC17" s="19"/>
      <c r="BF17" s="93">
        <v>55</v>
      </c>
      <c r="BG17" s="94" t="s">
        <v>32</v>
      </c>
      <c r="BH17" s="95">
        <f t="shared" si="2"/>
        <v>0.33333333333333331</v>
      </c>
      <c r="BI17" s="121">
        <f t="shared" si="3"/>
        <v>0.33333333333333331</v>
      </c>
      <c r="BJ17" s="122">
        <f t="shared" si="4"/>
        <v>0.23726199655970109</v>
      </c>
      <c r="BK17" s="95">
        <f t="shared" si="5"/>
        <v>0.15096796105513416</v>
      </c>
      <c r="BL17" s="121">
        <f t="shared" si="6"/>
        <v>0.14285714285714285</v>
      </c>
      <c r="BM17" s="123">
        <f t="shared" si="7"/>
        <v>0</v>
      </c>
      <c r="BN17" s="96">
        <f t="shared" si="8"/>
        <v>0</v>
      </c>
      <c r="BO17" s="95">
        <f t="shared" si="9"/>
        <v>0</v>
      </c>
      <c r="BP17" s="121">
        <f t="shared" si="10"/>
        <v>0.11595652173913043</v>
      </c>
      <c r="BQ17" s="124">
        <f t="shared" si="11"/>
        <v>5.0415879017013228E-2</v>
      </c>
      <c r="BR17" s="97">
        <f>IFERROR($BR$18+0.2*(100*($AR$18/CI20)*(1-CH20)-$BR$18), 0)</f>
        <v>67.492674391988004</v>
      </c>
      <c r="BS17" s="98">
        <f>IFERROR((CS20/CZ20)*100, 0)</f>
        <v>97.80251189924256</v>
      </c>
      <c r="BT17" s="99">
        <f t="shared" si="27"/>
        <v>30.309837507254556</v>
      </c>
      <c r="BU17" s="95">
        <f t="shared" si="14"/>
        <v>3.4934497816593885E-2</v>
      </c>
      <c r="BV17" s="85">
        <f>IFERROR((D17*2)-(E17*((homedefinitions!$K$15)*2))+(G17*3)-(H17*((homedefinitions!$L$15)*3))+(J17)-(K17*(homedefinitions!$M$15))+S17+T17+V17+W17-U17, 0)</f>
        <v>3.41</v>
      </c>
      <c r="BW17" s="85">
        <f t="shared" si="28"/>
        <v>0</v>
      </c>
      <c r="BX17" s="55">
        <v>33</v>
      </c>
      <c r="BY17" s="58" t="s">
        <v>29</v>
      </c>
      <c r="BZ17" s="47">
        <f t="shared" si="29"/>
        <v>0</v>
      </c>
      <c r="CA17" s="39">
        <f t="shared" si="47"/>
        <v>0.36666666666666664</v>
      </c>
      <c r="CB17" s="45">
        <f t="shared" si="48"/>
        <v>0.55072463768115942</v>
      </c>
      <c r="CC17" s="45">
        <f t="shared" si="30"/>
        <v>0.46020043690190904</v>
      </c>
      <c r="CD17" s="45">
        <f t="shared" si="31"/>
        <v>0</v>
      </c>
      <c r="CE17" s="36">
        <f t="shared" si="32"/>
        <v>0.30558680164979379</v>
      </c>
      <c r="CF17" s="45">
        <f t="shared" si="49"/>
        <v>0.76578723855170283</v>
      </c>
      <c r="CG17" s="45">
        <f t="shared" si="50"/>
        <v>0.76578723855170283</v>
      </c>
      <c r="CH17" s="45">
        <f t="shared" si="33"/>
        <v>0.2209637783670938</v>
      </c>
      <c r="CI17" s="51">
        <f t="shared" si="51"/>
        <v>23.28</v>
      </c>
      <c r="CJ17" s="47">
        <f t="shared" si="34"/>
        <v>0</v>
      </c>
      <c r="CK17" s="45">
        <f t="shared" si="35"/>
        <v>0.48330417031204426</v>
      </c>
      <c r="CL17" s="45">
        <f t="shared" si="36"/>
        <v>0</v>
      </c>
      <c r="CM17" s="36">
        <f t="shared" si="37"/>
        <v>0.91685472949380065</v>
      </c>
      <c r="CN17" s="45">
        <f t="shared" si="52"/>
        <v>32.488888888888887</v>
      </c>
      <c r="CO17" s="45">
        <f t="shared" si="53"/>
        <v>0.45709112460783091</v>
      </c>
      <c r="CP17" s="45">
        <f t="shared" si="54"/>
        <v>0.41025641025641024</v>
      </c>
      <c r="CQ17" s="45">
        <f t="shared" si="55"/>
        <v>0.36935981001465312</v>
      </c>
      <c r="CR17" s="45">
        <f t="shared" si="38"/>
        <v>0.36376055846462213</v>
      </c>
      <c r="CS17" s="45">
        <f t="shared" si="39"/>
        <v>0.36376055846462213</v>
      </c>
      <c r="CT17" s="45">
        <f t="shared" si="40"/>
        <v>0</v>
      </c>
      <c r="CU17" s="45">
        <f t="shared" si="41"/>
        <v>0</v>
      </c>
      <c r="CV17" s="45">
        <f t="shared" si="42"/>
        <v>0</v>
      </c>
      <c r="CW17" s="45">
        <f t="shared" si="43"/>
        <v>0.16883109094453255</v>
      </c>
      <c r="CX17" s="45">
        <f t="shared" si="44"/>
        <v>0.56102564102564101</v>
      </c>
      <c r="CY17" s="45">
        <f t="shared" si="45"/>
        <v>0</v>
      </c>
      <c r="CZ17" s="43">
        <f t="shared" si="46"/>
        <v>0.72985673197017353</v>
      </c>
    </row>
    <row r="18" spans="2:109" ht="23.4" thickBot="1" x14ac:dyDescent="0.9">
      <c r="B18" s="11">
        <v>99</v>
      </c>
      <c r="C18" s="11" t="s">
        <v>43</v>
      </c>
      <c r="D18" s="8">
        <f>SUM(D3:D17)</f>
        <v>24</v>
      </c>
      <c r="E18" s="6">
        <f>SUM(E3:E17)</f>
        <v>44</v>
      </c>
      <c r="F18" s="132">
        <f t="shared" si="15"/>
        <v>0.54545454545454541</v>
      </c>
      <c r="G18" s="8">
        <f>SUM(G3:G17)</f>
        <v>6</v>
      </c>
      <c r="H18" s="6">
        <f>SUM(H3:H17)</f>
        <v>29</v>
      </c>
      <c r="I18" s="135">
        <f t="shared" si="16"/>
        <v>0.20689655172413793</v>
      </c>
      <c r="J18" s="35">
        <f>SUM(J3:J17)</f>
        <v>4</v>
      </c>
      <c r="K18" s="35">
        <f>SUM(K3:K17)</f>
        <v>9</v>
      </c>
      <c r="L18" s="31">
        <f t="shared" si="17"/>
        <v>0.44444444444444442</v>
      </c>
      <c r="M18" s="30">
        <f>SUM(M3:M17)</f>
        <v>30</v>
      </c>
      <c r="N18" s="6">
        <f>SUM(N3:N17)</f>
        <v>73</v>
      </c>
      <c r="O18" s="138">
        <f t="shared" si="18"/>
        <v>0.41095890410958902</v>
      </c>
      <c r="P18" s="9">
        <f>(D18*2)+(G18*3)+(J18)</f>
        <v>70</v>
      </c>
      <c r="Q18" s="8">
        <f>SUM(Q3:Q17)</f>
        <v>16</v>
      </c>
      <c r="R18" s="6">
        <f>SUM(R3:R17)</f>
        <v>19</v>
      </c>
      <c r="S18" s="9">
        <f t="shared" si="20"/>
        <v>35</v>
      </c>
      <c r="T18" s="8">
        <f t="shared" ref="T18:AA18" si="56">SUM(T3:T17)</f>
        <v>14</v>
      </c>
      <c r="U18" s="6">
        <f t="shared" si="56"/>
        <v>11</v>
      </c>
      <c r="V18" s="6">
        <f t="shared" si="56"/>
        <v>4</v>
      </c>
      <c r="W18" s="6">
        <f t="shared" si="56"/>
        <v>19</v>
      </c>
      <c r="X18" s="6">
        <f t="shared" si="56"/>
        <v>0</v>
      </c>
      <c r="Y18" s="6">
        <f t="shared" si="56"/>
        <v>17</v>
      </c>
      <c r="Z18" s="6">
        <f t="shared" si="56"/>
        <v>17</v>
      </c>
      <c r="AA18" s="153">
        <f t="shared" si="56"/>
        <v>160.01999999999998</v>
      </c>
      <c r="AD18" s="11"/>
      <c r="AE18" s="11" t="s">
        <v>43</v>
      </c>
      <c r="AF18" s="8">
        <v>16</v>
      </c>
      <c r="AG18" s="6">
        <v>35</v>
      </c>
      <c r="AH18" s="132">
        <f t="shared" si="21"/>
        <v>0.45714285714285713</v>
      </c>
      <c r="AI18" s="8">
        <v>6</v>
      </c>
      <c r="AJ18" s="6">
        <v>18</v>
      </c>
      <c r="AK18" s="135">
        <f t="shared" si="22"/>
        <v>0.33333333333333331</v>
      </c>
      <c r="AL18" s="35">
        <v>2</v>
      </c>
      <c r="AM18" s="35">
        <v>5</v>
      </c>
      <c r="AN18" s="31">
        <f t="shared" si="23"/>
        <v>0.4</v>
      </c>
      <c r="AO18" s="30">
        <v>22</v>
      </c>
      <c r="AP18" s="6">
        <v>53</v>
      </c>
      <c r="AQ18" s="138">
        <f t="shared" si="24"/>
        <v>0.41509433962264153</v>
      </c>
      <c r="AR18" s="9">
        <f>(AF18*2)+(AI18*3)+(AL18)</f>
        <v>52</v>
      </c>
      <c r="AS18" s="8">
        <v>11</v>
      </c>
      <c r="AT18" s="6">
        <v>23</v>
      </c>
      <c r="AU18" s="9">
        <f t="shared" si="26"/>
        <v>34</v>
      </c>
      <c r="AV18" s="8">
        <v>12</v>
      </c>
      <c r="AW18" s="6">
        <v>25</v>
      </c>
      <c r="AX18" s="6">
        <v>4</v>
      </c>
      <c r="AY18" s="6">
        <v>6</v>
      </c>
      <c r="AZ18" s="6">
        <v>1</v>
      </c>
      <c r="BA18" s="6">
        <v>1</v>
      </c>
      <c r="BB18" s="6">
        <v>10</v>
      </c>
      <c r="BC18" s="6">
        <v>160</v>
      </c>
      <c r="BF18" s="100"/>
      <c r="BG18" s="101" t="s">
        <v>43</v>
      </c>
      <c r="BH18" s="102">
        <f t="shared" si="2"/>
        <v>0.45205479452054792</v>
      </c>
      <c r="BI18" s="125">
        <f t="shared" si="3"/>
        <v>0.45478170478170482</v>
      </c>
      <c r="BJ18" s="126">
        <v>0</v>
      </c>
      <c r="BK18" s="102">
        <f>IFERROR(T18/M18, 0)</f>
        <v>0.46666666666666667</v>
      </c>
      <c r="BL18" s="125">
        <f>IFERROR(T18/(N18+(0.44*K18)+U18), 0)</f>
        <v>0.15916325602546613</v>
      </c>
      <c r="BM18" s="127">
        <f>IFERROR(U18/(N18+(0.44*K18)+U18), 0)</f>
        <v>0.12505684402000911</v>
      </c>
      <c r="BN18" s="103">
        <f t="shared" si="8"/>
        <v>1.2727272727272727</v>
      </c>
      <c r="BO18" s="105">
        <f>IFERROR(Q18/(Q18+AT18), 0)</f>
        <v>0.41025641025641024</v>
      </c>
      <c r="BP18" s="128">
        <f>IFERROR(R18/(R18+AS18), 0)</f>
        <v>0.6333333333333333</v>
      </c>
      <c r="BQ18" s="129">
        <f>IFERROR(S18/(S18+AU18), 0)</f>
        <v>0.50724637681159424</v>
      </c>
      <c r="BR18" s="111">
        <f>IFERROR(($AR$18/$BD$3)*100, 0)</f>
        <v>76.428252977517346</v>
      </c>
      <c r="BS18" s="112">
        <f>IFERROR(($P$18/$AB$3)*100, 0)</f>
        <v>101.32577163472247</v>
      </c>
      <c r="BT18" s="104">
        <f t="shared" si="27"/>
        <v>24.897518657205126</v>
      </c>
      <c r="BU18" s="102">
        <f>IFERROR(SUM(BU3:BU17), 0)</f>
        <v>0.63755458515283847</v>
      </c>
      <c r="BV18" s="85">
        <f>IFERROR((D18*2)-(E18*((homedefinitions!$K$15)*2))+(G18*3)-(H18*((homedefinitions!$L$15)*3))+(J18)-(K18*(homedefinitions!$M$15))+S18+T18+V18+W18-U18, 0)</f>
        <v>67.789999999999992</v>
      </c>
      <c r="BW18" s="85">
        <f t="shared" si="28"/>
        <v>0.12328767123287671</v>
      </c>
      <c r="BX18" s="55">
        <v>34</v>
      </c>
      <c r="BY18" s="58" t="s">
        <v>30</v>
      </c>
      <c r="BZ18" s="47">
        <f t="shared" si="29"/>
        <v>4.9156908212560388</v>
      </c>
      <c r="CA18" s="39">
        <f t="shared" si="47"/>
        <v>0.36666666666666664</v>
      </c>
      <c r="CB18" s="45">
        <f t="shared" si="48"/>
        <v>0.55072463768115942</v>
      </c>
      <c r="CC18" s="45">
        <f t="shared" si="30"/>
        <v>0.84699466914461785</v>
      </c>
      <c r="CD18" s="45">
        <f t="shared" si="31"/>
        <v>4.2352941176470586E-2</v>
      </c>
      <c r="CE18" s="36">
        <f t="shared" si="32"/>
        <v>0.56242969628796402</v>
      </c>
      <c r="CF18" s="45">
        <f t="shared" si="49"/>
        <v>1.4517773066090525</v>
      </c>
      <c r="CG18" s="45">
        <f t="shared" si="50"/>
        <v>6.3674681278650915</v>
      </c>
      <c r="CH18" s="45">
        <f t="shared" si="33"/>
        <v>0.99826556903128627</v>
      </c>
      <c r="CI18" s="51">
        <f t="shared" si="51"/>
        <v>23.28</v>
      </c>
      <c r="CJ18" s="47">
        <f t="shared" si="34"/>
        <v>3.6410641886203945</v>
      </c>
      <c r="CK18" s="45">
        <f t="shared" si="35"/>
        <v>0.53840371706940848</v>
      </c>
      <c r="CL18" s="45">
        <f t="shared" si="36"/>
        <v>0</v>
      </c>
      <c r="CM18" s="36">
        <f t="shared" si="37"/>
        <v>0.91685472949380065</v>
      </c>
      <c r="CN18" s="45">
        <f t="shared" si="52"/>
        <v>32.488888888888887</v>
      </c>
      <c r="CO18" s="45">
        <f t="shared" si="53"/>
        <v>0.45709112460783091</v>
      </c>
      <c r="CP18" s="45">
        <f t="shared" si="54"/>
        <v>0.41025641025641024</v>
      </c>
      <c r="CQ18" s="45">
        <f t="shared" si="55"/>
        <v>0.36935981001465312</v>
      </c>
      <c r="CR18" s="45">
        <f t="shared" si="38"/>
        <v>1.0912816753938663</v>
      </c>
      <c r="CS18" s="45">
        <f t="shared" si="39"/>
        <v>4.4296085971209829</v>
      </c>
      <c r="CT18" s="45">
        <f t="shared" si="40"/>
        <v>1.8205320943101972</v>
      </c>
      <c r="CU18" s="45">
        <f t="shared" si="41"/>
        <v>0</v>
      </c>
      <c r="CV18" s="45">
        <f t="shared" si="42"/>
        <v>0</v>
      </c>
      <c r="CW18" s="45">
        <f t="shared" si="43"/>
        <v>0.50649327283359769</v>
      </c>
      <c r="CX18" s="45">
        <f t="shared" si="44"/>
        <v>2.244102564102564</v>
      </c>
      <c r="CY18" s="45">
        <f t="shared" si="45"/>
        <v>0.4</v>
      </c>
      <c r="CZ18" s="43">
        <f t="shared" si="46"/>
        <v>5.8197592977997203</v>
      </c>
    </row>
    <row r="19" spans="2:109" x14ac:dyDescent="0.55000000000000004">
      <c r="AH19" s="139"/>
      <c r="BX19" s="55">
        <v>50</v>
      </c>
      <c r="BY19" s="58" t="s">
        <v>31</v>
      </c>
      <c r="BZ19" s="47">
        <f>IFERROR(#REF!+((#REF!*CB19)*(1-(1.07*CA19)))+(#REF!*(1-CB19)), 0)</f>
        <v>0</v>
      </c>
      <c r="CA19" s="39">
        <f t="shared" si="47"/>
        <v>0.36666666666666664</v>
      </c>
      <c r="CB19" s="45">
        <f t="shared" si="48"/>
        <v>0.55072463768115942</v>
      </c>
      <c r="CC19" s="45">
        <f>IFERROR(((($AP$18-$AO$18-$V$18)*CB19*(1-1.07*CA19))/$AA$18)*#REF!, 0)</f>
        <v>0</v>
      </c>
      <c r="CD19" s="45">
        <f>IFERROR((#REF!/$Z$18)*0.4*$AM$18*((1-$AN$18)^2), 0)</f>
        <v>0</v>
      </c>
      <c r="CE19" s="36">
        <f>IFERROR((($AW$18-$W$18)/$AA$18)*#REF!, 0)</f>
        <v>0</v>
      </c>
      <c r="CF19" s="45">
        <f t="shared" si="49"/>
        <v>0</v>
      </c>
      <c r="CG19" s="45">
        <f t="shared" si="50"/>
        <v>0</v>
      </c>
      <c r="CH19" s="45">
        <f>IFERROR(CG19/($BD$3*(#REF!/$BC$18)),0)</f>
        <v>0</v>
      </c>
      <c r="CI19" s="51">
        <f t="shared" si="51"/>
        <v>23.28</v>
      </c>
      <c r="CJ19" s="47">
        <f>IFERROR(2*(#REF!+0.5*#REF!)*(1-(0.5*((#REF!-#REF!)/(2*#REF!)))*CK19), 0)</f>
        <v>0</v>
      </c>
      <c r="CK19" s="45">
        <f>IFERROR(((5*#REF!/$AA$18)*1.14*(($T$18-#REF!)/$M$18))+((1-(5*#REF!/$AA$18))*(((($T$18/$AA$18)*#REF!*5)-#REF!)/((($M$18/$AA$18)*#REF!*5)-#REF!))), 0)</f>
        <v>0</v>
      </c>
      <c r="CL19" s="45">
        <f>IFERROR(2*((($M$18)+0.5*($H$18-#REF!))/($M$18-#REF!))*0.5*((($P$18-$J$18)-(#REF!-#REF!))/(2*($N$18-#REF!)))*#REF!, 0)</f>
        <v>0</v>
      </c>
      <c r="CM19" s="36">
        <f t="shared" si="37"/>
        <v>0.91685472949380065</v>
      </c>
      <c r="CN19" s="45">
        <f t="shared" si="52"/>
        <v>32.488888888888887</v>
      </c>
      <c r="CO19" s="45">
        <f t="shared" si="53"/>
        <v>0.45709112460783091</v>
      </c>
      <c r="CP19" s="45">
        <f t="shared" si="54"/>
        <v>0.41025641025641024</v>
      </c>
      <c r="CQ19" s="45">
        <f t="shared" si="55"/>
        <v>0.36935981001465312</v>
      </c>
      <c r="CR19" s="45">
        <f>IFERROR(#REF!*CO19*CQ19*($P$18/($M$18+(1-(1-($J$18/$K$18))^2)*0.4*$K$18)), 0)</f>
        <v>0</v>
      </c>
      <c r="CS19" s="45">
        <f>IFERROR((CJ19+CL19+#REF!)*CM19+CR19, 0)</f>
        <v>0</v>
      </c>
      <c r="CT19" s="45">
        <f>IFERROR(#REF!*(1-(0.5*((#REF!-#REF!)/(2*#REF!)))*CK19), 0)</f>
        <v>0</v>
      </c>
      <c r="CU19" s="45">
        <f>IFERROR(0.5*((($P$18-$J$18)-(#REF!-#REF!))/(2*($N$18-#REF!)))*#REF!, 0)</f>
        <v>0</v>
      </c>
      <c r="CV19" s="45">
        <f>IFERROR((1-(1-(#REF!/#REF!))^2)*0.4*#REF!, 0)</f>
        <v>0</v>
      </c>
      <c r="CW19" s="45">
        <f>IFERROR(#REF!*CO19*CQ19, 0)</f>
        <v>0</v>
      </c>
      <c r="CX19" s="45">
        <f>IFERROR((#REF!-#REF!)*(1-(1.07*CP19)), 0)</f>
        <v>0</v>
      </c>
      <c r="CY19" s="45">
        <f>IFERROR(((1-(#REF!/#REF!))^2)*0.4*#REF!, 0)</f>
        <v>0</v>
      </c>
      <c r="CZ19" s="43">
        <f>IFERROR(((CT19+CU19+CV19)*CM19)+CW19+CX19+CY19+#REF!, 0)</f>
        <v>0</v>
      </c>
      <c r="DB19" t="s">
        <v>141</v>
      </c>
      <c r="DC19" t="s">
        <v>142</v>
      </c>
      <c r="DD19" t="s">
        <v>143</v>
      </c>
      <c r="DE19" t="s">
        <v>144</v>
      </c>
    </row>
    <row r="20" spans="2:109" ht="14.7" thickBot="1" x14ac:dyDescent="0.6">
      <c r="BX20" s="56">
        <v>55</v>
      </c>
      <c r="BY20" s="59" t="s">
        <v>32</v>
      </c>
      <c r="BZ20" s="48">
        <f>IFERROR(W17+((V17*CB20)*(1-(1.07*CA20)))+(R17*(1-CB20)), 0)</f>
        <v>2.4492753623188408</v>
      </c>
      <c r="CA20" s="41">
        <f t="shared" si="47"/>
        <v>0.36666666666666664</v>
      </c>
      <c r="CB20" s="46">
        <f t="shared" si="48"/>
        <v>0.55072463768115942</v>
      </c>
      <c r="CC20" s="46">
        <f>IFERROR(((($AP$18-$AO$18-$V$18)*CB20*(1-1.07*CA20))/$AA$18)*AA17, 0)</f>
        <v>0.51949006374203222</v>
      </c>
      <c r="CD20" s="46">
        <f>IFERROR((Z17/$Z$18)*0.4*$AM$18*((1-$AN$18)^2), 0)</f>
        <v>4.2352941176470586E-2</v>
      </c>
      <c r="CE20" s="42">
        <f>IFERROR((($AW$18-$W$18)/$AA$18)*AA17, 0)</f>
        <v>0.34495688038995126</v>
      </c>
      <c r="CF20" s="46">
        <f t="shared" si="49"/>
        <v>0.90679988530845412</v>
      </c>
      <c r="CG20" s="46">
        <f t="shared" si="50"/>
        <v>3.3560752476272948</v>
      </c>
      <c r="CH20" s="46">
        <f>IFERROR(CG20/($BD$3*(AA17/$BC$18)),0)</f>
        <v>0.85785608039211747</v>
      </c>
      <c r="CI20" s="52">
        <f t="shared" si="51"/>
        <v>23.28</v>
      </c>
      <c r="CJ20" s="48">
        <f>IFERROR(2*(M17+0.5*G17)*(1-(0.5*((P17-J17)/(2*N17)))*CK20), 0)</f>
        <v>3.6884315479785879</v>
      </c>
      <c r="CK20" s="46">
        <f>IFERROR(((5*AA17/$AA$18)*1.14*(($T$18-T17)/$M$18))+((1-(5*AA17/$AA$18))*(((($T$18/$AA$18)*AA17*5)-T17)/((($M$18/$AA$18)*AA17*5)-M17))), 0)</f>
        <v>0.46735267803211838</v>
      </c>
      <c r="CL20" s="46">
        <f>IFERROR(2*((($M$18)+0.5*($H$18-G17))/($M$18-M17))*0.5*((($P$18-$J$18)-(P17-J17))/(2*($N$18-N17)))*T17, 0)</f>
        <v>0.73534115138592748</v>
      </c>
      <c r="CM20" s="42">
        <f t="shared" si="37"/>
        <v>0.91685472949380065</v>
      </c>
      <c r="CN20" s="46">
        <f t="shared" si="52"/>
        <v>32.488888888888887</v>
      </c>
      <c r="CO20" s="46">
        <f t="shared" si="53"/>
        <v>0.45709112460783091</v>
      </c>
      <c r="CP20" s="46">
        <f t="shared" si="54"/>
        <v>0.41025641025641024</v>
      </c>
      <c r="CQ20" s="46">
        <f t="shared" si="55"/>
        <v>0.36935981001465312</v>
      </c>
      <c r="CR20" s="46">
        <f>IFERROR(Q17*CO20*CQ20*($P$18/($M$18+(1-(1-($J$18/$K$18))^2)*0.4*$K$18)), 0)</f>
        <v>0</v>
      </c>
      <c r="CS20" s="46">
        <f>IFERROR((CJ20+CL20+J17)*CM20+CR20, 0)</f>
        <v>4.0559569216179128</v>
      </c>
      <c r="CT20" s="46">
        <f>IFERROR(M17*(1-(0.5*((P17-J17)/(2*N17)))*CK20), 0)</f>
        <v>1.8442157739892939</v>
      </c>
      <c r="CU20" s="46">
        <f>IFERROR(0.5*((($P$18-$J$18)-(P17-J17))/(2*($N$18-N17)))*T17, 0)</f>
        <v>0.23134328358208955</v>
      </c>
      <c r="CV20" s="46">
        <f>IFERROR((1-(1-(J17/K17))^2)*0.4*K17, 0)</f>
        <v>0</v>
      </c>
      <c r="CW20" s="46">
        <f>IFERROR(Q17*CO20*CQ20, 0)</f>
        <v>0</v>
      </c>
      <c r="CX20" s="46">
        <f>IFERROR((N17-M17)*(1-(1.07*CP20)), 0)</f>
        <v>2.244102564102564</v>
      </c>
      <c r="CY20" s="46">
        <f>IFERROR(((1-(J17/K17))^2)*0.4*K17, 0)</f>
        <v>0</v>
      </c>
      <c r="CZ20" s="44">
        <f>IFERROR(((CT20+CU20+CV20)*CM20)+CW20+CX20+CY20+U17, 0)</f>
        <v>4.1470887023805822</v>
      </c>
      <c r="DB20">
        <f>(AF18+(1.5*AI18))/AP18</f>
        <v>0.47169811320754718</v>
      </c>
      <c r="DC20">
        <f>(AW18)/(AP18+(0.44*AM18)+AW18)</f>
        <v>0.3117206982543641</v>
      </c>
      <c r="DD20">
        <f>AS18/(AS18+R18)</f>
        <v>0.36666666666666664</v>
      </c>
      <c r="DE20">
        <f>AM18/AP18</f>
        <v>9.4339622641509441E-2</v>
      </c>
    </row>
    <row r="21" spans="2:109" x14ac:dyDescent="0.55000000000000004">
      <c r="BF21" t="s">
        <v>139</v>
      </c>
      <c r="BG21">
        <f>((0.5*BH18)-(0.3*BM18)+(0.15*BO18)+(0.05*BW18))</f>
        <v>0.25621318915437657</v>
      </c>
    </row>
    <row r="22" spans="2:109" x14ac:dyDescent="0.55000000000000004">
      <c r="BF22" t="s">
        <v>140</v>
      </c>
      <c r="BG22">
        <f>((0.5*DB20)-(0.3*DC20)+(0.15*DD20)+(0.05*DE20))</f>
        <v>0.20204982825953982</v>
      </c>
    </row>
    <row r="23" spans="2:109" x14ac:dyDescent="0.55000000000000004">
      <c r="BF23" t="s">
        <v>145</v>
      </c>
      <c r="BG23" s="150">
        <f>(BG21-BG22)*100</f>
        <v>5.416336089483675</v>
      </c>
    </row>
  </sheetData>
  <mergeCells count="15">
    <mergeCell ref="T1:Y1"/>
    <mergeCell ref="D1:F1"/>
    <mergeCell ref="G1:I1"/>
    <mergeCell ref="J1:L1"/>
    <mergeCell ref="M1:P1"/>
    <mergeCell ref="Q1:S1"/>
    <mergeCell ref="BY2:CZ2"/>
    <mergeCell ref="BZ3:CI3"/>
    <mergeCell ref="CJ3:CZ3"/>
    <mergeCell ref="AF1:AH1"/>
    <mergeCell ref="AI1:AK1"/>
    <mergeCell ref="AL1:AN1"/>
    <mergeCell ref="AO1:AR1"/>
    <mergeCell ref="AS1:AU1"/>
    <mergeCell ref="AV1:BA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F4A232546AEF94092C06361CBAE13A3" ma:contentTypeVersion="7" ma:contentTypeDescription="Create a new document." ma:contentTypeScope="" ma:versionID="89565fd382af429bd6ac9598e7bd1991">
  <xsd:schema xmlns:xsd="http://www.w3.org/2001/XMLSchema" xmlns:xs="http://www.w3.org/2001/XMLSchema" xmlns:p="http://schemas.microsoft.com/office/2006/metadata/properties" xmlns:ns3="009cf74e-d7fa-4307-95ed-f4ee0bf18ab8" xmlns:ns4="e4e83fe6-34f6-4fa4-bce1-18512f419e66" targetNamespace="http://schemas.microsoft.com/office/2006/metadata/properties" ma:root="true" ma:fieldsID="026f4128003650d2215a8b0f317dc705" ns3:_="" ns4:_="">
    <xsd:import namespace="009cf74e-d7fa-4307-95ed-f4ee0bf18ab8"/>
    <xsd:import namespace="e4e83fe6-34f6-4fa4-bce1-18512f419e66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  <xsd:element ref="ns4:SharedWithUsers" minOccurs="0"/>
                <xsd:element ref="ns4:SharedWithDetails" minOccurs="0"/>
                <xsd:element ref="ns4:SharingHintHash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09cf74e-d7fa-4307-95ed-f4ee0bf18ab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4e83fe6-34f6-4fa4-bce1-18512f419e66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4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4.xml>��< ? x m l   v e r s i o n = " 1 . 0 "   e n c o d i n g = " u t f - 1 6 " ? > < D a t a M a s h u p   x m l n s = " h t t p : / / s c h e m a s . m i c r o s o f t . c o m / D a t a M a s h u p " > A A A A A J U H A A B Q S w M E F A A C A A g A A n + 9 W D 7 K 3 O i k A A A A 9 g A A A B I A H A B D b 2 5 m a W c v U G F j a 2 F n Z S 5 4 b W w g o h g A K K A U A A A A A A A A A A A A A A A A A A A A A A A A A A A A h Y 9 B D o I w F E S v Q r q n L T U m h H z K w q 0 k J k T j t o G K j f A x t F j u 5 s I j e Q U x i r p z O W / e Y u Z + v U E 2 t k 1 w 0 b 0 1 H a Y k o p w E G s u u M l i n Z H C H M C a Z h I 0 q T 6 r W w S S j T U Z b p e T o 3 D l h z H t P / Y J 2 f c 0 E 5 x H b 5 + u i P O p W k Y 9 s / s u h Q e s U l p p I 2 L 3 G S E E j E V O x F J Q D m y H k B r + C m P Y + 2 x 8 I q 6 F x Q 6 + l x n B b A J s j s P c H + Q B Q S w M E F A A C A A g A A n + 9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A J / v V j O b s Z x j w Q A A G 8 e A A A T A B w A R m 9 y b X V s Y X M v U 2 V j d G l v b j E u b S C i G A A o o B Q A A A A A A A A A A A A A A A A A A A A A A A A A A A D t m N t u K j c U h u 8 j 5 R 2 s Q U i g 0 h Q Y D j O t c k E I J K j K D o L Z 7 U W I L A M G R h g b j U 0 U h P L u 9 X B I g e V V q Q d t d U v k J t I / P q x v e d n + j e Y j E y t J + r v / p V + u r 6 6 v 9 I w l f E w a v 7 V 6 j Y d W n 9 w S w c 3 1 F b F / f b V K R t w q r f c R F z e / q 2 Q + V G q e a 8 e C 3 z S V N F w a n f O a P w + + a p 7 o w U g J v h g 8 S 3 6 f x G 9 8 c M / 1 3 K j l 4 P G x T + 6 Y n n M z Z E I M G p K J t Y l H e t B N m A 1 k x L c t n u 7 u S H O 1 W A l m b G d y + E b 6 h h l 9 8 y 7 0 u 5 c v E L k S o k B M s u L 5 w i 7 I Q + C 0 P + P c 2 G B 3 U W 9 e O o Y v b r 3 D Z 6 / w a y z H t 9 6 2 l f f 6 8 X L P D H v d j 5 H x u o l a K G P z 8 M j Z 2 L J 4 d q C I D S 3 n / s t e z 5 1 O V y A v + + 8 N I f o j J l i i b 9 P o X v O f Q z d n T E 7 t y N F 6 y f 8 c N k q Y 1 B O V L J p K r B Y y / a h z j j g K m 4 1 n 0 + N Z a N u E M L n + K J C N t + t V P s i G v 5 u t X v 5 x a d x t K 2 6 5 e i 7 7 6 A h 1 t x y c y + 3 I 3 b B U R P T S u R 4 p w w T S 2 E d 0 h K 8 E A H t 8 q F Z y r J H 2 C G U J Y O 7 1 E F k a B L Y M Y P d 6 G d E R 3 j L C W w a 8 e 7 2 G 6 A h v G f A + L 5 f u p n 7 R W Y Y U I f U R U h + Q p q V I s d Y I p w 8 4 2 x F F c u g j a + q D N d 0 W J E V S X k F A K 0 j o F R D O o S Q p A l X B d G R R K 8 i i V h D g C l L E V a S I q w h x F S G u I g t Q x Q 4 l h L e K 8 F Y R 3 m o A K r M / U 8 r E c k q y t u 2 Y f N V s y t 2 d a w h 8 D c A 3 t I 6 1 2 Y 4 X r R K p 3 r Y H t 7 M v k o g a k o g a d n q R L r e X n D Q 2 e m w q J C c 1 U A N d w d Y 8 I T 2 W 5 g U Z r Y 4 k o w 6 S 0 V k s 7 c 2 9 T U Z r M o l H M Z e j N d L 5 J B s f + e u r W D p v z W O j k v H e N L F n k Z I W 3 / v u 7 M p J + D s T 4 Q H T c k z 4 H / k W 1 7 z f x r 3 s 7 8 n z E j g y N R f 3 c n E v F / d y c S 8 X 9 3 J x L 9 + r e z n S k W z U k b K o 1 8 A y 7 z 8 g O a g j + 6 C O 7 I M A o Q + Q f R A g + y B A g A M E O E C A A 2 Q f B N g V j f A G C G + I 8 I Y I b 4 j w h g h v i P C G C G + I 8 I Y I b 4 j w h g h v q Y h Z k y J C X C o i y K X i P 7 P k D 2 z B N f m B N O z h k R 5 J T l u + s 4 5 N t R j G k u c 2 p 0 a + 8 P l D 3 k f + 7 7 v b 3 R z f x s 9 m b K w d a W q V m 7 T Z 0 R k E r u 4 H q D T O p S x s A 6 2 H 7 Q e d R B Y a A + h d 2 x G Y s R 2 5 5 g Q 1 n c 4 J C j p L Q S 1 H X W C 1 J p N z 6 Z 4 D y e m S Q b D R 8 7 l y J + b n U t 9 A u z 2 b O m K g Y M e 1 B b g y n g D Q l 9 W C q A n p K o 3 c L 9 B u Z i h y U d H P T f x 5 2 q c r D n Z w m n 7 4 t M j S E q i D t D u s h L Q 7 W F P b H S y p N Z g l h + u 0 3 W G y I j s A f D D Z + c H J t K 1 Y A J W l 8 A E R d S l 8 P d g S o v D t k K 4 g f D n s 3 C 1 8 O d g A Y L E + U / h k s B V F 4 Q r a o q J l e O L O p t Q H X G l g P t y 1 Q l P 4 X H j q U v h W O K o w 6 m O 2 E t B k K H x H 7 K v M h 6 a C t x / A x o / 6 Q N p 6 S g L k h r W I T j E 1 X g r m 2 a 3 b D j / B L W 1 X m 1 h n C M e 3 e X V / s G u O 9 u g Z s P X t B A 7 1 C z c O t d t p A a n V + 7 d W r y P H 8 V s 8 X j F B T g w r a T I x 2 v 6 I p K Q G S 3 b x g R c f + H / w g c c f K i d V + l c O 8 Q 9 Q S w E C L Q A U A A I A C A A C f 7 1 Y P s r c 6 K Q A A A D 2 A A A A E g A A A A A A A A A A A A A A A A A A A A A A Q 2 9 u Z m l n L 1 B h Y 2 t h Z 2 U u e G 1 s U E s B A i 0 A F A A C A A g A A n + 9 W A / K 6 a u k A A A A 6 Q A A A B M A A A A A A A A A A A A A A A A A 8 A A A A F t D b 2 5 0 Z W 5 0 X 1 R 5 c G V z X S 5 4 b W x Q S w E C L Q A U A A I A C A A C f 7 1 Y z m 7 G c Y 8 E A A B v H g A A E w A A A A A A A A A A A A A A A A D h A Q A A R m 9 y b X V s Y X M v U 2 V j d G l v b j E u b V B L B Q Y A A A A A A w A D A M I A A A C 9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H s g A A A A A A A G W y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B V k V S Q U d F U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y O W Z m M j A z L T J j M G E t N D N l Y S 0 5 N G N i L T M x O T l i Z W M w M D Z i O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h I U y Z x d W 9 0 O y w m c X V v d D t D b 2 x 1 b W 4 y J n F 1 b 3 Q 7 L C Z x d W 9 0 O z I t c H Q m c X V v d D s s J n F 1 b 3 Q 7 Q 2 9 s d W 1 u N C Z x d W 9 0 O y w m c X V v d D t D b 2 x 1 b W 4 1 J n F 1 b 3 Q 7 L C Z x d W 9 0 O z M t c H Q m c X V v d D s s J n F 1 b 3 Q 7 Q 2 9 s d W 1 u N y Z x d W 9 0 O y w m c X V v d D t D b 2 x 1 b W 4 4 J n F 1 b 3 Q 7 L C Z x d W 9 0 O 0 Z U J n F 1 b 3 Q 7 L C Z x d W 9 0 O 0 N v b H V t b j E w J n F 1 b 3 Q 7 L C Z x d W 9 0 O 0 N v b H V t b j E x J n F 1 b 3 Q 7 L C Z x d W 9 0 O 1 R v d G F s J n F 1 b 3 Q 7 L C Z x d W 9 0 O 0 N v b H V t b j E z J n F 1 b 3 Q 7 L C Z x d W 9 0 O 0 N v b H V t b j E 0 J n F 1 b 3 Q 7 L C Z x d W 9 0 O 0 N v b H V t b j E 1 J n F 1 b 3 Q 7 L C Z x d W 9 0 O 1 J l Y m 9 1 b m R z J n F 1 b 3 Q 7 L C Z x d W 9 0 O 0 N v b H V t b j E 3 J n F 1 b 3 Q 7 L C Z x d W 9 0 O 0 N v b H V t b j E 4 J n F 1 b 3 Q 7 L C Z x d W 9 0 O 0 N v b H V t b j E 5 J n F 1 b 3 Q 7 L C Z x d W 9 0 O 0 N v b H V t b j I w J n F 1 b 3 Q 7 L C Z x d W 9 0 O 0 N v b H V t b j I x J n F 1 b 3 Q 7 L C Z x d W 9 0 O 0 N v b H V t b j I y J n F 1 b 3 Q 7 L C Z x d W 9 0 O 0 N v b H V t b j I z J n F 1 b 3 Q 7 L C Z x d W 9 0 O 0 N v b H V t b j I 0 J n F 1 b 3 Q 7 L C Z x d W 9 0 O 0 N v b H V t b j I 1 J n F 1 b 3 Q 7 L C Z x d W 9 0 O 0 N v b H V t b j I 2 J n F 1 b 3 Q 7 L C Z x d W 9 0 O 0 N v b H V t b j I 3 J n F 1 b 3 Q 7 L C Z x d W 9 0 O 0 N v b H V t b j I 4 J n F 1 b 3 Q 7 L C Z x d W 9 0 O 0 9 w c C Z x d W 9 0 O y w m c X V v d D t D b 2 x 1 b W 4 z M C Z x d W 9 0 O y w m c X V v d D s y L X B 0 X z E m c X V v d D s s J n F 1 b 3 Q 7 Q 2 9 s d W 1 u M z I m c X V v d D s s J n F 1 b 3 Q 7 Q 2 9 s d W 1 u M z M m c X V v d D s s J n F 1 b 3 Q 7 M y 1 w d F 8 y J n F 1 b 3 Q 7 L C Z x d W 9 0 O 0 N v b H V t b j M 1 J n F 1 b 3 Q 7 L C Z x d W 9 0 O 0 N v b H V t b j M 2 J n F 1 b 3 Q 7 L C Z x d W 9 0 O 0 Z U X z M m c X V v d D s s J n F 1 b 3 Q 7 Q 2 9 s d W 1 u M z g m c X V v d D s s J n F 1 b 3 Q 7 Q 2 9 s d W 1 u M z k m c X V v d D s s J n F 1 b 3 Q 7 V G 9 0 Y W x f N C Z x d W 9 0 O y w m c X V v d D t D b 2 x 1 b W 4 0 M S Z x d W 9 0 O y w m c X V v d D t D b 2 x 1 b W 4 0 M i Z x d W 9 0 O y w m c X V v d D t D b 2 x 1 b W 4 0 M y Z x d W 9 0 O y w m c X V v d D t S Z W J v d W 5 k c 1 8 1 J n F 1 b 3 Q 7 L C Z x d W 9 0 O 0 N v b H V t b j Q 1 J n F 1 b 3 Q 7 L C Z x d W 9 0 O 0 N v b H V t b j Q 2 J n F 1 b 3 Q 7 L C Z x d W 9 0 O 0 N v b H V t b j Q 3 J n F 1 b 3 Q 7 L C Z x d W 9 0 O 0 N v b H V t b j Q 4 J n F 1 b 3 Q 7 L C Z x d W 9 0 O 0 N v b H V t b j Q 5 J n F 1 b 3 Q 7 L C Z x d W 9 0 O 0 N v b H V t b j U w J n F 1 b 3 Q 7 L C Z x d W 9 0 O 0 N v b H V t b j U x J n F 1 b 3 Q 7 L C Z x d W 9 0 O 0 N v b H V t b j U y J n F 1 b 3 Q 7 L C Z x d W 9 0 O 0 N v b H V t b j U z J n F 1 b 3 Q 7 L C Z x d W 9 0 O 0 N v b H V t b j U 0 J n F 1 b 3 Q 7 L C Z x d W 9 0 O 0 N v b H V t b j U 1 J n F 1 b 3 Q 7 L C Z x d W 9 0 O 0 N v b H V t b j U 2 J n F 1 b 3 Q 7 L C Z x d W 9 0 O 0 N v b H V t b j U 3 J n F 1 b 3 Q 7 L C Z x d W 9 0 O 0 N v b H V t b j U 4 J n F 1 b 3 Q 7 L C Z x d W 9 0 O 1 N o b 2 9 0 a W 5 n I C U g Y W 5 k I F V z Y W d l J n F 1 b 3 Q 7 L C Z x d W 9 0 O 0 N v b H V t b j Y w J n F 1 b 3 Q 7 L C Z x d W 9 0 O 0 N v b H V t b j Y x J n F 1 b 3 Q 7 L C Z x d W 9 0 O 0 F z c 2 l z d C B h b m Q g V H V y b m 9 2 Z X J z J n F 1 b 3 Q 7 L C Z x d W 9 0 O 0 N v b H V t b j Y z J n F 1 b 3 Q 7 L C Z x d W 9 0 O 0 N v b H V t b j Y 0 J n F 1 b 3 Q 7 L C Z x d W 9 0 O 0 N v b H V t b j Y 1 J n F 1 b 3 Q 7 L C Z x d W 9 0 O 1 J l Y m 9 1 b m Q g U G V y Y 2 V u d G F n Z X M m c X V v d D s s J n F 1 b 3 Q 7 Q 2 9 s d W 1 u N j c m c X V v d D s s J n F 1 b 3 Q 7 Q 2 9 s d W 1 u N j g m c X V v d D s s J n F 1 b 3 Q 7 U G x h e W V y I F J h d G l u Z 3 M m c X V v d D s s J n F 1 b 3 Q 7 Q 2 9 s d W 1 u N z A m c X V v d D s s J n F 1 b 3 Q 7 Q 2 9 s d W 1 u N z E m c X V v d D s s J n F 1 b 3 Q 7 S W 1 w Y W N 0 I G F u Z C B F Z m Z p Y 2 l l b m N 5 J n F 1 b 3 Q 7 L C Z x d W 9 0 O 0 N v b H V t b j c z J n F 1 b 3 Q 7 X S I g L z 4 8 R W 5 0 c n k g V H l w Z T 0 i R m l s b E N v b H V t b l R 5 c G V z I i B W Y W x 1 Z T 0 i c 0 F B W U F B Q U F B Q U F B Q U F B Q U F B Q U F B Q U F B Q U F B Q U F B Q U F B Q U F B Q U F B Q U d B Q U F B Q U F B Q U F B Q U F B Q U F B Q U F B Q U F B Q U F B Q U F B Q U F B Q U F B Q U F C Z 0 F B Q U F B Q U F B Q U F B Q U F B Q U F B Q U F B P T 0 i I C 8 + P E V u d H J 5 I F R 5 c G U 9 I k Z p b G x M Y X N 0 V X B k Y X R l Z C I g V m F s d W U 9 I m Q y M D I 0 L T A 1 L T I 3 V D E 4 O j A 4 O j U 0 L j Y 0 N z Q y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O C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3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V Z F U k F H R V M v Q 2 h h b m d l Z C B U e X B l L n t I S F M s M H 0 m c X V v d D s s J n F 1 b 3 Q 7 U 2 V j d G l v b j E v Q V Z F U k F H R V M v Q 2 h h b m d l Z C B U e X B l L n t D b 2 x 1 b W 4 y L D F 9 J n F 1 b 3 Q 7 L C Z x d W 9 0 O 1 N l Y 3 R p b 2 4 x L 0 F W R V J B R 0 V T L 0 N o Y W 5 n Z W Q g V H l w Z S 5 7 M i 1 w d C w y f S Z x d W 9 0 O y w m c X V v d D t T Z W N 0 a W 9 u M S 9 B V k V S Q U d F U y 9 D a G F u Z 2 V k I F R 5 c G U u e 0 N v b H V t b j Q s M 3 0 m c X V v d D s s J n F 1 b 3 Q 7 U 2 V j d G l v b j E v Q V Z F U k F H R V M v Q 2 h h b m d l Z C B U e X B l L n t D b 2 x 1 b W 4 1 L D R 9 J n F 1 b 3 Q 7 L C Z x d W 9 0 O 1 N l Y 3 R p b 2 4 x L 0 F W R V J B R 0 V T L 0 N o Y W 5 n Z W Q g V H l w Z S 5 7 M y 1 w d C w 1 f S Z x d W 9 0 O y w m c X V v d D t T Z W N 0 a W 9 u M S 9 B V k V S Q U d F U y 9 D a G F u Z 2 V k I F R 5 c G U u e 0 N v b H V t b j c s N n 0 m c X V v d D s s J n F 1 b 3 Q 7 U 2 V j d G l v b j E v Q V Z F U k F H R V M v Q 2 h h b m d l Z C B U e X B l L n t D b 2 x 1 b W 4 4 L D d 9 J n F 1 b 3 Q 7 L C Z x d W 9 0 O 1 N l Y 3 R p b 2 4 x L 0 F W R V J B R 0 V T L 0 N o Y W 5 n Z W Q g V H l w Z S 5 7 R l Q s O H 0 m c X V v d D s s J n F 1 b 3 Q 7 U 2 V j d G l v b j E v Q V Z F U k F H R V M v Q 2 h h b m d l Z C B U e X B l L n t D b 2 x 1 b W 4 x M C w 5 f S Z x d W 9 0 O y w m c X V v d D t T Z W N 0 a W 9 u M S 9 B V k V S Q U d F U y 9 D a G F u Z 2 V k I F R 5 c G U u e 0 N v b H V t b j E x L D E w f S Z x d W 9 0 O y w m c X V v d D t T Z W N 0 a W 9 u M S 9 B V k V S Q U d F U y 9 D a G F u Z 2 V k I F R 5 c G U u e 1 R v d G F s L D E x f S Z x d W 9 0 O y w m c X V v d D t T Z W N 0 a W 9 u M S 9 B V k V S Q U d F U y 9 D a G F u Z 2 V k I F R 5 c G U u e 0 N v b H V t b j E z L D E y f S Z x d W 9 0 O y w m c X V v d D t T Z W N 0 a W 9 u M S 9 B V k V S Q U d F U y 9 D a G F u Z 2 V k I F R 5 c G U u e 0 N v b H V t b j E 0 L D E z f S Z x d W 9 0 O y w m c X V v d D t T Z W N 0 a W 9 u M S 9 B V k V S Q U d F U y 9 D a G F u Z 2 V k I F R 5 c G U u e 0 N v b H V t b j E 1 L D E 0 f S Z x d W 9 0 O y w m c X V v d D t T Z W N 0 a W 9 u M S 9 B V k V S Q U d F U y 9 D a G F u Z 2 V k I F R 5 c G U u e 1 J l Y m 9 1 b m R z L D E 1 f S Z x d W 9 0 O y w m c X V v d D t T Z W N 0 a W 9 u M S 9 B V k V S Q U d F U y 9 D a G F u Z 2 V k I F R 5 c G U u e 0 N v b H V t b j E 3 L D E 2 f S Z x d W 9 0 O y w m c X V v d D t T Z W N 0 a W 9 u M S 9 B V k V S Q U d F U y 9 D a G F u Z 2 V k I F R 5 c G U u e 0 N v b H V t b j E 4 L D E 3 f S Z x d W 9 0 O y w m c X V v d D t T Z W N 0 a W 9 u M S 9 B V k V S Q U d F U y 9 D a G F u Z 2 V k I F R 5 c G U u e 0 N v b H V t b j E 5 L D E 4 f S Z x d W 9 0 O y w m c X V v d D t T Z W N 0 a W 9 u M S 9 B V k V S Q U d F U y 9 D a G F u Z 2 V k I F R 5 c G U u e 0 N v b H V t b j I w L D E 5 f S Z x d W 9 0 O y w m c X V v d D t T Z W N 0 a W 9 u M S 9 B V k V S Q U d F U y 9 D a G F u Z 2 V k I F R 5 c G U u e 0 N v b H V t b j I x L D I w f S Z x d W 9 0 O y w m c X V v d D t T Z W N 0 a W 9 u M S 9 B V k V S Q U d F U y 9 D a G F u Z 2 V k I F R 5 c G U u e 0 N v b H V t b j I y L D I x f S Z x d W 9 0 O y w m c X V v d D t T Z W N 0 a W 9 u M S 9 B V k V S Q U d F U y 9 D a G F u Z 2 V k I F R 5 c G U u e 0 N v b H V t b j I z L D I y f S Z x d W 9 0 O y w m c X V v d D t T Z W N 0 a W 9 u M S 9 B V k V S Q U d F U y 9 D a G F u Z 2 V k I F R 5 c G U u e 0 N v b H V t b j I 0 L D I z f S Z x d W 9 0 O y w m c X V v d D t T Z W N 0 a W 9 u M S 9 B V k V S Q U d F U y 9 D a G F u Z 2 V k I F R 5 c G U u e 0 N v b H V t b j I 1 L D I 0 f S Z x d W 9 0 O y w m c X V v d D t T Z W N 0 a W 9 u M S 9 B V k V S Q U d F U y 9 D a G F u Z 2 V k I F R 5 c G U u e 0 N v b H V t b j I 2 L D I 1 f S Z x d W 9 0 O y w m c X V v d D t T Z W N 0 a W 9 u M S 9 B V k V S Q U d F U y 9 D a G F u Z 2 V k I F R 5 c G U u e 0 N v b H V t b j I 3 L D I 2 f S Z x d W 9 0 O y w m c X V v d D t T Z W N 0 a W 9 u M S 9 B V k V S Q U d F U y 9 D a G F u Z 2 V k I F R 5 c G U u e 0 N v b H V t b j I 4 L D I 3 f S Z x d W 9 0 O y w m c X V v d D t T Z W N 0 a W 9 u M S 9 B V k V S Q U d F U y 9 D a G F u Z 2 V k I F R 5 c G U u e 0 9 w c C w y O H 0 m c X V v d D s s J n F 1 b 3 Q 7 U 2 V j d G l v b j E v Q V Z F U k F H R V M v Q 2 h h b m d l Z C B U e X B l L n t D b 2 x 1 b W 4 z M C w y O X 0 m c X V v d D s s J n F 1 b 3 Q 7 U 2 V j d G l v b j E v Q V Z F U k F H R V M v Q 2 h h b m d l Z C B U e X B l L n s y L X B 0 X z E s M z B 9 J n F 1 b 3 Q 7 L C Z x d W 9 0 O 1 N l Y 3 R p b 2 4 x L 0 F W R V J B R 0 V T L 0 N o Y W 5 n Z W Q g V H l w Z S 5 7 Q 2 9 s d W 1 u M z I s M z F 9 J n F 1 b 3 Q 7 L C Z x d W 9 0 O 1 N l Y 3 R p b 2 4 x L 0 F W R V J B R 0 V T L 0 N o Y W 5 n Z W Q g V H l w Z S 5 7 Q 2 9 s d W 1 u M z M s M z J 9 J n F 1 b 3 Q 7 L C Z x d W 9 0 O 1 N l Y 3 R p b 2 4 x L 0 F W R V J B R 0 V T L 0 N o Y W 5 n Z W Q g V H l w Z S 5 7 M y 1 w d F 8 y L D M z f S Z x d W 9 0 O y w m c X V v d D t T Z W N 0 a W 9 u M S 9 B V k V S Q U d F U y 9 D a G F u Z 2 V k I F R 5 c G U u e 0 N v b H V t b j M 1 L D M 0 f S Z x d W 9 0 O y w m c X V v d D t T Z W N 0 a W 9 u M S 9 B V k V S Q U d F U y 9 D a G F u Z 2 V k I F R 5 c G U u e 0 N v b H V t b j M 2 L D M 1 f S Z x d W 9 0 O y w m c X V v d D t T Z W N 0 a W 9 u M S 9 B V k V S Q U d F U y 9 D a G F u Z 2 V k I F R 5 c G U u e 0 Z U X z M s M z Z 9 J n F 1 b 3 Q 7 L C Z x d W 9 0 O 1 N l Y 3 R p b 2 4 x L 0 F W R V J B R 0 V T L 0 N o Y W 5 n Z W Q g V H l w Z S 5 7 Q 2 9 s d W 1 u M z g s M z d 9 J n F 1 b 3 Q 7 L C Z x d W 9 0 O 1 N l Y 3 R p b 2 4 x L 0 F W R V J B R 0 V T L 0 N o Y W 5 n Z W Q g V H l w Z S 5 7 Q 2 9 s d W 1 u M z k s M z h 9 J n F 1 b 3 Q 7 L C Z x d W 9 0 O 1 N l Y 3 R p b 2 4 x L 0 F W R V J B R 0 V T L 0 N o Y W 5 n Z W Q g V H l w Z S 5 7 V G 9 0 Y W x f N C w z O X 0 m c X V v d D s s J n F 1 b 3 Q 7 U 2 V j d G l v b j E v Q V Z F U k F H R V M v Q 2 h h b m d l Z C B U e X B l L n t D b 2 x 1 b W 4 0 M S w 0 M H 0 m c X V v d D s s J n F 1 b 3 Q 7 U 2 V j d G l v b j E v Q V Z F U k F H R V M v Q 2 h h b m d l Z C B U e X B l L n t D b 2 x 1 b W 4 0 M i w 0 M X 0 m c X V v d D s s J n F 1 b 3 Q 7 U 2 V j d G l v b j E v Q V Z F U k F H R V M v Q 2 h h b m d l Z C B U e X B l L n t D b 2 x 1 b W 4 0 M y w 0 M n 0 m c X V v d D s s J n F 1 b 3 Q 7 U 2 V j d G l v b j E v Q V Z F U k F H R V M v Q 2 h h b m d l Z C B U e X B l L n t S Z W J v d W 5 k c 1 8 1 L D Q z f S Z x d W 9 0 O y w m c X V v d D t T Z W N 0 a W 9 u M S 9 B V k V S Q U d F U y 9 D a G F u Z 2 V k I F R 5 c G U u e 0 N v b H V t b j Q 1 L D Q 0 f S Z x d W 9 0 O y w m c X V v d D t T Z W N 0 a W 9 u M S 9 B V k V S Q U d F U y 9 D a G F u Z 2 V k I F R 5 c G U u e 0 N v b H V t b j Q 2 L D Q 1 f S Z x d W 9 0 O y w m c X V v d D t T Z W N 0 a W 9 u M S 9 B V k V S Q U d F U y 9 D a G F u Z 2 V k I F R 5 c G U u e 0 N v b H V t b j Q 3 L D Q 2 f S Z x d W 9 0 O y w m c X V v d D t T Z W N 0 a W 9 u M S 9 B V k V S Q U d F U y 9 D a G F u Z 2 V k I F R 5 c G U u e 0 N v b H V t b j Q 4 L D Q 3 f S Z x d W 9 0 O y w m c X V v d D t T Z W N 0 a W 9 u M S 9 B V k V S Q U d F U y 9 D a G F u Z 2 V k I F R 5 c G U u e 0 N v b H V t b j Q 5 L D Q 4 f S Z x d W 9 0 O y w m c X V v d D t T Z W N 0 a W 9 u M S 9 B V k V S Q U d F U y 9 D a G F u Z 2 V k I F R 5 c G U u e 0 N v b H V t b j U w L D Q 5 f S Z x d W 9 0 O y w m c X V v d D t T Z W N 0 a W 9 u M S 9 B V k V S Q U d F U y 9 D a G F u Z 2 V k I F R 5 c G U u e 0 N v b H V t b j U x L D U w f S Z x d W 9 0 O y w m c X V v d D t T Z W N 0 a W 9 u M S 9 B V k V S Q U d F U y 9 D a G F u Z 2 V k I F R 5 c G U u e 0 N v b H V t b j U y L D U x f S Z x d W 9 0 O y w m c X V v d D t T Z W N 0 a W 9 u M S 9 B V k V S Q U d F U y 9 D a G F u Z 2 V k I F R 5 c G U u e 0 N v b H V t b j U z L D U y f S Z x d W 9 0 O y w m c X V v d D t T Z W N 0 a W 9 u M S 9 B V k V S Q U d F U y 9 D a G F u Z 2 V k I F R 5 c G U u e 0 N v b H V t b j U 0 L D U z f S Z x d W 9 0 O y w m c X V v d D t T Z W N 0 a W 9 u M S 9 B V k V S Q U d F U y 9 D a G F u Z 2 V k I F R 5 c G U u e 0 N v b H V t b j U 1 L D U 0 f S Z x d W 9 0 O y w m c X V v d D t T Z W N 0 a W 9 u M S 9 B V k V S Q U d F U y 9 D a G F u Z 2 V k I F R 5 c G U u e 0 N v b H V t b j U 2 L D U 1 f S Z x d W 9 0 O y w m c X V v d D t T Z W N 0 a W 9 u M S 9 B V k V S Q U d F U y 9 D a G F u Z 2 V k I F R 5 c G U u e 0 N v b H V t b j U 3 L D U 2 f S Z x d W 9 0 O y w m c X V v d D t T Z W N 0 a W 9 u M S 9 B V k V S Q U d F U y 9 D a G F u Z 2 V k I F R 5 c G U u e 0 N v b H V t b j U 4 L D U 3 f S Z x d W 9 0 O y w m c X V v d D t T Z W N 0 a W 9 u M S 9 B V k V S Q U d F U y 9 D a G F u Z 2 V k I F R 5 c G U u e 1 N o b 2 9 0 a W 5 n I C U g Y W 5 k I F V z Y W d l L D U 4 f S Z x d W 9 0 O y w m c X V v d D t T Z W N 0 a W 9 u M S 9 B V k V S Q U d F U y 9 D a G F u Z 2 V k I F R 5 c G U u e 0 N v b H V t b j Y w L D U 5 f S Z x d W 9 0 O y w m c X V v d D t T Z W N 0 a W 9 u M S 9 B V k V S Q U d F U y 9 D a G F u Z 2 V k I F R 5 c G U u e 0 N v b H V t b j Y x L D Y w f S Z x d W 9 0 O y w m c X V v d D t T Z W N 0 a W 9 u M S 9 B V k V S Q U d F U y 9 D a G F u Z 2 V k I F R 5 c G U u e 0 F z c 2 l z d C B h b m Q g V H V y b m 9 2 Z X J z L D Y x f S Z x d W 9 0 O y w m c X V v d D t T Z W N 0 a W 9 u M S 9 B V k V S Q U d F U y 9 D a G F u Z 2 V k I F R 5 c G U u e 0 N v b H V t b j Y z L D Y y f S Z x d W 9 0 O y w m c X V v d D t T Z W N 0 a W 9 u M S 9 B V k V S Q U d F U y 9 D a G F u Z 2 V k I F R 5 c G U u e 0 N v b H V t b j Y 0 L D Y z f S Z x d W 9 0 O y w m c X V v d D t T Z W N 0 a W 9 u M S 9 B V k V S Q U d F U y 9 D a G F u Z 2 V k I F R 5 c G U u e 0 N v b H V t b j Y 1 L D Y 0 f S Z x d W 9 0 O y w m c X V v d D t T Z W N 0 a W 9 u M S 9 B V k V S Q U d F U y 9 D a G F u Z 2 V k I F R 5 c G U u e 1 J l Y m 9 1 b m Q g U G V y Y 2 V u d G F n Z X M s N j V 9 J n F 1 b 3 Q 7 L C Z x d W 9 0 O 1 N l Y 3 R p b 2 4 x L 0 F W R V J B R 0 V T L 0 N o Y W 5 n Z W Q g V H l w Z S 5 7 Q 2 9 s d W 1 u N j c s N j Z 9 J n F 1 b 3 Q 7 L C Z x d W 9 0 O 1 N l Y 3 R p b 2 4 x L 0 F W R V J B R 0 V T L 0 N o Y W 5 n Z W Q g V H l w Z S 5 7 Q 2 9 s d W 1 u N j g s N j d 9 J n F 1 b 3 Q 7 L C Z x d W 9 0 O 1 N l Y 3 R p b 2 4 x L 0 F W R V J B R 0 V T L 0 N o Y W 5 n Z W Q g V H l w Z S 5 7 U G x h e W V y I F J h d G l u Z 3 M s N j h 9 J n F 1 b 3 Q 7 L C Z x d W 9 0 O 1 N l Y 3 R p b 2 4 x L 0 F W R V J B R 0 V T L 0 N o Y W 5 n Z W Q g V H l w Z S 5 7 Q 2 9 s d W 1 u N z A s N j l 9 J n F 1 b 3 Q 7 L C Z x d W 9 0 O 1 N l Y 3 R p b 2 4 x L 0 F W R V J B R 0 V T L 0 N o Y W 5 n Z W Q g V H l w Z S 5 7 Q 2 9 s d W 1 u N z E s N z B 9 J n F 1 b 3 Q 7 L C Z x d W 9 0 O 1 N l Y 3 R p b 2 4 x L 0 F W R V J B R 0 V T L 0 N o Y W 5 n Z W Q g V H l w Z S 5 7 S W 1 w Y W N 0 I G F u Z C B F Z m Z p Y 2 l l b m N 5 L D c x f S Z x d W 9 0 O y w m c X V v d D t T Z W N 0 a W 9 u M S 9 B V k V S Q U d F U y 9 D a G F u Z 2 V k I F R 5 c G U u e 0 N v b H V t b j c z L D c y f S Z x d W 9 0 O 1 0 s J n F 1 b 3 Q 7 Q 2 9 s d W 1 u Q 2 9 1 b n Q m c X V v d D s 6 N z M s J n F 1 b 3 Q 7 S 2 V 5 Q 2 9 s d W 1 u T m F t Z X M m c X V v d D s 6 W 1 0 s J n F 1 b 3 Q 7 Q 2 9 s d W 1 u S W R l b n R p d G l l c y Z x d W 9 0 O z p b J n F 1 b 3 Q 7 U 2 V j d G l v b j E v Q V Z F U k F H R V M v Q 2 h h b m d l Z C B U e X B l L n t I S F M s M H 0 m c X V v d D s s J n F 1 b 3 Q 7 U 2 V j d G l v b j E v Q V Z F U k F H R V M v Q 2 h h b m d l Z C B U e X B l L n t D b 2 x 1 b W 4 y L D F 9 J n F 1 b 3 Q 7 L C Z x d W 9 0 O 1 N l Y 3 R p b 2 4 x L 0 F W R V J B R 0 V T L 0 N o Y W 5 n Z W Q g V H l w Z S 5 7 M i 1 w d C w y f S Z x d W 9 0 O y w m c X V v d D t T Z W N 0 a W 9 u M S 9 B V k V S Q U d F U y 9 D a G F u Z 2 V k I F R 5 c G U u e 0 N v b H V t b j Q s M 3 0 m c X V v d D s s J n F 1 b 3 Q 7 U 2 V j d G l v b j E v Q V Z F U k F H R V M v Q 2 h h b m d l Z C B U e X B l L n t D b 2 x 1 b W 4 1 L D R 9 J n F 1 b 3 Q 7 L C Z x d W 9 0 O 1 N l Y 3 R p b 2 4 x L 0 F W R V J B R 0 V T L 0 N o Y W 5 n Z W Q g V H l w Z S 5 7 M y 1 w d C w 1 f S Z x d W 9 0 O y w m c X V v d D t T Z W N 0 a W 9 u M S 9 B V k V S Q U d F U y 9 D a G F u Z 2 V k I F R 5 c G U u e 0 N v b H V t b j c s N n 0 m c X V v d D s s J n F 1 b 3 Q 7 U 2 V j d G l v b j E v Q V Z F U k F H R V M v Q 2 h h b m d l Z C B U e X B l L n t D b 2 x 1 b W 4 4 L D d 9 J n F 1 b 3 Q 7 L C Z x d W 9 0 O 1 N l Y 3 R p b 2 4 x L 0 F W R V J B R 0 V T L 0 N o Y W 5 n Z W Q g V H l w Z S 5 7 R l Q s O H 0 m c X V v d D s s J n F 1 b 3 Q 7 U 2 V j d G l v b j E v Q V Z F U k F H R V M v Q 2 h h b m d l Z C B U e X B l L n t D b 2 x 1 b W 4 x M C w 5 f S Z x d W 9 0 O y w m c X V v d D t T Z W N 0 a W 9 u M S 9 B V k V S Q U d F U y 9 D a G F u Z 2 V k I F R 5 c G U u e 0 N v b H V t b j E x L D E w f S Z x d W 9 0 O y w m c X V v d D t T Z W N 0 a W 9 u M S 9 B V k V S Q U d F U y 9 D a G F u Z 2 V k I F R 5 c G U u e 1 R v d G F s L D E x f S Z x d W 9 0 O y w m c X V v d D t T Z W N 0 a W 9 u M S 9 B V k V S Q U d F U y 9 D a G F u Z 2 V k I F R 5 c G U u e 0 N v b H V t b j E z L D E y f S Z x d W 9 0 O y w m c X V v d D t T Z W N 0 a W 9 u M S 9 B V k V S Q U d F U y 9 D a G F u Z 2 V k I F R 5 c G U u e 0 N v b H V t b j E 0 L D E z f S Z x d W 9 0 O y w m c X V v d D t T Z W N 0 a W 9 u M S 9 B V k V S Q U d F U y 9 D a G F u Z 2 V k I F R 5 c G U u e 0 N v b H V t b j E 1 L D E 0 f S Z x d W 9 0 O y w m c X V v d D t T Z W N 0 a W 9 u M S 9 B V k V S Q U d F U y 9 D a G F u Z 2 V k I F R 5 c G U u e 1 J l Y m 9 1 b m R z L D E 1 f S Z x d W 9 0 O y w m c X V v d D t T Z W N 0 a W 9 u M S 9 B V k V S Q U d F U y 9 D a G F u Z 2 V k I F R 5 c G U u e 0 N v b H V t b j E 3 L D E 2 f S Z x d W 9 0 O y w m c X V v d D t T Z W N 0 a W 9 u M S 9 B V k V S Q U d F U y 9 D a G F u Z 2 V k I F R 5 c G U u e 0 N v b H V t b j E 4 L D E 3 f S Z x d W 9 0 O y w m c X V v d D t T Z W N 0 a W 9 u M S 9 B V k V S Q U d F U y 9 D a G F u Z 2 V k I F R 5 c G U u e 0 N v b H V t b j E 5 L D E 4 f S Z x d W 9 0 O y w m c X V v d D t T Z W N 0 a W 9 u M S 9 B V k V S Q U d F U y 9 D a G F u Z 2 V k I F R 5 c G U u e 0 N v b H V t b j I w L D E 5 f S Z x d W 9 0 O y w m c X V v d D t T Z W N 0 a W 9 u M S 9 B V k V S Q U d F U y 9 D a G F u Z 2 V k I F R 5 c G U u e 0 N v b H V t b j I x L D I w f S Z x d W 9 0 O y w m c X V v d D t T Z W N 0 a W 9 u M S 9 B V k V S Q U d F U y 9 D a G F u Z 2 V k I F R 5 c G U u e 0 N v b H V t b j I y L D I x f S Z x d W 9 0 O y w m c X V v d D t T Z W N 0 a W 9 u M S 9 B V k V S Q U d F U y 9 D a G F u Z 2 V k I F R 5 c G U u e 0 N v b H V t b j I z L D I y f S Z x d W 9 0 O y w m c X V v d D t T Z W N 0 a W 9 u M S 9 B V k V S Q U d F U y 9 D a G F u Z 2 V k I F R 5 c G U u e 0 N v b H V t b j I 0 L D I z f S Z x d W 9 0 O y w m c X V v d D t T Z W N 0 a W 9 u M S 9 B V k V S Q U d F U y 9 D a G F u Z 2 V k I F R 5 c G U u e 0 N v b H V t b j I 1 L D I 0 f S Z x d W 9 0 O y w m c X V v d D t T Z W N 0 a W 9 u M S 9 B V k V S Q U d F U y 9 D a G F u Z 2 V k I F R 5 c G U u e 0 N v b H V t b j I 2 L D I 1 f S Z x d W 9 0 O y w m c X V v d D t T Z W N 0 a W 9 u M S 9 B V k V S Q U d F U y 9 D a G F u Z 2 V k I F R 5 c G U u e 0 N v b H V t b j I 3 L D I 2 f S Z x d W 9 0 O y w m c X V v d D t T Z W N 0 a W 9 u M S 9 B V k V S Q U d F U y 9 D a G F u Z 2 V k I F R 5 c G U u e 0 N v b H V t b j I 4 L D I 3 f S Z x d W 9 0 O y w m c X V v d D t T Z W N 0 a W 9 u M S 9 B V k V S Q U d F U y 9 D a G F u Z 2 V k I F R 5 c G U u e 0 9 w c C w y O H 0 m c X V v d D s s J n F 1 b 3 Q 7 U 2 V j d G l v b j E v Q V Z F U k F H R V M v Q 2 h h b m d l Z C B U e X B l L n t D b 2 x 1 b W 4 z M C w y O X 0 m c X V v d D s s J n F 1 b 3 Q 7 U 2 V j d G l v b j E v Q V Z F U k F H R V M v Q 2 h h b m d l Z C B U e X B l L n s y L X B 0 X z E s M z B 9 J n F 1 b 3 Q 7 L C Z x d W 9 0 O 1 N l Y 3 R p b 2 4 x L 0 F W R V J B R 0 V T L 0 N o Y W 5 n Z W Q g V H l w Z S 5 7 Q 2 9 s d W 1 u M z I s M z F 9 J n F 1 b 3 Q 7 L C Z x d W 9 0 O 1 N l Y 3 R p b 2 4 x L 0 F W R V J B R 0 V T L 0 N o Y W 5 n Z W Q g V H l w Z S 5 7 Q 2 9 s d W 1 u M z M s M z J 9 J n F 1 b 3 Q 7 L C Z x d W 9 0 O 1 N l Y 3 R p b 2 4 x L 0 F W R V J B R 0 V T L 0 N o Y W 5 n Z W Q g V H l w Z S 5 7 M y 1 w d F 8 y L D M z f S Z x d W 9 0 O y w m c X V v d D t T Z W N 0 a W 9 u M S 9 B V k V S Q U d F U y 9 D a G F u Z 2 V k I F R 5 c G U u e 0 N v b H V t b j M 1 L D M 0 f S Z x d W 9 0 O y w m c X V v d D t T Z W N 0 a W 9 u M S 9 B V k V S Q U d F U y 9 D a G F u Z 2 V k I F R 5 c G U u e 0 N v b H V t b j M 2 L D M 1 f S Z x d W 9 0 O y w m c X V v d D t T Z W N 0 a W 9 u M S 9 B V k V S Q U d F U y 9 D a G F u Z 2 V k I F R 5 c G U u e 0 Z U X z M s M z Z 9 J n F 1 b 3 Q 7 L C Z x d W 9 0 O 1 N l Y 3 R p b 2 4 x L 0 F W R V J B R 0 V T L 0 N o Y W 5 n Z W Q g V H l w Z S 5 7 Q 2 9 s d W 1 u M z g s M z d 9 J n F 1 b 3 Q 7 L C Z x d W 9 0 O 1 N l Y 3 R p b 2 4 x L 0 F W R V J B R 0 V T L 0 N o Y W 5 n Z W Q g V H l w Z S 5 7 Q 2 9 s d W 1 u M z k s M z h 9 J n F 1 b 3 Q 7 L C Z x d W 9 0 O 1 N l Y 3 R p b 2 4 x L 0 F W R V J B R 0 V T L 0 N o Y W 5 n Z W Q g V H l w Z S 5 7 V G 9 0 Y W x f N C w z O X 0 m c X V v d D s s J n F 1 b 3 Q 7 U 2 V j d G l v b j E v Q V Z F U k F H R V M v Q 2 h h b m d l Z C B U e X B l L n t D b 2 x 1 b W 4 0 M S w 0 M H 0 m c X V v d D s s J n F 1 b 3 Q 7 U 2 V j d G l v b j E v Q V Z F U k F H R V M v Q 2 h h b m d l Z C B U e X B l L n t D b 2 x 1 b W 4 0 M i w 0 M X 0 m c X V v d D s s J n F 1 b 3 Q 7 U 2 V j d G l v b j E v Q V Z F U k F H R V M v Q 2 h h b m d l Z C B U e X B l L n t D b 2 x 1 b W 4 0 M y w 0 M n 0 m c X V v d D s s J n F 1 b 3 Q 7 U 2 V j d G l v b j E v Q V Z F U k F H R V M v Q 2 h h b m d l Z C B U e X B l L n t S Z W J v d W 5 k c 1 8 1 L D Q z f S Z x d W 9 0 O y w m c X V v d D t T Z W N 0 a W 9 u M S 9 B V k V S Q U d F U y 9 D a G F u Z 2 V k I F R 5 c G U u e 0 N v b H V t b j Q 1 L D Q 0 f S Z x d W 9 0 O y w m c X V v d D t T Z W N 0 a W 9 u M S 9 B V k V S Q U d F U y 9 D a G F u Z 2 V k I F R 5 c G U u e 0 N v b H V t b j Q 2 L D Q 1 f S Z x d W 9 0 O y w m c X V v d D t T Z W N 0 a W 9 u M S 9 B V k V S Q U d F U y 9 D a G F u Z 2 V k I F R 5 c G U u e 0 N v b H V t b j Q 3 L D Q 2 f S Z x d W 9 0 O y w m c X V v d D t T Z W N 0 a W 9 u M S 9 B V k V S Q U d F U y 9 D a G F u Z 2 V k I F R 5 c G U u e 0 N v b H V t b j Q 4 L D Q 3 f S Z x d W 9 0 O y w m c X V v d D t T Z W N 0 a W 9 u M S 9 B V k V S Q U d F U y 9 D a G F u Z 2 V k I F R 5 c G U u e 0 N v b H V t b j Q 5 L D Q 4 f S Z x d W 9 0 O y w m c X V v d D t T Z W N 0 a W 9 u M S 9 B V k V S Q U d F U y 9 D a G F u Z 2 V k I F R 5 c G U u e 0 N v b H V t b j U w L D Q 5 f S Z x d W 9 0 O y w m c X V v d D t T Z W N 0 a W 9 u M S 9 B V k V S Q U d F U y 9 D a G F u Z 2 V k I F R 5 c G U u e 0 N v b H V t b j U x L D U w f S Z x d W 9 0 O y w m c X V v d D t T Z W N 0 a W 9 u M S 9 B V k V S Q U d F U y 9 D a G F u Z 2 V k I F R 5 c G U u e 0 N v b H V t b j U y L D U x f S Z x d W 9 0 O y w m c X V v d D t T Z W N 0 a W 9 u M S 9 B V k V S Q U d F U y 9 D a G F u Z 2 V k I F R 5 c G U u e 0 N v b H V t b j U z L D U y f S Z x d W 9 0 O y w m c X V v d D t T Z W N 0 a W 9 u M S 9 B V k V S Q U d F U y 9 D a G F u Z 2 V k I F R 5 c G U u e 0 N v b H V t b j U 0 L D U z f S Z x d W 9 0 O y w m c X V v d D t T Z W N 0 a W 9 u M S 9 B V k V S Q U d F U y 9 D a G F u Z 2 V k I F R 5 c G U u e 0 N v b H V t b j U 1 L D U 0 f S Z x d W 9 0 O y w m c X V v d D t T Z W N 0 a W 9 u M S 9 B V k V S Q U d F U y 9 D a G F u Z 2 V k I F R 5 c G U u e 0 N v b H V t b j U 2 L D U 1 f S Z x d W 9 0 O y w m c X V v d D t T Z W N 0 a W 9 u M S 9 B V k V S Q U d F U y 9 D a G F u Z 2 V k I F R 5 c G U u e 0 N v b H V t b j U 3 L D U 2 f S Z x d W 9 0 O y w m c X V v d D t T Z W N 0 a W 9 u M S 9 B V k V S Q U d F U y 9 D a G F u Z 2 V k I F R 5 c G U u e 0 N v b H V t b j U 4 L D U 3 f S Z x d W 9 0 O y w m c X V v d D t T Z W N 0 a W 9 u M S 9 B V k V S Q U d F U y 9 D a G F u Z 2 V k I F R 5 c G U u e 1 N o b 2 9 0 a W 5 n I C U g Y W 5 k I F V z Y W d l L D U 4 f S Z x d W 9 0 O y w m c X V v d D t T Z W N 0 a W 9 u M S 9 B V k V S Q U d F U y 9 D a G F u Z 2 V k I F R 5 c G U u e 0 N v b H V t b j Y w L D U 5 f S Z x d W 9 0 O y w m c X V v d D t T Z W N 0 a W 9 u M S 9 B V k V S Q U d F U y 9 D a G F u Z 2 V k I F R 5 c G U u e 0 N v b H V t b j Y x L D Y w f S Z x d W 9 0 O y w m c X V v d D t T Z W N 0 a W 9 u M S 9 B V k V S Q U d F U y 9 D a G F u Z 2 V k I F R 5 c G U u e 0 F z c 2 l z d C B h b m Q g V H V y b m 9 2 Z X J z L D Y x f S Z x d W 9 0 O y w m c X V v d D t T Z W N 0 a W 9 u M S 9 B V k V S Q U d F U y 9 D a G F u Z 2 V k I F R 5 c G U u e 0 N v b H V t b j Y z L D Y y f S Z x d W 9 0 O y w m c X V v d D t T Z W N 0 a W 9 u M S 9 B V k V S Q U d F U y 9 D a G F u Z 2 V k I F R 5 c G U u e 0 N v b H V t b j Y 0 L D Y z f S Z x d W 9 0 O y w m c X V v d D t T Z W N 0 a W 9 u M S 9 B V k V S Q U d F U y 9 D a G F u Z 2 V k I F R 5 c G U u e 0 N v b H V t b j Y 1 L D Y 0 f S Z x d W 9 0 O y w m c X V v d D t T Z W N 0 a W 9 u M S 9 B V k V S Q U d F U y 9 D a G F u Z 2 V k I F R 5 c G U u e 1 J l Y m 9 1 b m Q g U G V y Y 2 V u d G F n Z X M s N j V 9 J n F 1 b 3 Q 7 L C Z x d W 9 0 O 1 N l Y 3 R p b 2 4 x L 0 F W R V J B R 0 V T L 0 N o Y W 5 n Z W Q g V H l w Z S 5 7 Q 2 9 s d W 1 u N j c s N j Z 9 J n F 1 b 3 Q 7 L C Z x d W 9 0 O 1 N l Y 3 R p b 2 4 x L 0 F W R V J B R 0 V T L 0 N o Y W 5 n Z W Q g V H l w Z S 5 7 Q 2 9 s d W 1 u N j g s N j d 9 J n F 1 b 3 Q 7 L C Z x d W 9 0 O 1 N l Y 3 R p b 2 4 x L 0 F W R V J B R 0 V T L 0 N o Y W 5 n Z W Q g V H l w Z S 5 7 U G x h e W V y I F J h d G l u Z 3 M s N j h 9 J n F 1 b 3 Q 7 L C Z x d W 9 0 O 1 N l Y 3 R p b 2 4 x L 0 F W R V J B R 0 V T L 0 N o Y W 5 n Z W Q g V H l w Z S 5 7 Q 2 9 s d W 1 u N z A s N j l 9 J n F 1 b 3 Q 7 L C Z x d W 9 0 O 1 N l Y 3 R p b 2 4 x L 0 F W R V J B R 0 V T L 0 N o Y W 5 n Z W Q g V H l w Z S 5 7 Q 2 9 s d W 1 u N z E s N z B 9 J n F 1 b 3 Q 7 L C Z x d W 9 0 O 1 N l Y 3 R p b 2 4 x L 0 F W R V J B R 0 V T L 0 N o Y W 5 n Z W Q g V H l w Z S 5 7 S W 1 w Y W N 0 I G F u Z C B F Z m Z p Y 2 l l b m N 5 L D c x f S Z x d W 9 0 O y w m c X V v d D t T Z W N 0 a W 9 u M S 9 B V k V S Q U d F U y 9 D a G F u Z 2 V k I F R 5 c G U u e 0 N v b H V t b j c z L D c y f S Z x d W 9 0 O 1 0 s J n F 1 b 3 Q 7 U m V s Y X R p b 2 5 z a G l w S W 5 m b y Z x d W 9 0 O z p b X X 0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0 F W R V J B R 0 V T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R V J B R 0 V T L 0 F W R V J B R 0 V T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n M l M j B P c H B v b m V u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N h N 2 Q z M W J l L W U 0 N z M t N G Y 3 N S 1 h M j c 5 L T Q 2 M z M 1 N j F l Y j U z M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h I U y Z x d W 9 0 O y w m c X V v d D s y L X B 0 J n F 1 b 3 Q 7 L C Z x d W 9 0 O 0 N v b H V t b j Q m c X V v d D s s J n F 1 b 3 Q 7 Q 2 9 s d W 1 u N S Z x d W 9 0 O y w m c X V v d D s z L X B 0 J n F 1 b 3 Q 7 L C Z x d W 9 0 O 0 N v b H V t b j c m c X V v d D s s J n F 1 b 3 Q 7 Q 2 9 s d W 1 u O C Z x d W 9 0 O y w m c X V v d D t G V C Z x d W 9 0 O y w m c X V v d D t D b 2 x 1 b W 4 x M C Z x d W 9 0 O y w m c X V v d D t D b 2 x 1 b W 4 x M S Z x d W 9 0 O y w m c X V v d D t U b 3 R h b C Z x d W 9 0 O y w m c X V v d D t D b 2 x 1 b W 4 x M y Z x d W 9 0 O y w m c X V v d D t D b 2 x 1 b W 4 x N C Z x d W 9 0 O y w m c X V v d D t D b 2 x 1 b W 4 x N S Z x d W 9 0 O y w m c X V v d D t S Z W J v d W 5 k c y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y w m c X V v d D t P c H A m c X V v d D s s J n F 1 b 3 Q 7 Q 2 9 s d W 1 u M z A m c X V v d D s s J n F 1 b 3 Q 7 M i 1 w d F 8 x J n F 1 b 3 Q 7 L C Z x d W 9 0 O 0 N v b H V t b j M y J n F 1 b 3 Q 7 L C Z x d W 9 0 O 0 N v b H V t b j M z J n F 1 b 3 Q 7 L C Z x d W 9 0 O z M t c H R f M i Z x d W 9 0 O y w m c X V v d D t D b 2 x 1 b W 4 z N S Z x d W 9 0 O y w m c X V v d D t D b 2 x 1 b W 4 z N i Z x d W 9 0 O y w m c X V v d D t G V F 8 z J n F 1 b 3 Q 7 L C Z x d W 9 0 O 0 N v b H V t b j M 4 J n F 1 b 3 Q 7 L C Z x d W 9 0 O 0 N v b H V t b j M 5 J n F 1 b 3 Q 7 L C Z x d W 9 0 O 1 R v d G F s X z Q m c X V v d D s s J n F 1 b 3 Q 7 Q 2 9 s d W 1 u N D E m c X V v d D s s J n F 1 b 3 Q 7 Q 2 9 s d W 1 u N D I m c X V v d D s s J n F 1 b 3 Q 7 Q 2 9 s d W 1 u N D M m c X V v d D s s J n F 1 b 3 Q 7 U m V i b 3 V u Z H N f N S Z x d W 9 0 O y w m c X V v d D t D b 2 x 1 b W 4 0 N S Z x d W 9 0 O y w m c X V v d D t D b 2 x 1 b W 4 0 N i Z x d W 9 0 O y w m c X V v d D t D b 2 x 1 b W 4 0 N y Z x d W 9 0 O y w m c X V v d D t D b 2 x 1 b W 4 0 O C Z x d W 9 0 O y w m c X V v d D t D b 2 x 1 b W 4 0 O S Z x d W 9 0 O y w m c X V v d D t D b 2 x 1 b W 4 1 M C Z x d W 9 0 O y w m c X V v d D t D b 2 x 1 b W 4 1 M S Z x d W 9 0 O y w m c X V v d D t D b 2 x 1 b W 4 1 M i Z x d W 9 0 O y w m c X V v d D t D b 2 x 1 b W 4 1 M y Z x d W 9 0 O y w m c X V v d D t D b 2 x 1 b W 4 1 N C Z x d W 9 0 O y w m c X V v d D t D b 2 x 1 b W 4 1 N S Z x d W 9 0 O y w m c X V v d D t D b 2 x 1 b W 4 1 N i Z x d W 9 0 O y w m c X V v d D t D b 2 x 1 b W 4 1 N y Z x d W 9 0 O y w m c X V v d D t D b 2 x 1 b W 4 1 O C Z x d W 9 0 O y w m c X V v d D t T a G 9 v d G l u Z y A l I G F u Z C B V c 2 F n Z S Z x d W 9 0 O y w m c X V v d D t D b 2 x 1 b W 4 2 M C Z x d W 9 0 O y w m c X V v d D t D b 2 x 1 b W 4 2 M S Z x d W 9 0 O y w m c X V v d D t B c 3 N p c 3 Q g Y W 5 k I F R 1 c m 5 v d m V y c y Z x d W 9 0 O y w m c X V v d D t D b 2 x 1 b W 4 2 M y Z x d W 9 0 O y w m c X V v d D t D b 2 x 1 b W 4 2 N C Z x d W 9 0 O y w m c X V v d D t D b 2 x 1 b W 4 2 N S Z x d W 9 0 O y w m c X V v d D t S Z W J v d W 5 k I F B l c m N l b n R h Z 2 V z J n F 1 b 3 Q 7 L C Z x d W 9 0 O 0 N v b H V t b j Y 3 J n F 1 b 3 Q 7 L C Z x d W 9 0 O 0 N v b H V t b j Y 4 J n F 1 b 3 Q 7 L C Z x d W 9 0 O 1 B s Y X l l c i B S Y X R p b m d z J n F 1 b 3 Q 7 L C Z x d W 9 0 O 0 N v b H V t b j c w J n F 1 b 3 Q 7 L C Z x d W 9 0 O 0 N v b H V t b j c x J n F 1 b 3 Q 7 L C Z x d W 9 0 O 0 l t c G F j d C B h b m Q g R W Z m a W N p Z W 5 j e S Z x d W 9 0 O y w m c X V v d D t D b 2 x 1 b W 4 3 M y Z x d W 9 0 O y w m c X V v d D t D b 2 x 1 b W 4 3 N C Z x d W 9 0 O y w m c X V v d D t D b 2 x 1 b W 4 3 N S Z x d W 9 0 O y w m c X V v d D t D b 2 x 1 b W 4 3 N i Z x d W 9 0 O y w m c X V v d D t D b 2 x 1 b W 4 3 N y Z x d W 9 0 O y w m c X V v d D t D b 2 x 1 b W 4 3 O C Z x d W 9 0 O y w m c X V v d D t D b 2 x 1 b W 4 3 O S Z x d W 9 0 O y w m c X V v d D t D b 2 x 1 b W 4 4 M C Z x d W 9 0 O y w m c X V v d D t D b 2 x 1 b W 4 4 M S Z x d W 9 0 O y w m c X V v d D t D b 2 x 1 b W 4 4 M i Z x d W 9 0 O y w m c X V v d D t D b 2 x 1 b W 4 4 M y Z x d W 9 0 O y w m c X V v d D t D b 2 x 1 b W 4 4 N C Z x d W 9 0 O y w m c X V v d D t D b 2 x 1 b W 4 4 N S Z x d W 9 0 O y w m c X V v d D t D b 2 x 1 b W 4 4 N i Z x d W 9 0 O y w m c X V v d D t D b 2 x 1 b W 4 4 N y Z x d W 9 0 O y w m c X V v d D t D b 2 x 1 b W 4 4 O C Z x d W 9 0 O y w m c X V v d D t D b 2 x 1 b W 4 4 O S Z x d W 9 0 O y w m c X V v d D t D b 2 x 1 b W 4 5 M C Z x d W 9 0 O y w m c X V v d D t D b 2 x 1 b W 4 5 M S Z x d W 9 0 O y w m c X V v d D t D b 2 x 1 b W 4 5 M i Z x d W 9 0 O y w m c X V v d D t D b 2 x 1 b W 4 5 M y Z x d W 9 0 O y w m c X V v d D t D b 2 x 1 b W 4 5 N C Z x d W 9 0 O y w m c X V v d D t D b 2 x 1 b W 4 5 N S Z x d W 9 0 O y w m c X V v d D t D b 2 x 1 b W 4 5 N i Z x d W 9 0 O y w m c X V v d D t D b 2 x 1 b W 4 5 N y Z x d W 9 0 O y w m c X V v d D t D b 2 x 1 b W 4 5 O C Z x d W 9 0 O y w m c X V v d D t D b 2 x 1 b W 4 5 O S Z x d W 9 0 O y w m c X V v d D t D b 2 x 1 b W 4 x M D A m c X V v d D s s J n F 1 b 3 Q 7 Q 2 9 s d W 1 u M T A x J n F 1 b 3 Q 7 L C Z x d W 9 0 O 0 N v b H V t b j E w M i Z x d W 9 0 O y w m c X V v d D t D b 2 x 1 b W 4 x M D M m c X V v d D t d I i A v P j x F b n R y e S B U e X B l P S J G a W x s Q 2 9 s d W 1 u V H l w Z X M i I F Z h b H V l P S J z Q U F Z Q U F B Q U F B Q U F B Q U F B Q U F B Q U F B Q U F B Q U F B Q U F B Q U F B Q U F B Q U F B R 0 F B Q U F B Q U F B Q U F B Q U F B Q U F B Q U F B Q U F B Q U F B Q U F B Q U F B Q U F B Q U J n Q U F B Q U F B Q U F B Q U F B Q U F B Q U F B Q U F B Q U J n Q U F B Q U F B Q U F B Q U F B Q U F B Q U F B Q U F B Q U F B Q U F B Q U F B Q U F B Q U F B P T 0 i I C 8 + P E V u d H J 5 I F R 5 c G U 9 I k Z p b G x M Y X N 0 V X B k Y X R l Z C I g V m F s d W U 9 I m Q y M D I 0 L T A 1 L T I 3 V D E 4 O j A 4 O j U 0 L j Y 1 O D c 5 N j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C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x M D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Z z I E 9 w c G 9 u Z W 5 0 L 0 N o Y W 5 n Z W Q g V H l w Z S 5 7 Q 2 9 s d W 1 u M S w w f S Z x d W 9 0 O y w m c X V v d D t T Z W N 0 a W 9 u M S 9 2 c y B P c H B v b m V u d C 9 D a G F u Z 2 V k I F R 5 c G U u e 0 h I U y w x f S Z x d W 9 0 O y w m c X V v d D t T Z W N 0 a W 9 u M S 9 2 c y B P c H B v b m V u d C 9 D a G F u Z 2 V k I F R 5 c G U u e z I t c H Q s M n 0 m c X V v d D s s J n F 1 b 3 Q 7 U 2 V j d G l v b j E v d n M g T 3 B w b 2 5 l b n Q v Q 2 h h b m d l Z C B U e X B l L n t D b 2 x 1 b W 4 0 L D N 9 J n F 1 b 3 Q 7 L C Z x d W 9 0 O 1 N l Y 3 R p b 2 4 x L 3 Z z I E 9 w c G 9 u Z W 5 0 L 0 N o Y W 5 n Z W Q g V H l w Z S 5 7 Q 2 9 s d W 1 u N S w 0 f S Z x d W 9 0 O y w m c X V v d D t T Z W N 0 a W 9 u M S 9 2 c y B P c H B v b m V u d C 9 D a G F u Z 2 V k I F R 5 c G U u e z M t c H Q s N X 0 m c X V v d D s s J n F 1 b 3 Q 7 U 2 V j d G l v b j E v d n M g T 3 B w b 2 5 l b n Q v Q 2 h h b m d l Z C B U e X B l L n t D b 2 x 1 b W 4 3 L D Z 9 J n F 1 b 3 Q 7 L C Z x d W 9 0 O 1 N l Y 3 R p b 2 4 x L 3 Z z I E 9 w c G 9 u Z W 5 0 L 0 N o Y W 5 n Z W Q g V H l w Z S 5 7 Q 2 9 s d W 1 u O C w 3 f S Z x d W 9 0 O y w m c X V v d D t T Z W N 0 a W 9 u M S 9 2 c y B P c H B v b m V u d C 9 D a G F u Z 2 V k I F R 5 c G U u e 0 Z U L D h 9 J n F 1 b 3 Q 7 L C Z x d W 9 0 O 1 N l Y 3 R p b 2 4 x L 3 Z z I E 9 w c G 9 u Z W 5 0 L 0 N o Y W 5 n Z W Q g V H l w Z S 5 7 Q 2 9 s d W 1 u M T A s O X 0 m c X V v d D s s J n F 1 b 3 Q 7 U 2 V j d G l v b j E v d n M g T 3 B w b 2 5 l b n Q v Q 2 h h b m d l Z C B U e X B l L n t D b 2 x 1 b W 4 x M S w x M H 0 m c X V v d D s s J n F 1 b 3 Q 7 U 2 V j d G l v b j E v d n M g T 3 B w b 2 5 l b n Q v Q 2 h h b m d l Z C B U e X B l L n t U b 3 R h b C w x M X 0 m c X V v d D s s J n F 1 b 3 Q 7 U 2 V j d G l v b j E v d n M g T 3 B w b 2 5 l b n Q v Q 2 h h b m d l Z C B U e X B l L n t D b 2 x 1 b W 4 x M y w x M n 0 m c X V v d D s s J n F 1 b 3 Q 7 U 2 V j d G l v b j E v d n M g T 3 B w b 2 5 l b n Q v Q 2 h h b m d l Z C B U e X B l L n t D b 2 x 1 b W 4 x N C w x M 3 0 m c X V v d D s s J n F 1 b 3 Q 7 U 2 V j d G l v b j E v d n M g T 3 B w b 2 5 l b n Q v Q 2 h h b m d l Z C B U e X B l L n t D b 2 x 1 b W 4 x N S w x N H 0 m c X V v d D s s J n F 1 b 3 Q 7 U 2 V j d G l v b j E v d n M g T 3 B w b 2 5 l b n Q v Q 2 h h b m d l Z C B U e X B l L n t S Z W J v d W 5 k c y w x N X 0 m c X V v d D s s J n F 1 b 3 Q 7 U 2 V j d G l v b j E v d n M g T 3 B w b 2 5 l b n Q v Q 2 h h b m d l Z C B U e X B l L n t D b 2 x 1 b W 4 x N y w x N n 0 m c X V v d D s s J n F 1 b 3 Q 7 U 2 V j d G l v b j E v d n M g T 3 B w b 2 5 l b n Q v Q 2 h h b m d l Z C B U e X B l L n t D b 2 x 1 b W 4 x O C w x N 3 0 m c X V v d D s s J n F 1 b 3 Q 7 U 2 V j d G l v b j E v d n M g T 3 B w b 2 5 l b n Q v Q 2 h h b m d l Z C B U e X B l L n t D b 2 x 1 b W 4 x O S w x O H 0 m c X V v d D s s J n F 1 b 3 Q 7 U 2 V j d G l v b j E v d n M g T 3 B w b 2 5 l b n Q v Q 2 h h b m d l Z C B U e X B l L n t D b 2 x 1 b W 4 y M C w x O X 0 m c X V v d D s s J n F 1 b 3 Q 7 U 2 V j d G l v b j E v d n M g T 3 B w b 2 5 l b n Q v Q 2 h h b m d l Z C B U e X B l L n t D b 2 x 1 b W 4 y M S w y M H 0 m c X V v d D s s J n F 1 b 3 Q 7 U 2 V j d G l v b j E v d n M g T 3 B w b 2 5 l b n Q v Q 2 h h b m d l Z C B U e X B l L n t D b 2 x 1 b W 4 y M i w y M X 0 m c X V v d D s s J n F 1 b 3 Q 7 U 2 V j d G l v b j E v d n M g T 3 B w b 2 5 l b n Q v Q 2 h h b m d l Z C B U e X B l L n t D b 2 x 1 b W 4 y M y w y M n 0 m c X V v d D s s J n F 1 b 3 Q 7 U 2 V j d G l v b j E v d n M g T 3 B w b 2 5 l b n Q v Q 2 h h b m d l Z C B U e X B l L n t D b 2 x 1 b W 4 y N C w y M 3 0 m c X V v d D s s J n F 1 b 3 Q 7 U 2 V j d G l v b j E v d n M g T 3 B w b 2 5 l b n Q v Q 2 h h b m d l Z C B U e X B l L n t D b 2 x 1 b W 4 y N S w y N H 0 m c X V v d D s s J n F 1 b 3 Q 7 U 2 V j d G l v b j E v d n M g T 3 B w b 2 5 l b n Q v Q 2 h h b m d l Z C B U e X B l L n t D b 2 x 1 b W 4 y N i w y N X 0 m c X V v d D s s J n F 1 b 3 Q 7 U 2 V j d G l v b j E v d n M g T 3 B w b 2 5 l b n Q v Q 2 h h b m d l Z C B U e X B l L n t D b 2 x 1 b W 4 y N y w y N n 0 m c X V v d D s s J n F 1 b 3 Q 7 U 2 V j d G l v b j E v d n M g T 3 B w b 2 5 l b n Q v Q 2 h h b m d l Z C B U e X B l L n t D b 2 x 1 b W 4 y O C w y N 3 0 m c X V v d D s s J n F 1 b 3 Q 7 U 2 V j d G l v b j E v d n M g T 3 B w b 2 5 l b n Q v Q 2 h h b m d l Z C B U e X B l L n t P c H A s M j h 9 J n F 1 b 3 Q 7 L C Z x d W 9 0 O 1 N l Y 3 R p b 2 4 x L 3 Z z I E 9 w c G 9 u Z W 5 0 L 0 N o Y W 5 n Z W Q g V H l w Z S 5 7 Q 2 9 s d W 1 u M z A s M j l 9 J n F 1 b 3 Q 7 L C Z x d W 9 0 O 1 N l Y 3 R p b 2 4 x L 3 Z z I E 9 w c G 9 u Z W 5 0 L 0 N o Y W 5 n Z W Q g V H l w Z S 5 7 M i 1 w d F 8 x L D M w f S Z x d W 9 0 O y w m c X V v d D t T Z W N 0 a W 9 u M S 9 2 c y B P c H B v b m V u d C 9 D a G F u Z 2 V k I F R 5 c G U u e 0 N v b H V t b j M y L D M x f S Z x d W 9 0 O y w m c X V v d D t T Z W N 0 a W 9 u M S 9 2 c y B P c H B v b m V u d C 9 D a G F u Z 2 V k I F R 5 c G U u e 0 N v b H V t b j M z L D M y f S Z x d W 9 0 O y w m c X V v d D t T Z W N 0 a W 9 u M S 9 2 c y B P c H B v b m V u d C 9 D a G F u Z 2 V k I F R 5 c G U u e z M t c H R f M i w z M 3 0 m c X V v d D s s J n F 1 b 3 Q 7 U 2 V j d G l v b j E v d n M g T 3 B w b 2 5 l b n Q v Q 2 h h b m d l Z C B U e X B l L n t D b 2 x 1 b W 4 z N S w z N H 0 m c X V v d D s s J n F 1 b 3 Q 7 U 2 V j d G l v b j E v d n M g T 3 B w b 2 5 l b n Q v Q 2 h h b m d l Z C B U e X B l L n t D b 2 x 1 b W 4 z N i w z N X 0 m c X V v d D s s J n F 1 b 3 Q 7 U 2 V j d G l v b j E v d n M g T 3 B w b 2 5 l b n Q v Q 2 h h b m d l Z C B U e X B l L n t G V F 8 z L D M 2 f S Z x d W 9 0 O y w m c X V v d D t T Z W N 0 a W 9 u M S 9 2 c y B P c H B v b m V u d C 9 D a G F u Z 2 V k I F R 5 c G U u e 0 N v b H V t b j M 4 L D M 3 f S Z x d W 9 0 O y w m c X V v d D t T Z W N 0 a W 9 u M S 9 2 c y B P c H B v b m V u d C 9 D a G F u Z 2 V k I F R 5 c G U u e 0 N v b H V t b j M 5 L D M 4 f S Z x d W 9 0 O y w m c X V v d D t T Z W N 0 a W 9 u M S 9 2 c y B P c H B v b m V u d C 9 D a G F u Z 2 V k I F R 5 c G U u e 1 R v d G F s X z Q s M z l 9 J n F 1 b 3 Q 7 L C Z x d W 9 0 O 1 N l Y 3 R p b 2 4 x L 3 Z z I E 9 w c G 9 u Z W 5 0 L 0 N o Y W 5 n Z W Q g V H l w Z S 5 7 Q 2 9 s d W 1 u N D E s N D B 9 J n F 1 b 3 Q 7 L C Z x d W 9 0 O 1 N l Y 3 R p b 2 4 x L 3 Z z I E 9 w c G 9 u Z W 5 0 L 0 N o Y W 5 n Z W Q g V H l w Z S 5 7 Q 2 9 s d W 1 u N D I s N D F 9 J n F 1 b 3 Q 7 L C Z x d W 9 0 O 1 N l Y 3 R p b 2 4 x L 3 Z z I E 9 w c G 9 u Z W 5 0 L 0 N o Y W 5 n Z W Q g V H l w Z S 5 7 Q 2 9 s d W 1 u N D M s N D J 9 J n F 1 b 3 Q 7 L C Z x d W 9 0 O 1 N l Y 3 R p b 2 4 x L 3 Z z I E 9 w c G 9 u Z W 5 0 L 0 N o Y W 5 n Z W Q g V H l w Z S 5 7 U m V i b 3 V u Z H N f N S w 0 M 3 0 m c X V v d D s s J n F 1 b 3 Q 7 U 2 V j d G l v b j E v d n M g T 3 B w b 2 5 l b n Q v Q 2 h h b m d l Z C B U e X B l L n t D b 2 x 1 b W 4 0 N S w 0 N H 0 m c X V v d D s s J n F 1 b 3 Q 7 U 2 V j d G l v b j E v d n M g T 3 B w b 2 5 l b n Q v Q 2 h h b m d l Z C B U e X B l L n t D b 2 x 1 b W 4 0 N i w 0 N X 0 m c X V v d D s s J n F 1 b 3 Q 7 U 2 V j d G l v b j E v d n M g T 3 B w b 2 5 l b n Q v Q 2 h h b m d l Z C B U e X B l L n t D b 2 x 1 b W 4 0 N y w 0 N n 0 m c X V v d D s s J n F 1 b 3 Q 7 U 2 V j d G l v b j E v d n M g T 3 B w b 2 5 l b n Q v Q 2 h h b m d l Z C B U e X B l L n t D b 2 x 1 b W 4 0 O C w 0 N 3 0 m c X V v d D s s J n F 1 b 3 Q 7 U 2 V j d G l v b j E v d n M g T 3 B w b 2 5 l b n Q v Q 2 h h b m d l Z C B U e X B l L n t D b 2 x 1 b W 4 0 O S w 0 O H 0 m c X V v d D s s J n F 1 b 3 Q 7 U 2 V j d G l v b j E v d n M g T 3 B w b 2 5 l b n Q v Q 2 h h b m d l Z C B U e X B l L n t D b 2 x 1 b W 4 1 M C w 0 O X 0 m c X V v d D s s J n F 1 b 3 Q 7 U 2 V j d G l v b j E v d n M g T 3 B w b 2 5 l b n Q v Q 2 h h b m d l Z C B U e X B l L n t D b 2 x 1 b W 4 1 M S w 1 M H 0 m c X V v d D s s J n F 1 b 3 Q 7 U 2 V j d G l v b j E v d n M g T 3 B w b 2 5 l b n Q v Q 2 h h b m d l Z C B U e X B l L n t D b 2 x 1 b W 4 1 M i w 1 M X 0 m c X V v d D s s J n F 1 b 3 Q 7 U 2 V j d G l v b j E v d n M g T 3 B w b 2 5 l b n Q v Q 2 h h b m d l Z C B U e X B l L n t D b 2 x 1 b W 4 1 M y w 1 M n 0 m c X V v d D s s J n F 1 b 3 Q 7 U 2 V j d G l v b j E v d n M g T 3 B w b 2 5 l b n Q v Q 2 h h b m d l Z C B U e X B l L n t D b 2 x 1 b W 4 1 N C w 1 M 3 0 m c X V v d D s s J n F 1 b 3 Q 7 U 2 V j d G l v b j E v d n M g T 3 B w b 2 5 l b n Q v Q 2 h h b m d l Z C B U e X B l L n t D b 2 x 1 b W 4 1 N S w 1 N H 0 m c X V v d D s s J n F 1 b 3 Q 7 U 2 V j d G l v b j E v d n M g T 3 B w b 2 5 l b n Q v Q 2 h h b m d l Z C B U e X B l L n t D b 2 x 1 b W 4 1 N i w 1 N X 0 m c X V v d D s s J n F 1 b 3 Q 7 U 2 V j d G l v b j E v d n M g T 3 B w b 2 5 l b n Q v Q 2 h h b m d l Z C B U e X B l L n t D b 2 x 1 b W 4 1 N y w 1 N n 0 m c X V v d D s s J n F 1 b 3 Q 7 U 2 V j d G l v b j E v d n M g T 3 B w b 2 5 l b n Q v Q 2 h h b m d l Z C B U e X B l L n t D b 2 x 1 b W 4 1 O C w 1 N 3 0 m c X V v d D s s J n F 1 b 3 Q 7 U 2 V j d G l v b j E v d n M g T 3 B w b 2 5 l b n Q v Q 2 h h b m d l Z C B U e X B l L n t T a G 9 v d G l u Z y A l I G F u Z C B V c 2 F n Z S w 1 O H 0 m c X V v d D s s J n F 1 b 3 Q 7 U 2 V j d G l v b j E v d n M g T 3 B w b 2 5 l b n Q v Q 2 h h b m d l Z C B U e X B l L n t D b 2 x 1 b W 4 2 M C w 1 O X 0 m c X V v d D s s J n F 1 b 3 Q 7 U 2 V j d G l v b j E v d n M g T 3 B w b 2 5 l b n Q v Q 2 h h b m d l Z C B U e X B l L n t D b 2 x 1 b W 4 2 M S w 2 M H 0 m c X V v d D s s J n F 1 b 3 Q 7 U 2 V j d G l v b j E v d n M g T 3 B w b 2 5 l b n Q v Q 2 h h b m d l Z C B U e X B l L n t B c 3 N p c 3 Q g Y W 5 k I F R 1 c m 5 v d m V y c y w 2 M X 0 m c X V v d D s s J n F 1 b 3 Q 7 U 2 V j d G l v b j E v d n M g T 3 B w b 2 5 l b n Q v Q 2 h h b m d l Z C B U e X B l L n t D b 2 x 1 b W 4 2 M y w 2 M n 0 m c X V v d D s s J n F 1 b 3 Q 7 U 2 V j d G l v b j E v d n M g T 3 B w b 2 5 l b n Q v Q 2 h h b m d l Z C B U e X B l L n t D b 2 x 1 b W 4 2 N C w 2 M 3 0 m c X V v d D s s J n F 1 b 3 Q 7 U 2 V j d G l v b j E v d n M g T 3 B w b 2 5 l b n Q v Q 2 h h b m d l Z C B U e X B l L n t D b 2 x 1 b W 4 2 N S w 2 N H 0 m c X V v d D s s J n F 1 b 3 Q 7 U 2 V j d G l v b j E v d n M g T 3 B w b 2 5 l b n Q v Q 2 h h b m d l Z C B U e X B l L n t S Z W J v d W 5 k I F B l c m N l b n R h Z 2 V z L D Y 1 f S Z x d W 9 0 O y w m c X V v d D t T Z W N 0 a W 9 u M S 9 2 c y B P c H B v b m V u d C 9 D a G F u Z 2 V k I F R 5 c G U u e 0 N v b H V t b j Y 3 L D Y 2 f S Z x d W 9 0 O y w m c X V v d D t T Z W N 0 a W 9 u M S 9 2 c y B P c H B v b m V u d C 9 D a G F u Z 2 V k I F R 5 c G U u e 0 N v b H V t b j Y 4 L D Y 3 f S Z x d W 9 0 O y w m c X V v d D t T Z W N 0 a W 9 u M S 9 2 c y B P c H B v b m V u d C 9 D a G F u Z 2 V k I F R 5 c G U u e 1 B s Y X l l c i B S Y X R p b m d z L D Y 4 f S Z x d W 9 0 O y w m c X V v d D t T Z W N 0 a W 9 u M S 9 2 c y B P c H B v b m V u d C 9 D a G F u Z 2 V k I F R 5 c G U u e 0 N v b H V t b j c w L D Y 5 f S Z x d W 9 0 O y w m c X V v d D t T Z W N 0 a W 9 u M S 9 2 c y B P c H B v b m V u d C 9 D a G F u Z 2 V k I F R 5 c G U u e 0 N v b H V t b j c x L D c w f S Z x d W 9 0 O y w m c X V v d D t T Z W N 0 a W 9 u M S 9 2 c y B P c H B v b m V u d C 9 D a G F u Z 2 V k I F R 5 c G U u e 0 l t c G F j d C B h b m Q g R W Z m a W N p Z W 5 j e S w 3 M X 0 m c X V v d D s s J n F 1 b 3 Q 7 U 2 V j d G l v b j E v d n M g T 3 B w b 2 5 l b n Q v Q 2 h h b m d l Z C B U e X B l L n t D b 2 x 1 b W 4 3 M y w 3 M n 0 m c X V v d D s s J n F 1 b 3 Q 7 U 2 V j d G l v b j E v d n M g T 3 B w b 2 5 l b n Q v Q 2 h h b m d l Z C B U e X B l L n t D b 2 x 1 b W 4 3 N C w 3 M 3 0 m c X V v d D s s J n F 1 b 3 Q 7 U 2 V j d G l v b j E v d n M g T 3 B w b 2 5 l b n Q v Q 2 h h b m d l Z C B U e X B l L n t D b 2 x 1 b W 4 3 N S w 3 N H 0 m c X V v d D s s J n F 1 b 3 Q 7 U 2 V j d G l v b j E v d n M g T 3 B w b 2 5 l b n Q v Q 2 h h b m d l Z C B U e X B l L n t D b 2 x 1 b W 4 3 N i w 3 N X 0 m c X V v d D s s J n F 1 b 3 Q 7 U 2 V j d G l v b j E v d n M g T 3 B w b 2 5 l b n Q v Q 2 h h b m d l Z C B U e X B l L n t D b 2 x 1 b W 4 3 N y w 3 N n 0 m c X V v d D s s J n F 1 b 3 Q 7 U 2 V j d G l v b j E v d n M g T 3 B w b 2 5 l b n Q v Q 2 h h b m d l Z C B U e X B l L n t D b 2 x 1 b W 4 3 O C w 3 N 3 0 m c X V v d D s s J n F 1 b 3 Q 7 U 2 V j d G l v b j E v d n M g T 3 B w b 2 5 l b n Q v Q 2 h h b m d l Z C B U e X B l L n t D b 2 x 1 b W 4 3 O S w 3 O H 0 m c X V v d D s s J n F 1 b 3 Q 7 U 2 V j d G l v b j E v d n M g T 3 B w b 2 5 l b n Q v Q 2 h h b m d l Z C B U e X B l L n t D b 2 x 1 b W 4 4 M C w 3 O X 0 m c X V v d D s s J n F 1 b 3 Q 7 U 2 V j d G l v b j E v d n M g T 3 B w b 2 5 l b n Q v Q 2 h h b m d l Z C B U e X B l L n t D b 2 x 1 b W 4 4 M S w 4 M H 0 m c X V v d D s s J n F 1 b 3 Q 7 U 2 V j d G l v b j E v d n M g T 3 B w b 2 5 l b n Q v Q 2 h h b m d l Z C B U e X B l L n t D b 2 x 1 b W 4 4 M i w 4 M X 0 m c X V v d D s s J n F 1 b 3 Q 7 U 2 V j d G l v b j E v d n M g T 3 B w b 2 5 l b n Q v Q 2 h h b m d l Z C B U e X B l L n t D b 2 x 1 b W 4 4 M y w 4 M n 0 m c X V v d D s s J n F 1 b 3 Q 7 U 2 V j d G l v b j E v d n M g T 3 B w b 2 5 l b n Q v Q 2 h h b m d l Z C B U e X B l L n t D b 2 x 1 b W 4 4 N C w 4 M 3 0 m c X V v d D s s J n F 1 b 3 Q 7 U 2 V j d G l v b j E v d n M g T 3 B w b 2 5 l b n Q v Q 2 h h b m d l Z C B U e X B l L n t D b 2 x 1 b W 4 4 N S w 4 N H 0 m c X V v d D s s J n F 1 b 3 Q 7 U 2 V j d G l v b j E v d n M g T 3 B w b 2 5 l b n Q v Q 2 h h b m d l Z C B U e X B l L n t D b 2 x 1 b W 4 4 N i w 4 N X 0 m c X V v d D s s J n F 1 b 3 Q 7 U 2 V j d G l v b j E v d n M g T 3 B w b 2 5 l b n Q v Q 2 h h b m d l Z C B U e X B l L n t D b 2 x 1 b W 4 4 N y w 4 N n 0 m c X V v d D s s J n F 1 b 3 Q 7 U 2 V j d G l v b j E v d n M g T 3 B w b 2 5 l b n Q v Q 2 h h b m d l Z C B U e X B l L n t D b 2 x 1 b W 4 4 O C w 4 N 3 0 m c X V v d D s s J n F 1 b 3 Q 7 U 2 V j d G l v b j E v d n M g T 3 B w b 2 5 l b n Q v Q 2 h h b m d l Z C B U e X B l L n t D b 2 x 1 b W 4 4 O S w 4 O H 0 m c X V v d D s s J n F 1 b 3 Q 7 U 2 V j d G l v b j E v d n M g T 3 B w b 2 5 l b n Q v Q 2 h h b m d l Z C B U e X B l L n t D b 2 x 1 b W 4 5 M C w 4 O X 0 m c X V v d D s s J n F 1 b 3 Q 7 U 2 V j d G l v b j E v d n M g T 3 B w b 2 5 l b n Q v Q 2 h h b m d l Z C B U e X B l L n t D b 2 x 1 b W 4 5 M S w 5 M H 0 m c X V v d D s s J n F 1 b 3 Q 7 U 2 V j d G l v b j E v d n M g T 3 B w b 2 5 l b n Q v Q 2 h h b m d l Z C B U e X B l L n t D b 2 x 1 b W 4 5 M i w 5 M X 0 m c X V v d D s s J n F 1 b 3 Q 7 U 2 V j d G l v b j E v d n M g T 3 B w b 2 5 l b n Q v Q 2 h h b m d l Z C B U e X B l L n t D b 2 x 1 b W 4 5 M y w 5 M n 0 m c X V v d D s s J n F 1 b 3 Q 7 U 2 V j d G l v b j E v d n M g T 3 B w b 2 5 l b n Q v Q 2 h h b m d l Z C B U e X B l L n t D b 2 x 1 b W 4 5 N C w 5 M 3 0 m c X V v d D s s J n F 1 b 3 Q 7 U 2 V j d G l v b j E v d n M g T 3 B w b 2 5 l b n Q v Q 2 h h b m d l Z C B U e X B l L n t D b 2 x 1 b W 4 5 N S w 5 N H 0 m c X V v d D s s J n F 1 b 3 Q 7 U 2 V j d G l v b j E v d n M g T 3 B w b 2 5 l b n Q v Q 2 h h b m d l Z C B U e X B l L n t D b 2 x 1 b W 4 5 N i w 5 N X 0 m c X V v d D s s J n F 1 b 3 Q 7 U 2 V j d G l v b j E v d n M g T 3 B w b 2 5 l b n Q v Q 2 h h b m d l Z C B U e X B l L n t D b 2 x 1 b W 4 5 N y w 5 N n 0 m c X V v d D s s J n F 1 b 3 Q 7 U 2 V j d G l v b j E v d n M g T 3 B w b 2 5 l b n Q v Q 2 h h b m d l Z C B U e X B l L n t D b 2 x 1 b W 4 5 O C w 5 N 3 0 m c X V v d D s s J n F 1 b 3 Q 7 U 2 V j d G l v b j E v d n M g T 3 B w b 2 5 l b n Q v Q 2 h h b m d l Z C B U e X B l L n t D b 2 x 1 b W 4 5 O S w 5 O H 0 m c X V v d D s s J n F 1 b 3 Q 7 U 2 V j d G l v b j E v d n M g T 3 B w b 2 5 l b n Q v Q 2 h h b m d l Z C B U e X B l L n t D b 2 x 1 b W 4 x M D A s O T l 9 J n F 1 b 3 Q 7 L C Z x d W 9 0 O 1 N l Y 3 R p b 2 4 x L 3 Z z I E 9 w c G 9 u Z W 5 0 L 0 N o Y W 5 n Z W Q g V H l w Z S 5 7 Q 2 9 s d W 1 u M T A x L D E w M H 0 m c X V v d D s s J n F 1 b 3 Q 7 U 2 V j d G l v b j E v d n M g T 3 B w b 2 5 l b n Q v Q 2 h h b m d l Z C B U e X B l L n t D b 2 x 1 b W 4 x M D I s M T A x f S Z x d W 9 0 O y w m c X V v d D t T Z W N 0 a W 9 u M S 9 2 c y B P c H B v b m V u d C 9 D a G F u Z 2 V k I F R 5 c G U u e 0 N v b H V t b j E w M y w x M D J 9 J n F 1 b 3 Q 7 X S w m c X V v d D t D b 2 x 1 b W 5 D b 3 V u d C Z x d W 9 0 O z o x M D M s J n F 1 b 3 Q 7 S 2 V 5 Q 2 9 s d W 1 u T m F t Z X M m c X V v d D s 6 W 1 0 s J n F 1 b 3 Q 7 Q 2 9 s d W 1 u S W R l b n R p d G l l c y Z x d W 9 0 O z p b J n F 1 b 3 Q 7 U 2 V j d G l v b j E v d n M g T 3 B w b 2 5 l b n Q v Q 2 h h b m d l Z C B U e X B l L n t D b 2 x 1 b W 4 x L D B 9 J n F 1 b 3 Q 7 L C Z x d W 9 0 O 1 N l Y 3 R p b 2 4 x L 3 Z z I E 9 w c G 9 u Z W 5 0 L 0 N o Y W 5 n Z W Q g V H l w Z S 5 7 S E h T L D F 9 J n F 1 b 3 Q 7 L C Z x d W 9 0 O 1 N l Y 3 R p b 2 4 x L 3 Z z I E 9 w c G 9 u Z W 5 0 L 0 N o Y W 5 n Z W Q g V H l w Z S 5 7 M i 1 w d C w y f S Z x d W 9 0 O y w m c X V v d D t T Z W N 0 a W 9 u M S 9 2 c y B P c H B v b m V u d C 9 D a G F u Z 2 V k I F R 5 c G U u e 0 N v b H V t b j Q s M 3 0 m c X V v d D s s J n F 1 b 3 Q 7 U 2 V j d G l v b j E v d n M g T 3 B w b 2 5 l b n Q v Q 2 h h b m d l Z C B U e X B l L n t D b 2 x 1 b W 4 1 L D R 9 J n F 1 b 3 Q 7 L C Z x d W 9 0 O 1 N l Y 3 R p b 2 4 x L 3 Z z I E 9 w c G 9 u Z W 5 0 L 0 N o Y W 5 n Z W Q g V H l w Z S 5 7 M y 1 w d C w 1 f S Z x d W 9 0 O y w m c X V v d D t T Z W N 0 a W 9 u M S 9 2 c y B P c H B v b m V u d C 9 D a G F u Z 2 V k I F R 5 c G U u e 0 N v b H V t b j c s N n 0 m c X V v d D s s J n F 1 b 3 Q 7 U 2 V j d G l v b j E v d n M g T 3 B w b 2 5 l b n Q v Q 2 h h b m d l Z C B U e X B l L n t D b 2 x 1 b W 4 4 L D d 9 J n F 1 b 3 Q 7 L C Z x d W 9 0 O 1 N l Y 3 R p b 2 4 x L 3 Z z I E 9 w c G 9 u Z W 5 0 L 0 N o Y W 5 n Z W Q g V H l w Z S 5 7 R l Q s O H 0 m c X V v d D s s J n F 1 b 3 Q 7 U 2 V j d G l v b j E v d n M g T 3 B w b 2 5 l b n Q v Q 2 h h b m d l Z C B U e X B l L n t D b 2 x 1 b W 4 x M C w 5 f S Z x d W 9 0 O y w m c X V v d D t T Z W N 0 a W 9 u M S 9 2 c y B P c H B v b m V u d C 9 D a G F u Z 2 V k I F R 5 c G U u e 0 N v b H V t b j E x L D E w f S Z x d W 9 0 O y w m c X V v d D t T Z W N 0 a W 9 u M S 9 2 c y B P c H B v b m V u d C 9 D a G F u Z 2 V k I F R 5 c G U u e 1 R v d G F s L D E x f S Z x d W 9 0 O y w m c X V v d D t T Z W N 0 a W 9 u M S 9 2 c y B P c H B v b m V u d C 9 D a G F u Z 2 V k I F R 5 c G U u e 0 N v b H V t b j E z L D E y f S Z x d W 9 0 O y w m c X V v d D t T Z W N 0 a W 9 u M S 9 2 c y B P c H B v b m V u d C 9 D a G F u Z 2 V k I F R 5 c G U u e 0 N v b H V t b j E 0 L D E z f S Z x d W 9 0 O y w m c X V v d D t T Z W N 0 a W 9 u M S 9 2 c y B P c H B v b m V u d C 9 D a G F u Z 2 V k I F R 5 c G U u e 0 N v b H V t b j E 1 L D E 0 f S Z x d W 9 0 O y w m c X V v d D t T Z W N 0 a W 9 u M S 9 2 c y B P c H B v b m V u d C 9 D a G F u Z 2 V k I F R 5 c G U u e 1 J l Y m 9 1 b m R z L D E 1 f S Z x d W 9 0 O y w m c X V v d D t T Z W N 0 a W 9 u M S 9 2 c y B P c H B v b m V u d C 9 D a G F u Z 2 V k I F R 5 c G U u e 0 N v b H V t b j E 3 L D E 2 f S Z x d W 9 0 O y w m c X V v d D t T Z W N 0 a W 9 u M S 9 2 c y B P c H B v b m V u d C 9 D a G F u Z 2 V k I F R 5 c G U u e 0 N v b H V t b j E 4 L D E 3 f S Z x d W 9 0 O y w m c X V v d D t T Z W N 0 a W 9 u M S 9 2 c y B P c H B v b m V u d C 9 D a G F u Z 2 V k I F R 5 c G U u e 0 N v b H V t b j E 5 L D E 4 f S Z x d W 9 0 O y w m c X V v d D t T Z W N 0 a W 9 u M S 9 2 c y B P c H B v b m V u d C 9 D a G F u Z 2 V k I F R 5 c G U u e 0 N v b H V t b j I w L D E 5 f S Z x d W 9 0 O y w m c X V v d D t T Z W N 0 a W 9 u M S 9 2 c y B P c H B v b m V u d C 9 D a G F u Z 2 V k I F R 5 c G U u e 0 N v b H V t b j I x L D I w f S Z x d W 9 0 O y w m c X V v d D t T Z W N 0 a W 9 u M S 9 2 c y B P c H B v b m V u d C 9 D a G F u Z 2 V k I F R 5 c G U u e 0 N v b H V t b j I y L D I x f S Z x d W 9 0 O y w m c X V v d D t T Z W N 0 a W 9 u M S 9 2 c y B P c H B v b m V u d C 9 D a G F u Z 2 V k I F R 5 c G U u e 0 N v b H V t b j I z L D I y f S Z x d W 9 0 O y w m c X V v d D t T Z W N 0 a W 9 u M S 9 2 c y B P c H B v b m V u d C 9 D a G F u Z 2 V k I F R 5 c G U u e 0 N v b H V t b j I 0 L D I z f S Z x d W 9 0 O y w m c X V v d D t T Z W N 0 a W 9 u M S 9 2 c y B P c H B v b m V u d C 9 D a G F u Z 2 V k I F R 5 c G U u e 0 N v b H V t b j I 1 L D I 0 f S Z x d W 9 0 O y w m c X V v d D t T Z W N 0 a W 9 u M S 9 2 c y B P c H B v b m V u d C 9 D a G F u Z 2 V k I F R 5 c G U u e 0 N v b H V t b j I 2 L D I 1 f S Z x d W 9 0 O y w m c X V v d D t T Z W N 0 a W 9 u M S 9 2 c y B P c H B v b m V u d C 9 D a G F u Z 2 V k I F R 5 c G U u e 0 N v b H V t b j I 3 L D I 2 f S Z x d W 9 0 O y w m c X V v d D t T Z W N 0 a W 9 u M S 9 2 c y B P c H B v b m V u d C 9 D a G F u Z 2 V k I F R 5 c G U u e 0 N v b H V t b j I 4 L D I 3 f S Z x d W 9 0 O y w m c X V v d D t T Z W N 0 a W 9 u M S 9 2 c y B P c H B v b m V u d C 9 D a G F u Z 2 V k I F R 5 c G U u e 0 9 w c C w y O H 0 m c X V v d D s s J n F 1 b 3 Q 7 U 2 V j d G l v b j E v d n M g T 3 B w b 2 5 l b n Q v Q 2 h h b m d l Z C B U e X B l L n t D b 2 x 1 b W 4 z M C w y O X 0 m c X V v d D s s J n F 1 b 3 Q 7 U 2 V j d G l v b j E v d n M g T 3 B w b 2 5 l b n Q v Q 2 h h b m d l Z C B U e X B l L n s y L X B 0 X z E s M z B 9 J n F 1 b 3 Q 7 L C Z x d W 9 0 O 1 N l Y 3 R p b 2 4 x L 3 Z z I E 9 w c G 9 u Z W 5 0 L 0 N o Y W 5 n Z W Q g V H l w Z S 5 7 Q 2 9 s d W 1 u M z I s M z F 9 J n F 1 b 3 Q 7 L C Z x d W 9 0 O 1 N l Y 3 R p b 2 4 x L 3 Z z I E 9 w c G 9 u Z W 5 0 L 0 N o Y W 5 n Z W Q g V H l w Z S 5 7 Q 2 9 s d W 1 u M z M s M z J 9 J n F 1 b 3 Q 7 L C Z x d W 9 0 O 1 N l Y 3 R p b 2 4 x L 3 Z z I E 9 w c G 9 u Z W 5 0 L 0 N o Y W 5 n Z W Q g V H l w Z S 5 7 M y 1 w d F 8 y L D M z f S Z x d W 9 0 O y w m c X V v d D t T Z W N 0 a W 9 u M S 9 2 c y B P c H B v b m V u d C 9 D a G F u Z 2 V k I F R 5 c G U u e 0 N v b H V t b j M 1 L D M 0 f S Z x d W 9 0 O y w m c X V v d D t T Z W N 0 a W 9 u M S 9 2 c y B P c H B v b m V u d C 9 D a G F u Z 2 V k I F R 5 c G U u e 0 N v b H V t b j M 2 L D M 1 f S Z x d W 9 0 O y w m c X V v d D t T Z W N 0 a W 9 u M S 9 2 c y B P c H B v b m V u d C 9 D a G F u Z 2 V k I F R 5 c G U u e 0 Z U X z M s M z Z 9 J n F 1 b 3 Q 7 L C Z x d W 9 0 O 1 N l Y 3 R p b 2 4 x L 3 Z z I E 9 w c G 9 u Z W 5 0 L 0 N o Y W 5 n Z W Q g V H l w Z S 5 7 Q 2 9 s d W 1 u M z g s M z d 9 J n F 1 b 3 Q 7 L C Z x d W 9 0 O 1 N l Y 3 R p b 2 4 x L 3 Z z I E 9 w c G 9 u Z W 5 0 L 0 N o Y W 5 n Z W Q g V H l w Z S 5 7 Q 2 9 s d W 1 u M z k s M z h 9 J n F 1 b 3 Q 7 L C Z x d W 9 0 O 1 N l Y 3 R p b 2 4 x L 3 Z z I E 9 w c G 9 u Z W 5 0 L 0 N o Y W 5 n Z W Q g V H l w Z S 5 7 V G 9 0 Y W x f N C w z O X 0 m c X V v d D s s J n F 1 b 3 Q 7 U 2 V j d G l v b j E v d n M g T 3 B w b 2 5 l b n Q v Q 2 h h b m d l Z C B U e X B l L n t D b 2 x 1 b W 4 0 M S w 0 M H 0 m c X V v d D s s J n F 1 b 3 Q 7 U 2 V j d G l v b j E v d n M g T 3 B w b 2 5 l b n Q v Q 2 h h b m d l Z C B U e X B l L n t D b 2 x 1 b W 4 0 M i w 0 M X 0 m c X V v d D s s J n F 1 b 3 Q 7 U 2 V j d G l v b j E v d n M g T 3 B w b 2 5 l b n Q v Q 2 h h b m d l Z C B U e X B l L n t D b 2 x 1 b W 4 0 M y w 0 M n 0 m c X V v d D s s J n F 1 b 3 Q 7 U 2 V j d G l v b j E v d n M g T 3 B w b 2 5 l b n Q v Q 2 h h b m d l Z C B U e X B l L n t S Z W J v d W 5 k c 1 8 1 L D Q z f S Z x d W 9 0 O y w m c X V v d D t T Z W N 0 a W 9 u M S 9 2 c y B P c H B v b m V u d C 9 D a G F u Z 2 V k I F R 5 c G U u e 0 N v b H V t b j Q 1 L D Q 0 f S Z x d W 9 0 O y w m c X V v d D t T Z W N 0 a W 9 u M S 9 2 c y B P c H B v b m V u d C 9 D a G F u Z 2 V k I F R 5 c G U u e 0 N v b H V t b j Q 2 L D Q 1 f S Z x d W 9 0 O y w m c X V v d D t T Z W N 0 a W 9 u M S 9 2 c y B P c H B v b m V u d C 9 D a G F u Z 2 V k I F R 5 c G U u e 0 N v b H V t b j Q 3 L D Q 2 f S Z x d W 9 0 O y w m c X V v d D t T Z W N 0 a W 9 u M S 9 2 c y B P c H B v b m V u d C 9 D a G F u Z 2 V k I F R 5 c G U u e 0 N v b H V t b j Q 4 L D Q 3 f S Z x d W 9 0 O y w m c X V v d D t T Z W N 0 a W 9 u M S 9 2 c y B P c H B v b m V u d C 9 D a G F u Z 2 V k I F R 5 c G U u e 0 N v b H V t b j Q 5 L D Q 4 f S Z x d W 9 0 O y w m c X V v d D t T Z W N 0 a W 9 u M S 9 2 c y B P c H B v b m V u d C 9 D a G F u Z 2 V k I F R 5 c G U u e 0 N v b H V t b j U w L D Q 5 f S Z x d W 9 0 O y w m c X V v d D t T Z W N 0 a W 9 u M S 9 2 c y B P c H B v b m V u d C 9 D a G F u Z 2 V k I F R 5 c G U u e 0 N v b H V t b j U x L D U w f S Z x d W 9 0 O y w m c X V v d D t T Z W N 0 a W 9 u M S 9 2 c y B P c H B v b m V u d C 9 D a G F u Z 2 V k I F R 5 c G U u e 0 N v b H V t b j U y L D U x f S Z x d W 9 0 O y w m c X V v d D t T Z W N 0 a W 9 u M S 9 2 c y B P c H B v b m V u d C 9 D a G F u Z 2 V k I F R 5 c G U u e 0 N v b H V t b j U z L D U y f S Z x d W 9 0 O y w m c X V v d D t T Z W N 0 a W 9 u M S 9 2 c y B P c H B v b m V u d C 9 D a G F u Z 2 V k I F R 5 c G U u e 0 N v b H V t b j U 0 L D U z f S Z x d W 9 0 O y w m c X V v d D t T Z W N 0 a W 9 u M S 9 2 c y B P c H B v b m V u d C 9 D a G F u Z 2 V k I F R 5 c G U u e 0 N v b H V t b j U 1 L D U 0 f S Z x d W 9 0 O y w m c X V v d D t T Z W N 0 a W 9 u M S 9 2 c y B P c H B v b m V u d C 9 D a G F u Z 2 V k I F R 5 c G U u e 0 N v b H V t b j U 2 L D U 1 f S Z x d W 9 0 O y w m c X V v d D t T Z W N 0 a W 9 u M S 9 2 c y B P c H B v b m V u d C 9 D a G F u Z 2 V k I F R 5 c G U u e 0 N v b H V t b j U 3 L D U 2 f S Z x d W 9 0 O y w m c X V v d D t T Z W N 0 a W 9 u M S 9 2 c y B P c H B v b m V u d C 9 D a G F u Z 2 V k I F R 5 c G U u e 0 N v b H V t b j U 4 L D U 3 f S Z x d W 9 0 O y w m c X V v d D t T Z W N 0 a W 9 u M S 9 2 c y B P c H B v b m V u d C 9 D a G F u Z 2 V k I F R 5 c G U u e 1 N o b 2 9 0 a W 5 n I C U g Y W 5 k I F V z Y W d l L D U 4 f S Z x d W 9 0 O y w m c X V v d D t T Z W N 0 a W 9 u M S 9 2 c y B P c H B v b m V u d C 9 D a G F u Z 2 V k I F R 5 c G U u e 0 N v b H V t b j Y w L D U 5 f S Z x d W 9 0 O y w m c X V v d D t T Z W N 0 a W 9 u M S 9 2 c y B P c H B v b m V u d C 9 D a G F u Z 2 V k I F R 5 c G U u e 0 N v b H V t b j Y x L D Y w f S Z x d W 9 0 O y w m c X V v d D t T Z W N 0 a W 9 u M S 9 2 c y B P c H B v b m V u d C 9 D a G F u Z 2 V k I F R 5 c G U u e 0 F z c 2 l z d C B h b m Q g V H V y b m 9 2 Z X J z L D Y x f S Z x d W 9 0 O y w m c X V v d D t T Z W N 0 a W 9 u M S 9 2 c y B P c H B v b m V u d C 9 D a G F u Z 2 V k I F R 5 c G U u e 0 N v b H V t b j Y z L D Y y f S Z x d W 9 0 O y w m c X V v d D t T Z W N 0 a W 9 u M S 9 2 c y B P c H B v b m V u d C 9 D a G F u Z 2 V k I F R 5 c G U u e 0 N v b H V t b j Y 0 L D Y z f S Z x d W 9 0 O y w m c X V v d D t T Z W N 0 a W 9 u M S 9 2 c y B P c H B v b m V u d C 9 D a G F u Z 2 V k I F R 5 c G U u e 0 N v b H V t b j Y 1 L D Y 0 f S Z x d W 9 0 O y w m c X V v d D t T Z W N 0 a W 9 u M S 9 2 c y B P c H B v b m V u d C 9 D a G F u Z 2 V k I F R 5 c G U u e 1 J l Y m 9 1 b m Q g U G V y Y 2 V u d G F n Z X M s N j V 9 J n F 1 b 3 Q 7 L C Z x d W 9 0 O 1 N l Y 3 R p b 2 4 x L 3 Z z I E 9 w c G 9 u Z W 5 0 L 0 N o Y W 5 n Z W Q g V H l w Z S 5 7 Q 2 9 s d W 1 u N j c s N j Z 9 J n F 1 b 3 Q 7 L C Z x d W 9 0 O 1 N l Y 3 R p b 2 4 x L 3 Z z I E 9 w c G 9 u Z W 5 0 L 0 N o Y W 5 n Z W Q g V H l w Z S 5 7 Q 2 9 s d W 1 u N j g s N j d 9 J n F 1 b 3 Q 7 L C Z x d W 9 0 O 1 N l Y 3 R p b 2 4 x L 3 Z z I E 9 w c G 9 u Z W 5 0 L 0 N o Y W 5 n Z W Q g V H l w Z S 5 7 U G x h e W V y I F J h d G l u Z 3 M s N j h 9 J n F 1 b 3 Q 7 L C Z x d W 9 0 O 1 N l Y 3 R p b 2 4 x L 3 Z z I E 9 w c G 9 u Z W 5 0 L 0 N o Y W 5 n Z W Q g V H l w Z S 5 7 Q 2 9 s d W 1 u N z A s N j l 9 J n F 1 b 3 Q 7 L C Z x d W 9 0 O 1 N l Y 3 R p b 2 4 x L 3 Z z I E 9 w c G 9 u Z W 5 0 L 0 N o Y W 5 n Z W Q g V H l w Z S 5 7 Q 2 9 s d W 1 u N z E s N z B 9 J n F 1 b 3 Q 7 L C Z x d W 9 0 O 1 N l Y 3 R p b 2 4 x L 3 Z z I E 9 w c G 9 u Z W 5 0 L 0 N o Y W 5 n Z W Q g V H l w Z S 5 7 S W 1 w Y W N 0 I G F u Z C B F Z m Z p Y 2 l l b m N 5 L D c x f S Z x d W 9 0 O y w m c X V v d D t T Z W N 0 a W 9 u M S 9 2 c y B P c H B v b m V u d C 9 D a G F u Z 2 V k I F R 5 c G U u e 0 N v b H V t b j c z L D c y f S Z x d W 9 0 O y w m c X V v d D t T Z W N 0 a W 9 u M S 9 2 c y B P c H B v b m V u d C 9 D a G F u Z 2 V k I F R 5 c G U u e 0 N v b H V t b j c 0 L D c z f S Z x d W 9 0 O y w m c X V v d D t T Z W N 0 a W 9 u M S 9 2 c y B P c H B v b m V u d C 9 D a G F u Z 2 V k I F R 5 c G U u e 0 N v b H V t b j c 1 L D c 0 f S Z x d W 9 0 O y w m c X V v d D t T Z W N 0 a W 9 u M S 9 2 c y B P c H B v b m V u d C 9 D a G F u Z 2 V k I F R 5 c G U u e 0 N v b H V t b j c 2 L D c 1 f S Z x d W 9 0 O y w m c X V v d D t T Z W N 0 a W 9 u M S 9 2 c y B P c H B v b m V u d C 9 D a G F u Z 2 V k I F R 5 c G U u e 0 N v b H V t b j c 3 L D c 2 f S Z x d W 9 0 O y w m c X V v d D t T Z W N 0 a W 9 u M S 9 2 c y B P c H B v b m V u d C 9 D a G F u Z 2 V k I F R 5 c G U u e 0 N v b H V t b j c 4 L D c 3 f S Z x d W 9 0 O y w m c X V v d D t T Z W N 0 a W 9 u M S 9 2 c y B P c H B v b m V u d C 9 D a G F u Z 2 V k I F R 5 c G U u e 0 N v b H V t b j c 5 L D c 4 f S Z x d W 9 0 O y w m c X V v d D t T Z W N 0 a W 9 u M S 9 2 c y B P c H B v b m V u d C 9 D a G F u Z 2 V k I F R 5 c G U u e 0 N v b H V t b j g w L D c 5 f S Z x d W 9 0 O y w m c X V v d D t T Z W N 0 a W 9 u M S 9 2 c y B P c H B v b m V u d C 9 D a G F u Z 2 V k I F R 5 c G U u e 0 N v b H V t b j g x L D g w f S Z x d W 9 0 O y w m c X V v d D t T Z W N 0 a W 9 u M S 9 2 c y B P c H B v b m V u d C 9 D a G F u Z 2 V k I F R 5 c G U u e 0 N v b H V t b j g y L D g x f S Z x d W 9 0 O y w m c X V v d D t T Z W N 0 a W 9 u M S 9 2 c y B P c H B v b m V u d C 9 D a G F u Z 2 V k I F R 5 c G U u e 0 N v b H V t b j g z L D g y f S Z x d W 9 0 O y w m c X V v d D t T Z W N 0 a W 9 u M S 9 2 c y B P c H B v b m V u d C 9 D a G F u Z 2 V k I F R 5 c G U u e 0 N v b H V t b j g 0 L D g z f S Z x d W 9 0 O y w m c X V v d D t T Z W N 0 a W 9 u M S 9 2 c y B P c H B v b m V u d C 9 D a G F u Z 2 V k I F R 5 c G U u e 0 N v b H V t b j g 1 L D g 0 f S Z x d W 9 0 O y w m c X V v d D t T Z W N 0 a W 9 u M S 9 2 c y B P c H B v b m V u d C 9 D a G F u Z 2 V k I F R 5 c G U u e 0 N v b H V t b j g 2 L D g 1 f S Z x d W 9 0 O y w m c X V v d D t T Z W N 0 a W 9 u M S 9 2 c y B P c H B v b m V u d C 9 D a G F u Z 2 V k I F R 5 c G U u e 0 N v b H V t b j g 3 L D g 2 f S Z x d W 9 0 O y w m c X V v d D t T Z W N 0 a W 9 u M S 9 2 c y B P c H B v b m V u d C 9 D a G F u Z 2 V k I F R 5 c G U u e 0 N v b H V t b j g 4 L D g 3 f S Z x d W 9 0 O y w m c X V v d D t T Z W N 0 a W 9 u M S 9 2 c y B P c H B v b m V u d C 9 D a G F u Z 2 V k I F R 5 c G U u e 0 N v b H V t b j g 5 L D g 4 f S Z x d W 9 0 O y w m c X V v d D t T Z W N 0 a W 9 u M S 9 2 c y B P c H B v b m V u d C 9 D a G F u Z 2 V k I F R 5 c G U u e 0 N v b H V t b j k w L D g 5 f S Z x d W 9 0 O y w m c X V v d D t T Z W N 0 a W 9 u M S 9 2 c y B P c H B v b m V u d C 9 D a G F u Z 2 V k I F R 5 c G U u e 0 N v b H V t b j k x L D k w f S Z x d W 9 0 O y w m c X V v d D t T Z W N 0 a W 9 u M S 9 2 c y B P c H B v b m V u d C 9 D a G F u Z 2 V k I F R 5 c G U u e 0 N v b H V t b j k y L D k x f S Z x d W 9 0 O y w m c X V v d D t T Z W N 0 a W 9 u M S 9 2 c y B P c H B v b m V u d C 9 D a G F u Z 2 V k I F R 5 c G U u e 0 N v b H V t b j k z L D k y f S Z x d W 9 0 O y w m c X V v d D t T Z W N 0 a W 9 u M S 9 2 c y B P c H B v b m V u d C 9 D a G F u Z 2 V k I F R 5 c G U u e 0 N v b H V t b j k 0 L D k z f S Z x d W 9 0 O y w m c X V v d D t T Z W N 0 a W 9 u M S 9 2 c y B P c H B v b m V u d C 9 D a G F u Z 2 V k I F R 5 c G U u e 0 N v b H V t b j k 1 L D k 0 f S Z x d W 9 0 O y w m c X V v d D t T Z W N 0 a W 9 u M S 9 2 c y B P c H B v b m V u d C 9 D a G F u Z 2 V k I F R 5 c G U u e 0 N v b H V t b j k 2 L D k 1 f S Z x d W 9 0 O y w m c X V v d D t T Z W N 0 a W 9 u M S 9 2 c y B P c H B v b m V u d C 9 D a G F u Z 2 V k I F R 5 c G U u e 0 N v b H V t b j k 3 L D k 2 f S Z x d W 9 0 O y w m c X V v d D t T Z W N 0 a W 9 u M S 9 2 c y B P c H B v b m V u d C 9 D a G F u Z 2 V k I F R 5 c G U u e 0 N v b H V t b j k 4 L D k 3 f S Z x d W 9 0 O y w m c X V v d D t T Z W N 0 a W 9 u M S 9 2 c y B P c H B v b m V u d C 9 D a G F u Z 2 V k I F R 5 c G U u e 0 N v b H V t b j k 5 L D k 4 f S Z x d W 9 0 O y w m c X V v d D t T Z W N 0 a W 9 u M S 9 2 c y B P c H B v b m V u d C 9 D a G F u Z 2 V k I F R 5 c G U u e 0 N v b H V t b j E w M C w 5 O X 0 m c X V v d D s s J n F 1 b 3 Q 7 U 2 V j d G l v b j E v d n M g T 3 B w b 2 5 l b n Q v Q 2 h h b m d l Z C B U e X B l L n t D b 2 x 1 b W 4 x M D E s M T A w f S Z x d W 9 0 O y w m c X V v d D t T Z W N 0 a W 9 u M S 9 2 c y B P c H B v b m V u d C 9 D a G F u Z 2 V k I F R 5 c G U u e 0 N v b H V t b j E w M i w x M D F 9 J n F 1 b 3 Q 7 L C Z x d W 9 0 O 1 N l Y 3 R p b 2 4 x L 3 Z z I E 9 w c G 9 u Z W 5 0 L 0 N o Y W 5 n Z W Q g V H l w Z S 5 7 Q 2 9 s d W 1 u M T A z L D E w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Z z J T I w T 3 B w b 2 5 l b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n M l M j B P c H B v b m V u d C 9 2 c y U y M E 9 w c G 9 u Z W 5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n M l M j B P c H B v b m V u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c y U y M E 9 w c G 9 u Z W 5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V Z F U k F H R V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V Z F U k F H R V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Y W 1 l c y U y M C U y Q i U y M E F 2 Z X J h Z 2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N m V h N z I w N y 0 w Y j R l L T R l Y W E t Y W U 4 N y 1 m Y W E 2 N z E x M 2 E w O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I y Z x d W 9 0 O y w m c X V v d D t Q b G F 5 Z X I m c X V v d D s s J n F 1 b 3 Q 7 R k c m c X V v d D s s J n F 1 b 3 Q 7 R k d B J n F 1 b 3 Q 7 L C Z x d W 9 0 O y U m c X V v d D s s J n F 1 b 3 Q 7 R k d f M S Z x d W 9 0 O y w m c X V v d D t G R 0 F f M i Z x d W 9 0 O y w m c X V v d D s l X z M m c X V v d D s s J n F 1 b 3 Q 7 R l Q m c X V v d D s s J n F 1 b 3 Q 7 R l R B J n F 1 b 3 Q 7 L C Z x d W 9 0 O 0 Z U J S Z x d W 9 0 O y w m c X V v d D t G R 1 8 0 J n F 1 b 3 Q 7 L C Z x d W 9 0 O 0 Z H Q V 8 1 J n F 1 b 3 Q 7 L C Z x d W 9 0 O y V f N i Z x d W 9 0 O y w m c X V v d D t U U C Z x d W 9 0 O y w m c X V v d D t P Z m Y m c X V v d D s s J n F 1 b 3 Q 7 R G V m J n F 1 b 3 Q 7 L C Z x d W 9 0 O 1 R v d G F s J n F 1 b 3 Q 7 L C Z x d W 9 0 O 0 E m c X V v d D s s J n F 1 b 3 Q 7 V E 8 m c X V v d D s s J n F 1 b 3 Q 7 Q m x r J n F 1 b 3 Q 7 L C Z x d W 9 0 O 1 N 0 b C Z x d W 9 0 O y w m c X V v d D t D a G c m c X V v d D s s J n F 1 b 3 Q 7 R G V m X z c m c X V v d D s s J n F 1 b 3 Q 7 R m x z J n F 1 b 3 Q 7 L C Z x d W 9 0 O 0 1 Q J n F 1 b 3 Q 7 L C Z x d W 9 0 O 0 5 1 b S B v Z i B Q b 3 N z J n F 1 b 3 Q 7 L C Z x d W 9 0 O 0 N v b H V t b j I 4 J n F 1 b 3 Q 7 L C Z x d W 9 0 O y N f O C Z x d W 9 0 O y w m c X V v d D t Q b G F 5 Z X J f O S Z x d W 9 0 O y w m c X V v d D t G R 1 8 x M C Z x d W 9 0 O y w m c X V v d D t G R 0 F f M T E m c X V v d D s s J n F 1 b 3 Q 7 J V 8 x M i Z x d W 9 0 O y w m c X V v d D t G R 1 8 x M y Z x d W 9 0 O y w m c X V v d D t G R 0 F f M T Q m c X V v d D s s J n F 1 b 3 Q 7 J V 8 x N S Z x d W 9 0 O y w m c X V v d D t G V F 8 x N i Z x d W 9 0 O y w m c X V v d D t G V E F f M T c m c X V v d D s s J n F 1 b 3 Q 7 R l Q l X z E 4 J n F 1 b 3 Q 7 L C Z x d W 9 0 O 0 Z H X z E 5 J n F 1 b 3 Q 7 L C Z x d W 9 0 O 0 Z H Q V 8 y M C Z x d W 9 0 O y w m c X V v d D s l X z I x J n F 1 b 3 Q 7 L C Z x d W 9 0 O 1 R Q X z I y J n F 1 b 3 Q 7 L C Z x d W 9 0 O 0 9 m Z l 8 y M y Z x d W 9 0 O y w m c X V v d D t E Z W Z f M j Q m c X V v d D s s J n F 1 b 3 Q 7 V G 9 0 Y W x f M j U m c X V v d D s s J n F 1 b 3 Q 7 Q V 8 y N i Z x d W 9 0 O y w m c X V v d D t U T 1 8 y N y Z x d W 9 0 O y w m c X V v d D t C b G t f M j g m c X V v d D s s J n F 1 b 3 Q 7 U 3 R s X z I 5 J n F 1 b 3 Q 7 L C Z x d W 9 0 O 0 N o Z 1 8 z M C Z x d W 9 0 O y w m c X V v d D t E Z W Z f M z E m c X V v d D s s J n F 1 b 3 Q 7 R m x z X z M y J n F 1 b 3 Q 7 L C Z x d W 9 0 O 0 1 Q X z M z J n F 1 b 3 Q 7 L C Z x d W 9 0 O 0 5 1 b S B v Z i B Q b 3 N z X z M 0 J n F 1 b 3 Q 7 L C Z x d W 9 0 O 0 N v b H V t b j U 2 J n F 1 b 3 Q 7 L C Z x d W 9 0 O y N f M z U m c X V v d D s s J n F 1 b 3 Q 7 U G x h e W V y X z M 2 J n F 1 b 3 Q 7 L C Z x d W 9 0 O 2 V G R y U m c X V v d D s s J n F 1 b 3 Q 7 V F M l J n F 1 b 3 Q 7 L C Z x d W 9 0 O 1 V z Y W d l I C U m c X V v d D s s J n F 1 b 3 Q 7 Q X N 0 I C U m c X V v d D s s J n F 1 b 3 Q 7 Q X N 0 I F J h d G l v J n F 1 b 3 Q 7 L C Z x d W 9 0 O 1 R P I F J h d G l v J n F 1 b 3 Q 7 L C Z x d W 9 0 O 0 F z d C 9 U T y Z x d W 9 0 O y w m c X V v d D t P Z m Y g U m V i I C U m c X V v d D s s J n F 1 b 3 Q 7 R G V m I F J l Y i A l J n F 1 b 3 Q 7 L C Z x d W 9 0 O 1 R v d C B S Z W I g J S Z x d W 9 0 O y w m c X V v d D t E Z W Z S d G c m c X V v d D s s J n F 1 b 3 Q 7 T 2 Z m U n R n J n F 1 b 3 Q 7 L C Z x d W 9 0 O 0 5 l d F J 0 Z y Z x d W 9 0 O y w m c X V v d D t Q S U U m c X V v d D s s J n F 1 b 3 Q 7 U E V S J n F 1 b 3 Q 7 L C Z x d W 9 0 O 0 N v b H V t b j c 0 J n F 1 b 3 Q 7 L C Z x d W 9 0 O 0 N v b H V t b j c 1 J n F 1 b 3 Q 7 L C Z x d W 9 0 O 0 l u Z G l 2 a W R 1 Y W w g U G x h e W V y I F J h d G l u Z y B D Y W x j d W x h d G l v b n M m c X V v d D s s J n F 1 b 3 Q 7 Q 2 9 s d W 1 u N z c m c X V v d D s s J n F 1 b 3 Q 7 Q 2 9 s d W 1 u N z g m c X V v d D s s J n F 1 b 3 Q 7 Q 2 9 s d W 1 u N z k m c X V v d D s s J n F 1 b 3 Q 7 Q 2 9 s d W 1 u O D A m c X V v d D s s J n F 1 b 3 Q 7 Q 2 9 s d W 1 u O D E m c X V v d D s s J n F 1 b 3 Q 7 Q 2 9 s d W 1 u O D I m c X V v d D s s J n F 1 b 3 Q 7 Q 2 9 s d W 1 u O D M m c X V v d D s s J n F 1 b 3 Q 7 Q 2 9 s d W 1 u O D Q m c X V v d D s s J n F 1 b 3 Q 7 Q 2 9 s d W 1 u O D U m c X V v d D s s J n F 1 b 3 Q 7 Q 2 9 s d W 1 u O D Y m c X V v d D s s J n F 1 b 3 Q 7 Q 2 9 s d W 1 u O D c m c X V v d D s s J n F 1 b 3 Q 7 Q 2 9 s d W 1 u O D g m c X V v d D s s J n F 1 b 3 Q 7 Q 2 9 s d W 1 u O D k m c X V v d D s s J n F 1 b 3 Q 7 Q 2 9 s d W 1 u O T A m c X V v d D s s J n F 1 b 3 Q 7 Q 2 9 s d W 1 u O T E m c X V v d D s s J n F 1 b 3 Q 7 Q 2 9 s d W 1 u O T I m c X V v d D s s J n F 1 b 3 Q 7 Q 2 9 s d W 1 u O T M m c X V v d D s s J n F 1 b 3 Q 7 Q 2 9 s d W 1 u O T Q m c X V v d D s s J n F 1 b 3 Q 7 Q 2 9 s d W 1 u O T U m c X V v d D s s J n F 1 b 3 Q 7 Q 2 9 s d W 1 u O T Y m c X V v d D s s J n F 1 b 3 Q 7 Q 2 9 s d W 1 u O T c m c X V v d D s s J n F 1 b 3 Q 7 Q 2 9 s d W 1 u O T g m c X V v d D s s J n F 1 b 3 Q 7 Q 2 9 s d W 1 u O T k m c X V v d D s s J n F 1 b 3 Q 7 Q 2 9 s d W 1 u M T A w J n F 1 b 3 Q 7 L C Z x d W 9 0 O 0 N v b H V t b j E w M S Z x d W 9 0 O y w m c X V v d D t D b 2 x 1 b W 4 x M D I m c X V v d D s s J n F 1 b 3 Q 7 Q 2 9 s d W 1 u M T A z J n F 1 b 3 Q 7 L C Z x d W 9 0 O 0 N v b H V t b j E w N C Z x d W 9 0 O 1 0 i I C 8 + P E V u d H J 5 I F R 5 c G U 9 I k Z p b G x D b 2 x 1 b W 5 U e X B l c y I g V m F s d W U 9 I n N B d 0 F B Q U F B Q U F B Q U F B Q U F B Q U F B Q U F B Q U F B Q U F B Q U F B Q U F B Q U F B Q U F H Q U F B Q U F B Q U F B Q U F B Q U F B Q U F B Q U F B Q U F B Q U F B Q U F B Q U F B Q U F B Q m d B Q U F B Q U F B Q U F B Q U F B Q U F B Q U F B Q U F B Q m d B Q U F B Q U F B Q U F B Q U F B Q U F B Q U F B Q U F B Q U F B Q U F B Q U F B Q U F B Q U F Z P S I g L z 4 8 R W 5 0 c n k g V H l w Z T 0 i R m l s b E x h c 3 R V c G R h d G V k I i B W Y W x 1 Z T 0 i Z D I w M j Q t M D U t M j d U M T g 6 M D g 6 N T Q u N j Y 2 O D A 0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3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E w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2 F t Z X M g K y B B d m V y Y W d l L 0 N o Y W 5 n Z W Q g V H l w Z S 5 7 I y w w f S Z x d W 9 0 O y w m c X V v d D t T Z W N 0 a W 9 u M S 9 H Y W 1 l c y A r I E F 2 Z X J h Z 2 U v Q 2 h h b m d l Z C B U e X B l L n t Q b G F 5 Z X I s M X 0 m c X V v d D s s J n F 1 b 3 Q 7 U 2 V j d G l v b j E v R 2 F t Z X M g K y B B d m V y Y W d l L 0 N o Y W 5 n Z W Q g V H l w Z S 5 7 R k c s M n 0 m c X V v d D s s J n F 1 b 3 Q 7 U 2 V j d G l v b j E v R 2 F t Z X M g K y B B d m V y Y W d l L 0 N o Y W 5 n Z W Q g V H l w Z S 5 7 R k d B L D N 9 J n F 1 b 3 Q 7 L C Z x d W 9 0 O 1 N l Y 3 R p b 2 4 x L 0 d h b W V z I C s g Q X Z l c m F n Z S 9 D a G F u Z 2 V k I F R 5 c G U u e y U s N H 0 m c X V v d D s s J n F 1 b 3 Q 7 U 2 V j d G l v b j E v R 2 F t Z X M g K y B B d m V y Y W d l L 0 N o Y W 5 n Z W Q g V H l w Z S 5 7 R k d f M S w 1 f S Z x d W 9 0 O y w m c X V v d D t T Z W N 0 a W 9 u M S 9 H Y W 1 l c y A r I E F 2 Z X J h Z 2 U v Q 2 h h b m d l Z C B U e X B l L n t G R 0 F f M i w 2 f S Z x d W 9 0 O y w m c X V v d D t T Z W N 0 a W 9 u M S 9 H Y W 1 l c y A r I E F 2 Z X J h Z 2 U v Q 2 h h b m d l Z C B U e X B l L n s l X z M s N 3 0 m c X V v d D s s J n F 1 b 3 Q 7 U 2 V j d G l v b j E v R 2 F t Z X M g K y B B d m V y Y W d l L 0 N o Y W 5 n Z W Q g V H l w Z S 5 7 R l Q s O H 0 m c X V v d D s s J n F 1 b 3 Q 7 U 2 V j d G l v b j E v R 2 F t Z X M g K y B B d m V y Y W d l L 0 N o Y W 5 n Z W Q g V H l w Z S 5 7 R l R B L D l 9 J n F 1 b 3 Q 7 L C Z x d W 9 0 O 1 N l Y 3 R p b 2 4 x L 0 d h b W V z I C s g Q X Z l c m F n Z S 9 D a G F u Z 2 V k I F R 5 c G U u e 0 Z U J S w x M H 0 m c X V v d D s s J n F 1 b 3 Q 7 U 2 V j d G l v b j E v R 2 F t Z X M g K y B B d m V y Y W d l L 0 N o Y W 5 n Z W Q g V H l w Z S 5 7 R k d f N C w x M X 0 m c X V v d D s s J n F 1 b 3 Q 7 U 2 V j d G l v b j E v R 2 F t Z X M g K y B B d m V y Y W d l L 0 N o Y W 5 n Z W Q g V H l w Z S 5 7 R k d B X z U s M T J 9 J n F 1 b 3 Q 7 L C Z x d W 9 0 O 1 N l Y 3 R p b 2 4 x L 0 d h b W V z I C s g Q X Z l c m F n Z S 9 D a G F u Z 2 V k I F R 5 c G U u e y V f N i w x M 3 0 m c X V v d D s s J n F 1 b 3 Q 7 U 2 V j d G l v b j E v R 2 F t Z X M g K y B B d m V y Y W d l L 0 N o Y W 5 n Z W Q g V H l w Z S 5 7 V F A s M T R 9 J n F 1 b 3 Q 7 L C Z x d W 9 0 O 1 N l Y 3 R p b 2 4 x L 0 d h b W V z I C s g Q X Z l c m F n Z S 9 D a G F u Z 2 V k I F R 5 c G U u e 0 9 m Z i w x N X 0 m c X V v d D s s J n F 1 b 3 Q 7 U 2 V j d G l v b j E v R 2 F t Z X M g K y B B d m V y Y W d l L 0 N o Y W 5 n Z W Q g V H l w Z S 5 7 R G V m L D E 2 f S Z x d W 9 0 O y w m c X V v d D t T Z W N 0 a W 9 u M S 9 H Y W 1 l c y A r I E F 2 Z X J h Z 2 U v Q 2 h h b m d l Z C B U e X B l L n t U b 3 R h b C w x N 3 0 m c X V v d D s s J n F 1 b 3 Q 7 U 2 V j d G l v b j E v R 2 F t Z X M g K y B B d m V y Y W d l L 0 N o Y W 5 n Z W Q g V H l w Z S 5 7 Q S w x O H 0 m c X V v d D s s J n F 1 b 3 Q 7 U 2 V j d G l v b j E v R 2 F t Z X M g K y B B d m V y Y W d l L 0 N o Y W 5 n Z W Q g V H l w Z S 5 7 V E 8 s M T l 9 J n F 1 b 3 Q 7 L C Z x d W 9 0 O 1 N l Y 3 R p b 2 4 x L 0 d h b W V z I C s g Q X Z l c m F n Z S 9 D a G F u Z 2 V k I F R 5 c G U u e 0 J s a y w y M H 0 m c X V v d D s s J n F 1 b 3 Q 7 U 2 V j d G l v b j E v R 2 F t Z X M g K y B B d m V y Y W d l L 0 N o Y W 5 n Z W Q g V H l w Z S 5 7 U 3 R s L D I x f S Z x d W 9 0 O y w m c X V v d D t T Z W N 0 a W 9 u M S 9 H Y W 1 l c y A r I E F 2 Z X J h Z 2 U v Q 2 h h b m d l Z C B U e X B l L n t D a G c s M j J 9 J n F 1 b 3 Q 7 L C Z x d W 9 0 O 1 N l Y 3 R p b 2 4 x L 0 d h b W V z I C s g Q X Z l c m F n Z S 9 D a G F u Z 2 V k I F R 5 c G U u e 0 R l Z l 8 3 L D I z f S Z x d W 9 0 O y w m c X V v d D t T Z W N 0 a W 9 u M S 9 H Y W 1 l c y A r I E F 2 Z X J h Z 2 U v Q 2 h h b m d l Z C B U e X B l L n t G b H M s M j R 9 J n F 1 b 3 Q 7 L C Z x d W 9 0 O 1 N l Y 3 R p b 2 4 x L 0 d h b W V z I C s g Q X Z l c m F n Z S 9 D a G F u Z 2 V k I F R 5 c G U u e 0 1 Q L D I 1 f S Z x d W 9 0 O y w m c X V v d D t T Z W N 0 a W 9 u M S 9 H Y W 1 l c y A r I E F 2 Z X J h Z 2 U v Q 2 h h b m d l Z C B U e X B l L n t O d W 0 g b 2 Y g U G 9 z c y w y N n 0 m c X V v d D s s J n F 1 b 3 Q 7 U 2 V j d G l v b j E v R 2 F t Z X M g K y B B d m V y Y W d l L 0 N o Y W 5 n Z W Q g V H l w Z S 5 7 Q 2 9 s d W 1 u M j g s M j d 9 J n F 1 b 3 Q 7 L C Z x d W 9 0 O 1 N l Y 3 R p b 2 4 x L 0 d h b W V z I C s g Q X Z l c m F n Z S 9 D a G F u Z 2 V k I F R 5 c G U u e y N f O C w y O H 0 m c X V v d D s s J n F 1 b 3 Q 7 U 2 V j d G l v b j E v R 2 F t Z X M g K y B B d m V y Y W d l L 0 N o Y W 5 n Z W Q g V H l w Z S 5 7 U G x h e W V y X z k s M j l 9 J n F 1 b 3 Q 7 L C Z x d W 9 0 O 1 N l Y 3 R p b 2 4 x L 0 d h b W V z I C s g Q X Z l c m F n Z S 9 D a G F u Z 2 V k I F R 5 c G U u e 0 Z H X z E w L D M w f S Z x d W 9 0 O y w m c X V v d D t T Z W N 0 a W 9 u M S 9 H Y W 1 l c y A r I E F 2 Z X J h Z 2 U v Q 2 h h b m d l Z C B U e X B l L n t G R 0 F f M T E s M z F 9 J n F 1 b 3 Q 7 L C Z x d W 9 0 O 1 N l Y 3 R p b 2 4 x L 0 d h b W V z I C s g Q X Z l c m F n Z S 9 D a G F u Z 2 V k I F R 5 c G U u e y V f M T I s M z J 9 J n F 1 b 3 Q 7 L C Z x d W 9 0 O 1 N l Y 3 R p b 2 4 x L 0 d h b W V z I C s g Q X Z l c m F n Z S 9 D a G F u Z 2 V k I F R 5 c G U u e 0 Z H X z E z L D M z f S Z x d W 9 0 O y w m c X V v d D t T Z W N 0 a W 9 u M S 9 H Y W 1 l c y A r I E F 2 Z X J h Z 2 U v Q 2 h h b m d l Z C B U e X B l L n t G R 0 F f M T Q s M z R 9 J n F 1 b 3 Q 7 L C Z x d W 9 0 O 1 N l Y 3 R p b 2 4 x L 0 d h b W V z I C s g Q X Z l c m F n Z S 9 D a G F u Z 2 V k I F R 5 c G U u e y V f M T U s M z V 9 J n F 1 b 3 Q 7 L C Z x d W 9 0 O 1 N l Y 3 R p b 2 4 x L 0 d h b W V z I C s g Q X Z l c m F n Z S 9 D a G F u Z 2 V k I F R 5 c G U u e 0 Z U X z E 2 L D M 2 f S Z x d W 9 0 O y w m c X V v d D t T Z W N 0 a W 9 u M S 9 H Y W 1 l c y A r I E F 2 Z X J h Z 2 U v Q 2 h h b m d l Z C B U e X B l L n t G V E F f M T c s M z d 9 J n F 1 b 3 Q 7 L C Z x d W 9 0 O 1 N l Y 3 R p b 2 4 x L 0 d h b W V z I C s g Q X Z l c m F n Z S 9 D a G F u Z 2 V k I F R 5 c G U u e 0 Z U J V 8 x O C w z O H 0 m c X V v d D s s J n F 1 b 3 Q 7 U 2 V j d G l v b j E v R 2 F t Z X M g K y B B d m V y Y W d l L 0 N o Y W 5 n Z W Q g V H l w Z S 5 7 R k d f M T k s M z l 9 J n F 1 b 3 Q 7 L C Z x d W 9 0 O 1 N l Y 3 R p b 2 4 x L 0 d h b W V z I C s g Q X Z l c m F n Z S 9 D a G F u Z 2 V k I F R 5 c G U u e 0 Z H Q V 8 y M C w 0 M H 0 m c X V v d D s s J n F 1 b 3 Q 7 U 2 V j d G l v b j E v R 2 F t Z X M g K y B B d m V y Y W d l L 0 N o Y W 5 n Z W Q g V H l w Z S 5 7 J V 8 y M S w 0 M X 0 m c X V v d D s s J n F 1 b 3 Q 7 U 2 V j d G l v b j E v R 2 F t Z X M g K y B B d m V y Y W d l L 0 N o Y W 5 n Z W Q g V H l w Z S 5 7 V F B f M j I s N D J 9 J n F 1 b 3 Q 7 L C Z x d W 9 0 O 1 N l Y 3 R p b 2 4 x L 0 d h b W V z I C s g Q X Z l c m F n Z S 9 D a G F u Z 2 V k I F R 5 c G U u e 0 9 m Z l 8 y M y w 0 M 3 0 m c X V v d D s s J n F 1 b 3 Q 7 U 2 V j d G l v b j E v R 2 F t Z X M g K y B B d m V y Y W d l L 0 N o Y W 5 n Z W Q g V H l w Z S 5 7 R G V m X z I 0 L D Q 0 f S Z x d W 9 0 O y w m c X V v d D t T Z W N 0 a W 9 u M S 9 H Y W 1 l c y A r I E F 2 Z X J h Z 2 U v Q 2 h h b m d l Z C B U e X B l L n t U b 3 R h b F 8 y N S w 0 N X 0 m c X V v d D s s J n F 1 b 3 Q 7 U 2 V j d G l v b j E v R 2 F t Z X M g K y B B d m V y Y W d l L 0 N o Y W 5 n Z W Q g V H l w Z S 5 7 Q V 8 y N i w 0 N n 0 m c X V v d D s s J n F 1 b 3 Q 7 U 2 V j d G l v b j E v R 2 F t Z X M g K y B B d m V y Y W d l L 0 N o Y W 5 n Z W Q g V H l w Z S 5 7 V E 9 f M j c s N D d 9 J n F 1 b 3 Q 7 L C Z x d W 9 0 O 1 N l Y 3 R p b 2 4 x L 0 d h b W V z I C s g Q X Z l c m F n Z S 9 D a G F u Z 2 V k I F R 5 c G U u e 0 J s a 1 8 y O C w 0 O H 0 m c X V v d D s s J n F 1 b 3 Q 7 U 2 V j d G l v b j E v R 2 F t Z X M g K y B B d m V y Y W d l L 0 N o Y W 5 n Z W Q g V H l w Z S 5 7 U 3 R s X z I 5 L D Q 5 f S Z x d W 9 0 O y w m c X V v d D t T Z W N 0 a W 9 u M S 9 H Y W 1 l c y A r I E F 2 Z X J h Z 2 U v Q 2 h h b m d l Z C B U e X B l L n t D a G d f M z A s N T B 9 J n F 1 b 3 Q 7 L C Z x d W 9 0 O 1 N l Y 3 R p b 2 4 x L 0 d h b W V z I C s g Q X Z l c m F n Z S 9 D a G F u Z 2 V k I F R 5 c G U u e 0 R l Z l 8 z M S w 1 M X 0 m c X V v d D s s J n F 1 b 3 Q 7 U 2 V j d G l v b j E v R 2 F t Z X M g K y B B d m V y Y W d l L 0 N o Y W 5 n Z W Q g V H l w Z S 5 7 R m x z X z M y L D U y f S Z x d W 9 0 O y w m c X V v d D t T Z W N 0 a W 9 u M S 9 H Y W 1 l c y A r I E F 2 Z X J h Z 2 U v Q 2 h h b m d l Z C B U e X B l L n t N U F 8 z M y w 1 M 3 0 m c X V v d D s s J n F 1 b 3 Q 7 U 2 V j d G l v b j E v R 2 F t Z X M g K y B B d m V y Y W d l L 0 N o Y W 5 n Z W Q g V H l w Z S 5 7 T n V t I G 9 m I F B v c 3 N f M z Q s N T R 9 J n F 1 b 3 Q 7 L C Z x d W 9 0 O 1 N l Y 3 R p b 2 4 x L 0 d h b W V z I C s g Q X Z l c m F n Z S 9 D a G F u Z 2 V k I F R 5 c G U u e 0 N v b H V t b j U 2 L D U 1 f S Z x d W 9 0 O y w m c X V v d D t T Z W N 0 a W 9 u M S 9 H Y W 1 l c y A r I E F 2 Z X J h Z 2 U v Q 2 h h b m d l Z C B U e X B l L n s j X z M 1 L D U 2 f S Z x d W 9 0 O y w m c X V v d D t T Z W N 0 a W 9 u M S 9 H Y W 1 l c y A r I E F 2 Z X J h Z 2 U v Q 2 h h b m d l Z C B U e X B l L n t Q b G F 5 Z X J f M z Y s N T d 9 J n F 1 b 3 Q 7 L C Z x d W 9 0 O 1 N l Y 3 R p b 2 4 x L 0 d h b W V z I C s g Q X Z l c m F n Z S 9 D a G F u Z 2 V k I F R 5 c G U u e 2 V G R y U s N T h 9 J n F 1 b 3 Q 7 L C Z x d W 9 0 O 1 N l Y 3 R p b 2 4 x L 0 d h b W V z I C s g Q X Z l c m F n Z S 9 D a G F u Z 2 V k I F R 5 c G U u e 1 R T J S w 1 O X 0 m c X V v d D s s J n F 1 b 3 Q 7 U 2 V j d G l v b j E v R 2 F t Z X M g K y B B d m V y Y W d l L 0 N o Y W 5 n Z W Q g V H l w Z S 5 7 V X N h Z 2 U g J S w 2 M H 0 m c X V v d D s s J n F 1 b 3 Q 7 U 2 V j d G l v b j E v R 2 F t Z X M g K y B B d m V y Y W d l L 0 N o Y W 5 n Z W Q g V H l w Z S 5 7 Q X N 0 I C U s N j F 9 J n F 1 b 3 Q 7 L C Z x d W 9 0 O 1 N l Y 3 R p b 2 4 x L 0 d h b W V z I C s g Q X Z l c m F n Z S 9 D a G F u Z 2 V k I F R 5 c G U u e 0 F z d C B S Y X R p b y w 2 M n 0 m c X V v d D s s J n F 1 b 3 Q 7 U 2 V j d G l v b j E v R 2 F t Z X M g K y B B d m V y Y W d l L 0 N o Y W 5 n Z W Q g V H l w Z S 5 7 V E 8 g U m F 0 a W 8 s N j N 9 J n F 1 b 3 Q 7 L C Z x d W 9 0 O 1 N l Y 3 R p b 2 4 x L 0 d h b W V z I C s g Q X Z l c m F n Z S 9 D a G F u Z 2 V k I F R 5 c G U u e 0 F z d C 9 U T y w 2 N H 0 m c X V v d D s s J n F 1 b 3 Q 7 U 2 V j d G l v b j E v R 2 F t Z X M g K y B B d m V y Y W d l L 0 N o Y W 5 n Z W Q g V H l w Z S 5 7 T 2 Z m I F J l Y i A l L D Y 1 f S Z x d W 9 0 O y w m c X V v d D t T Z W N 0 a W 9 u M S 9 H Y W 1 l c y A r I E F 2 Z X J h Z 2 U v Q 2 h h b m d l Z C B U e X B l L n t E Z W Y g U m V i I C U s N j Z 9 J n F 1 b 3 Q 7 L C Z x d W 9 0 O 1 N l Y 3 R p b 2 4 x L 0 d h b W V z I C s g Q X Z l c m F n Z S 9 D a G F u Z 2 V k I F R 5 c G U u e 1 R v d C B S Z W I g J S w 2 N 3 0 m c X V v d D s s J n F 1 b 3 Q 7 U 2 V j d G l v b j E v R 2 F t Z X M g K y B B d m V y Y W d l L 0 N o Y W 5 n Z W Q g V H l w Z S 5 7 R G V m U n R n L D Y 4 f S Z x d W 9 0 O y w m c X V v d D t T Z W N 0 a W 9 u M S 9 H Y W 1 l c y A r I E F 2 Z X J h Z 2 U v Q 2 h h b m d l Z C B U e X B l L n t P Z m Z S d G c s N j l 9 J n F 1 b 3 Q 7 L C Z x d W 9 0 O 1 N l Y 3 R p b 2 4 x L 0 d h b W V z I C s g Q X Z l c m F n Z S 9 D a G F u Z 2 V k I F R 5 c G U u e 0 5 l d F J 0 Z y w 3 M H 0 m c X V v d D s s J n F 1 b 3 Q 7 U 2 V j d G l v b j E v R 2 F t Z X M g K y B B d m V y Y W d l L 0 N o Y W 5 n Z W Q g V H l w Z S 5 7 U E l F L D c x f S Z x d W 9 0 O y w m c X V v d D t T Z W N 0 a W 9 u M S 9 H Y W 1 l c y A r I E F 2 Z X J h Z 2 U v Q 2 h h b m d l Z C B U e X B l L n t Q R V I s N z J 9 J n F 1 b 3 Q 7 L C Z x d W 9 0 O 1 N l Y 3 R p b 2 4 x L 0 d h b W V z I C s g Q X Z l c m F n Z S 9 D a G F u Z 2 V k I F R 5 c G U u e 0 N v b H V t b j c 0 L D c z f S Z x d W 9 0 O y w m c X V v d D t T Z W N 0 a W 9 u M S 9 H Y W 1 l c y A r I E F 2 Z X J h Z 2 U v Q 2 h h b m d l Z C B U e X B l L n t D b 2 x 1 b W 4 3 N S w 3 N H 0 m c X V v d D s s J n F 1 b 3 Q 7 U 2 V j d G l v b j E v R 2 F t Z X M g K y B B d m V y Y W d l L 0 N o Y W 5 n Z W Q g V H l w Z S 5 7 S W 5 k a X Z p Z H V h b C B Q b G F 5 Z X I g U m F 0 a W 5 n I E N h b G N 1 b G F 0 a W 9 u c y w 3 N X 0 m c X V v d D s s J n F 1 b 3 Q 7 U 2 V j d G l v b j E v R 2 F t Z X M g K y B B d m V y Y W d l L 0 N o Y W 5 n Z W Q g V H l w Z S 5 7 Q 2 9 s d W 1 u N z c s N z Z 9 J n F 1 b 3 Q 7 L C Z x d W 9 0 O 1 N l Y 3 R p b 2 4 x L 0 d h b W V z I C s g Q X Z l c m F n Z S 9 D a G F u Z 2 V k I F R 5 c G U u e 0 N v b H V t b j c 4 L D c 3 f S Z x d W 9 0 O y w m c X V v d D t T Z W N 0 a W 9 u M S 9 H Y W 1 l c y A r I E F 2 Z X J h Z 2 U v Q 2 h h b m d l Z C B U e X B l L n t D b 2 x 1 b W 4 3 O S w 3 O H 0 m c X V v d D s s J n F 1 b 3 Q 7 U 2 V j d G l v b j E v R 2 F t Z X M g K y B B d m V y Y W d l L 0 N o Y W 5 n Z W Q g V H l w Z S 5 7 Q 2 9 s d W 1 u O D A s N z l 9 J n F 1 b 3 Q 7 L C Z x d W 9 0 O 1 N l Y 3 R p b 2 4 x L 0 d h b W V z I C s g Q X Z l c m F n Z S 9 D a G F u Z 2 V k I F R 5 c G U u e 0 N v b H V t b j g x L D g w f S Z x d W 9 0 O y w m c X V v d D t T Z W N 0 a W 9 u M S 9 H Y W 1 l c y A r I E F 2 Z X J h Z 2 U v Q 2 h h b m d l Z C B U e X B l L n t D b 2 x 1 b W 4 4 M i w 4 M X 0 m c X V v d D s s J n F 1 b 3 Q 7 U 2 V j d G l v b j E v R 2 F t Z X M g K y B B d m V y Y W d l L 0 N o Y W 5 n Z W Q g V H l w Z S 5 7 Q 2 9 s d W 1 u O D M s O D J 9 J n F 1 b 3 Q 7 L C Z x d W 9 0 O 1 N l Y 3 R p b 2 4 x L 0 d h b W V z I C s g Q X Z l c m F n Z S 9 D a G F u Z 2 V k I F R 5 c G U u e 0 N v b H V t b j g 0 L D g z f S Z x d W 9 0 O y w m c X V v d D t T Z W N 0 a W 9 u M S 9 H Y W 1 l c y A r I E F 2 Z X J h Z 2 U v Q 2 h h b m d l Z C B U e X B l L n t D b 2 x 1 b W 4 4 N S w 4 N H 0 m c X V v d D s s J n F 1 b 3 Q 7 U 2 V j d G l v b j E v R 2 F t Z X M g K y B B d m V y Y W d l L 0 N o Y W 5 n Z W Q g V H l w Z S 5 7 Q 2 9 s d W 1 u O D Y s O D V 9 J n F 1 b 3 Q 7 L C Z x d W 9 0 O 1 N l Y 3 R p b 2 4 x L 0 d h b W V z I C s g Q X Z l c m F n Z S 9 D a G F u Z 2 V k I F R 5 c G U u e 0 N v b H V t b j g 3 L D g 2 f S Z x d W 9 0 O y w m c X V v d D t T Z W N 0 a W 9 u M S 9 H Y W 1 l c y A r I E F 2 Z X J h Z 2 U v Q 2 h h b m d l Z C B U e X B l L n t D b 2 x 1 b W 4 4 O C w 4 N 3 0 m c X V v d D s s J n F 1 b 3 Q 7 U 2 V j d G l v b j E v R 2 F t Z X M g K y B B d m V y Y W d l L 0 N o Y W 5 n Z W Q g V H l w Z S 5 7 Q 2 9 s d W 1 u O D k s O D h 9 J n F 1 b 3 Q 7 L C Z x d W 9 0 O 1 N l Y 3 R p b 2 4 x L 0 d h b W V z I C s g Q X Z l c m F n Z S 9 D a G F u Z 2 V k I F R 5 c G U u e 0 N v b H V t b j k w L D g 5 f S Z x d W 9 0 O y w m c X V v d D t T Z W N 0 a W 9 u M S 9 H Y W 1 l c y A r I E F 2 Z X J h Z 2 U v Q 2 h h b m d l Z C B U e X B l L n t D b 2 x 1 b W 4 5 M S w 5 M H 0 m c X V v d D s s J n F 1 b 3 Q 7 U 2 V j d G l v b j E v R 2 F t Z X M g K y B B d m V y Y W d l L 0 N o Y W 5 n Z W Q g V H l w Z S 5 7 Q 2 9 s d W 1 u O T I s O T F 9 J n F 1 b 3 Q 7 L C Z x d W 9 0 O 1 N l Y 3 R p b 2 4 x L 0 d h b W V z I C s g Q X Z l c m F n Z S 9 D a G F u Z 2 V k I F R 5 c G U u e 0 N v b H V t b j k z L D k y f S Z x d W 9 0 O y w m c X V v d D t T Z W N 0 a W 9 u M S 9 H Y W 1 l c y A r I E F 2 Z X J h Z 2 U v Q 2 h h b m d l Z C B U e X B l L n t D b 2 x 1 b W 4 5 N C w 5 M 3 0 m c X V v d D s s J n F 1 b 3 Q 7 U 2 V j d G l v b j E v R 2 F t Z X M g K y B B d m V y Y W d l L 0 N o Y W 5 n Z W Q g V H l w Z S 5 7 Q 2 9 s d W 1 u O T U s O T R 9 J n F 1 b 3 Q 7 L C Z x d W 9 0 O 1 N l Y 3 R p b 2 4 x L 0 d h b W V z I C s g Q X Z l c m F n Z S 9 D a G F u Z 2 V k I F R 5 c G U u e 0 N v b H V t b j k 2 L D k 1 f S Z x d W 9 0 O y w m c X V v d D t T Z W N 0 a W 9 u M S 9 H Y W 1 l c y A r I E F 2 Z X J h Z 2 U v Q 2 h h b m d l Z C B U e X B l L n t D b 2 x 1 b W 4 5 N y w 5 N n 0 m c X V v d D s s J n F 1 b 3 Q 7 U 2 V j d G l v b j E v R 2 F t Z X M g K y B B d m V y Y W d l L 0 N o Y W 5 n Z W Q g V H l w Z S 5 7 Q 2 9 s d W 1 u O T g s O T d 9 J n F 1 b 3 Q 7 L C Z x d W 9 0 O 1 N l Y 3 R p b 2 4 x L 0 d h b W V z I C s g Q X Z l c m F n Z S 9 D a G F u Z 2 V k I F R 5 c G U u e 0 N v b H V t b j k 5 L D k 4 f S Z x d W 9 0 O y w m c X V v d D t T Z W N 0 a W 9 u M S 9 H Y W 1 l c y A r I E F 2 Z X J h Z 2 U v Q 2 h h b m d l Z C B U e X B l L n t D b 2 x 1 b W 4 x M D A s O T l 9 J n F 1 b 3 Q 7 L C Z x d W 9 0 O 1 N l Y 3 R p b 2 4 x L 0 d h b W V z I C s g Q X Z l c m F n Z S 9 D a G F u Z 2 V k I F R 5 c G U u e 0 N v b H V t b j E w M S w x M D B 9 J n F 1 b 3 Q 7 L C Z x d W 9 0 O 1 N l Y 3 R p b 2 4 x L 0 d h b W V z I C s g Q X Z l c m F n Z S 9 D a G F u Z 2 V k I F R 5 c G U u e 0 N v b H V t b j E w M i w x M D F 9 J n F 1 b 3 Q 7 L C Z x d W 9 0 O 1 N l Y 3 R p b 2 4 x L 0 d h b W V z I C s g Q X Z l c m F n Z S 9 D a G F u Z 2 V k I F R 5 c G U u e 0 N v b H V t b j E w M y w x M D J 9 J n F 1 b 3 Q 7 L C Z x d W 9 0 O 1 N l Y 3 R p b 2 4 x L 0 d h b W V z I C s g Q X Z l c m F n Z S 9 D a G F u Z 2 V k I F R 5 c G U u e 0 N v b H V t b j E w N C w x M D N 9 J n F 1 b 3 Q 7 X S w m c X V v d D t D b 2 x 1 b W 5 D b 3 V u d C Z x d W 9 0 O z o x M D Q s J n F 1 b 3 Q 7 S 2 V 5 Q 2 9 s d W 1 u T m F t Z X M m c X V v d D s 6 W 1 0 s J n F 1 b 3 Q 7 Q 2 9 s d W 1 u S W R l b n R p d G l l c y Z x d W 9 0 O z p b J n F 1 b 3 Q 7 U 2 V j d G l v b j E v R 2 F t Z X M g K y B B d m V y Y W d l L 0 N o Y W 5 n Z W Q g V H l w Z S 5 7 I y w w f S Z x d W 9 0 O y w m c X V v d D t T Z W N 0 a W 9 u M S 9 H Y W 1 l c y A r I E F 2 Z X J h Z 2 U v Q 2 h h b m d l Z C B U e X B l L n t Q b G F 5 Z X I s M X 0 m c X V v d D s s J n F 1 b 3 Q 7 U 2 V j d G l v b j E v R 2 F t Z X M g K y B B d m V y Y W d l L 0 N o Y W 5 n Z W Q g V H l w Z S 5 7 R k c s M n 0 m c X V v d D s s J n F 1 b 3 Q 7 U 2 V j d G l v b j E v R 2 F t Z X M g K y B B d m V y Y W d l L 0 N o Y W 5 n Z W Q g V H l w Z S 5 7 R k d B L D N 9 J n F 1 b 3 Q 7 L C Z x d W 9 0 O 1 N l Y 3 R p b 2 4 x L 0 d h b W V z I C s g Q X Z l c m F n Z S 9 D a G F u Z 2 V k I F R 5 c G U u e y U s N H 0 m c X V v d D s s J n F 1 b 3 Q 7 U 2 V j d G l v b j E v R 2 F t Z X M g K y B B d m V y Y W d l L 0 N o Y W 5 n Z W Q g V H l w Z S 5 7 R k d f M S w 1 f S Z x d W 9 0 O y w m c X V v d D t T Z W N 0 a W 9 u M S 9 H Y W 1 l c y A r I E F 2 Z X J h Z 2 U v Q 2 h h b m d l Z C B U e X B l L n t G R 0 F f M i w 2 f S Z x d W 9 0 O y w m c X V v d D t T Z W N 0 a W 9 u M S 9 H Y W 1 l c y A r I E F 2 Z X J h Z 2 U v Q 2 h h b m d l Z C B U e X B l L n s l X z M s N 3 0 m c X V v d D s s J n F 1 b 3 Q 7 U 2 V j d G l v b j E v R 2 F t Z X M g K y B B d m V y Y W d l L 0 N o Y W 5 n Z W Q g V H l w Z S 5 7 R l Q s O H 0 m c X V v d D s s J n F 1 b 3 Q 7 U 2 V j d G l v b j E v R 2 F t Z X M g K y B B d m V y Y W d l L 0 N o Y W 5 n Z W Q g V H l w Z S 5 7 R l R B L D l 9 J n F 1 b 3 Q 7 L C Z x d W 9 0 O 1 N l Y 3 R p b 2 4 x L 0 d h b W V z I C s g Q X Z l c m F n Z S 9 D a G F u Z 2 V k I F R 5 c G U u e 0 Z U J S w x M H 0 m c X V v d D s s J n F 1 b 3 Q 7 U 2 V j d G l v b j E v R 2 F t Z X M g K y B B d m V y Y W d l L 0 N o Y W 5 n Z W Q g V H l w Z S 5 7 R k d f N C w x M X 0 m c X V v d D s s J n F 1 b 3 Q 7 U 2 V j d G l v b j E v R 2 F t Z X M g K y B B d m V y Y W d l L 0 N o Y W 5 n Z W Q g V H l w Z S 5 7 R k d B X z U s M T J 9 J n F 1 b 3 Q 7 L C Z x d W 9 0 O 1 N l Y 3 R p b 2 4 x L 0 d h b W V z I C s g Q X Z l c m F n Z S 9 D a G F u Z 2 V k I F R 5 c G U u e y V f N i w x M 3 0 m c X V v d D s s J n F 1 b 3 Q 7 U 2 V j d G l v b j E v R 2 F t Z X M g K y B B d m V y Y W d l L 0 N o Y W 5 n Z W Q g V H l w Z S 5 7 V F A s M T R 9 J n F 1 b 3 Q 7 L C Z x d W 9 0 O 1 N l Y 3 R p b 2 4 x L 0 d h b W V z I C s g Q X Z l c m F n Z S 9 D a G F u Z 2 V k I F R 5 c G U u e 0 9 m Z i w x N X 0 m c X V v d D s s J n F 1 b 3 Q 7 U 2 V j d G l v b j E v R 2 F t Z X M g K y B B d m V y Y W d l L 0 N o Y W 5 n Z W Q g V H l w Z S 5 7 R G V m L D E 2 f S Z x d W 9 0 O y w m c X V v d D t T Z W N 0 a W 9 u M S 9 H Y W 1 l c y A r I E F 2 Z X J h Z 2 U v Q 2 h h b m d l Z C B U e X B l L n t U b 3 R h b C w x N 3 0 m c X V v d D s s J n F 1 b 3 Q 7 U 2 V j d G l v b j E v R 2 F t Z X M g K y B B d m V y Y W d l L 0 N o Y W 5 n Z W Q g V H l w Z S 5 7 Q S w x O H 0 m c X V v d D s s J n F 1 b 3 Q 7 U 2 V j d G l v b j E v R 2 F t Z X M g K y B B d m V y Y W d l L 0 N o Y W 5 n Z W Q g V H l w Z S 5 7 V E 8 s M T l 9 J n F 1 b 3 Q 7 L C Z x d W 9 0 O 1 N l Y 3 R p b 2 4 x L 0 d h b W V z I C s g Q X Z l c m F n Z S 9 D a G F u Z 2 V k I F R 5 c G U u e 0 J s a y w y M H 0 m c X V v d D s s J n F 1 b 3 Q 7 U 2 V j d G l v b j E v R 2 F t Z X M g K y B B d m V y Y W d l L 0 N o Y W 5 n Z W Q g V H l w Z S 5 7 U 3 R s L D I x f S Z x d W 9 0 O y w m c X V v d D t T Z W N 0 a W 9 u M S 9 H Y W 1 l c y A r I E F 2 Z X J h Z 2 U v Q 2 h h b m d l Z C B U e X B l L n t D a G c s M j J 9 J n F 1 b 3 Q 7 L C Z x d W 9 0 O 1 N l Y 3 R p b 2 4 x L 0 d h b W V z I C s g Q X Z l c m F n Z S 9 D a G F u Z 2 V k I F R 5 c G U u e 0 R l Z l 8 3 L D I z f S Z x d W 9 0 O y w m c X V v d D t T Z W N 0 a W 9 u M S 9 H Y W 1 l c y A r I E F 2 Z X J h Z 2 U v Q 2 h h b m d l Z C B U e X B l L n t G b H M s M j R 9 J n F 1 b 3 Q 7 L C Z x d W 9 0 O 1 N l Y 3 R p b 2 4 x L 0 d h b W V z I C s g Q X Z l c m F n Z S 9 D a G F u Z 2 V k I F R 5 c G U u e 0 1 Q L D I 1 f S Z x d W 9 0 O y w m c X V v d D t T Z W N 0 a W 9 u M S 9 H Y W 1 l c y A r I E F 2 Z X J h Z 2 U v Q 2 h h b m d l Z C B U e X B l L n t O d W 0 g b 2 Y g U G 9 z c y w y N n 0 m c X V v d D s s J n F 1 b 3 Q 7 U 2 V j d G l v b j E v R 2 F t Z X M g K y B B d m V y Y W d l L 0 N o Y W 5 n Z W Q g V H l w Z S 5 7 Q 2 9 s d W 1 u M j g s M j d 9 J n F 1 b 3 Q 7 L C Z x d W 9 0 O 1 N l Y 3 R p b 2 4 x L 0 d h b W V z I C s g Q X Z l c m F n Z S 9 D a G F u Z 2 V k I F R 5 c G U u e y N f O C w y O H 0 m c X V v d D s s J n F 1 b 3 Q 7 U 2 V j d G l v b j E v R 2 F t Z X M g K y B B d m V y Y W d l L 0 N o Y W 5 n Z W Q g V H l w Z S 5 7 U G x h e W V y X z k s M j l 9 J n F 1 b 3 Q 7 L C Z x d W 9 0 O 1 N l Y 3 R p b 2 4 x L 0 d h b W V z I C s g Q X Z l c m F n Z S 9 D a G F u Z 2 V k I F R 5 c G U u e 0 Z H X z E w L D M w f S Z x d W 9 0 O y w m c X V v d D t T Z W N 0 a W 9 u M S 9 H Y W 1 l c y A r I E F 2 Z X J h Z 2 U v Q 2 h h b m d l Z C B U e X B l L n t G R 0 F f M T E s M z F 9 J n F 1 b 3 Q 7 L C Z x d W 9 0 O 1 N l Y 3 R p b 2 4 x L 0 d h b W V z I C s g Q X Z l c m F n Z S 9 D a G F u Z 2 V k I F R 5 c G U u e y V f M T I s M z J 9 J n F 1 b 3 Q 7 L C Z x d W 9 0 O 1 N l Y 3 R p b 2 4 x L 0 d h b W V z I C s g Q X Z l c m F n Z S 9 D a G F u Z 2 V k I F R 5 c G U u e 0 Z H X z E z L D M z f S Z x d W 9 0 O y w m c X V v d D t T Z W N 0 a W 9 u M S 9 H Y W 1 l c y A r I E F 2 Z X J h Z 2 U v Q 2 h h b m d l Z C B U e X B l L n t G R 0 F f M T Q s M z R 9 J n F 1 b 3 Q 7 L C Z x d W 9 0 O 1 N l Y 3 R p b 2 4 x L 0 d h b W V z I C s g Q X Z l c m F n Z S 9 D a G F u Z 2 V k I F R 5 c G U u e y V f M T U s M z V 9 J n F 1 b 3 Q 7 L C Z x d W 9 0 O 1 N l Y 3 R p b 2 4 x L 0 d h b W V z I C s g Q X Z l c m F n Z S 9 D a G F u Z 2 V k I F R 5 c G U u e 0 Z U X z E 2 L D M 2 f S Z x d W 9 0 O y w m c X V v d D t T Z W N 0 a W 9 u M S 9 H Y W 1 l c y A r I E F 2 Z X J h Z 2 U v Q 2 h h b m d l Z C B U e X B l L n t G V E F f M T c s M z d 9 J n F 1 b 3 Q 7 L C Z x d W 9 0 O 1 N l Y 3 R p b 2 4 x L 0 d h b W V z I C s g Q X Z l c m F n Z S 9 D a G F u Z 2 V k I F R 5 c G U u e 0 Z U J V 8 x O C w z O H 0 m c X V v d D s s J n F 1 b 3 Q 7 U 2 V j d G l v b j E v R 2 F t Z X M g K y B B d m V y Y W d l L 0 N o Y W 5 n Z W Q g V H l w Z S 5 7 R k d f M T k s M z l 9 J n F 1 b 3 Q 7 L C Z x d W 9 0 O 1 N l Y 3 R p b 2 4 x L 0 d h b W V z I C s g Q X Z l c m F n Z S 9 D a G F u Z 2 V k I F R 5 c G U u e 0 Z H Q V 8 y M C w 0 M H 0 m c X V v d D s s J n F 1 b 3 Q 7 U 2 V j d G l v b j E v R 2 F t Z X M g K y B B d m V y Y W d l L 0 N o Y W 5 n Z W Q g V H l w Z S 5 7 J V 8 y M S w 0 M X 0 m c X V v d D s s J n F 1 b 3 Q 7 U 2 V j d G l v b j E v R 2 F t Z X M g K y B B d m V y Y W d l L 0 N o Y W 5 n Z W Q g V H l w Z S 5 7 V F B f M j I s N D J 9 J n F 1 b 3 Q 7 L C Z x d W 9 0 O 1 N l Y 3 R p b 2 4 x L 0 d h b W V z I C s g Q X Z l c m F n Z S 9 D a G F u Z 2 V k I F R 5 c G U u e 0 9 m Z l 8 y M y w 0 M 3 0 m c X V v d D s s J n F 1 b 3 Q 7 U 2 V j d G l v b j E v R 2 F t Z X M g K y B B d m V y Y W d l L 0 N o Y W 5 n Z W Q g V H l w Z S 5 7 R G V m X z I 0 L D Q 0 f S Z x d W 9 0 O y w m c X V v d D t T Z W N 0 a W 9 u M S 9 H Y W 1 l c y A r I E F 2 Z X J h Z 2 U v Q 2 h h b m d l Z C B U e X B l L n t U b 3 R h b F 8 y N S w 0 N X 0 m c X V v d D s s J n F 1 b 3 Q 7 U 2 V j d G l v b j E v R 2 F t Z X M g K y B B d m V y Y W d l L 0 N o Y W 5 n Z W Q g V H l w Z S 5 7 Q V 8 y N i w 0 N n 0 m c X V v d D s s J n F 1 b 3 Q 7 U 2 V j d G l v b j E v R 2 F t Z X M g K y B B d m V y Y W d l L 0 N o Y W 5 n Z W Q g V H l w Z S 5 7 V E 9 f M j c s N D d 9 J n F 1 b 3 Q 7 L C Z x d W 9 0 O 1 N l Y 3 R p b 2 4 x L 0 d h b W V z I C s g Q X Z l c m F n Z S 9 D a G F u Z 2 V k I F R 5 c G U u e 0 J s a 1 8 y O C w 0 O H 0 m c X V v d D s s J n F 1 b 3 Q 7 U 2 V j d G l v b j E v R 2 F t Z X M g K y B B d m V y Y W d l L 0 N o Y W 5 n Z W Q g V H l w Z S 5 7 U 3 R s X z I 5 L D Q 5 f S Z x d W 9 0 O y w m c X V v d D t T Z W N 0 a W 9 u M S 9 H Y W 1 l c y A r I E F 2 Z X J h Z 2 U v Q 2 h h b m d l Z C B U e X B l L n t D a G d f M z A s N T B 9 J n F 1 b 3 Q 7 L C Z x d W 9 0 O 1 N l Y 3 R p b 2 4 x L 0 d h b W V z I C s g Q X Z l c m F n Z S 9 D a G F u Z 2 V k I F R 5 c G U u e 0 R l Z l 8 z M S w 1 M X 0 m c X V v d D s s J n F 1 b 3 Q 7 U 2 V j d G l v b j E v R 2 F t Z X M g K y B B d m V y Y W d l L 0 N o Y W 5 n Z W Q g V H l w Z S 5 7 R m x z X z M y L D U y f S Z x d W 9 0 O y w m c X V v d D t T Z W N 0 a W 9 u M S 9 H Y W 1 l c y A r I E F 2 Z X J h Z 2 U v Q 2 h h b m d l Z C B U e X B l L n t N U F 8 z M y w 1 M 3 0 m c X V v d D s s J n F 1 b 3 Q 7 U 2 V j d G l v b j E v R 2 F t Z X M g K y B B d m V y Y W d l L 0 N o Y W 5 n Z W Q g V H l w Z S 5 7 T n V t I G 9 m I F B v c 3 N f M z Q s N T R 9 J n F 1 b 3 Q 7 L C Z x d W 9 0 O 1 N l Y 3 R p b 2 4 x L 0 d h b W V z I C s g Q X Z l c m F n Z S 9 D a G F u Z 2 V k I F R 5 c G U u e 0 N v b H V t b j U 2 L D U 1 f S Z x d W 9 0 O y w m c X V v d D t T Z W N 0 a W 9 u M S 9 H Y W 1 l c y A r I E F 2 Z X J h Z 2 U v Q 2 h h b m d l Z C B U e X B l L n s j X z M 1 L D U 2 f S Z x d W 9 0 O y w m c X V v d D t T Z W N 0 a W 9 u M S 9 H Y W 1 l c y A r I E F 2 Z X J h Z 2 U v Q 2 h h b m d l Z C B U e X B l L n t Q b G F 5 Z X J f M z Y s N T d 9 J n F 1 b 3 Q 7 L C Z x d W 9 0 O 1 N l Y 3 R p b 2 4 x L 0 d h b W V z I C s g Q X Z l c m F n Z S 9 D a G F u Z 2 V k I F R 5 c G U u e 2 V G R y U s N T h 9 J n F 1 b 3 Q 7 L C Z x d W 9 0 O 1 N l Y 3 R p b 2 4 x L 0 d h b W V z I C s g Q X Z l c m F n Z S 9 D a G F u Z 2 V k I F R 5 c G U u e 1 R T J S w 1 O X 0 m c X V v d D s s J n F 1 b 3 Q 7 U 2 V j d G l v b j E v R 2 F t Z X M g K y B B d m V y Y W d l L 0 N o Y W 5 n Z W Q g V H l w Z S 5 7 V X N h Z 2 U g J S w 2 M H 0 m c X V v d D s s J n F 1 b 3 Q 7 U 2 V j d G l v b j E v R 2 F t Z X M g K y B B d m V y Y W d l L 0 N o Y W 5 n Z W Q g V H l w Z S 5 7 Q X N 0 I C U s N j F 9 J n F 1 b 3 Q 7 L C Z x d W 9 0 O 1 N l Y 3 R p b 2 4 x L 0 d h b W V z I C s g Q X Z l c m F n Z S 9 D a G F u Z 2 V k I F R 5 c G U u e 0 F z d C B S Y X R p b y w 2 M n 0 m c X V v d D s s J n F 1 b 3 Q 7 U 2 V j d G l v b j E v R 2 F t Z X M g K y B B d m V y Y W d l L 0 N o Y W 5 n Z W Q g V H l w Z S 5 7 V E 8 g U m F 0 a W 8 s N j N 9 J n F 1 b 3 Q 7 L C Z x d W 9 0 O 1 N l Y 3 R p b 2 4 x L 0 d h b W V z I C s g Q X Z l c m F n Z S 9 D a G F u Z 2 V k I F R 5 c G U u e 0 F z d C 9 U T y w 2 N H 0 m c X V v d D s s J n F 1 b 3 Q 7 U 2 V j d G l v b j E v R 2 F t Z X M g K y B B d m V y Y W d l L 0 N o Y W 5 n Z W Q g V H l w Z S 5 7 T 2 Z m I F J l Y i A l L D Y 1 f S Z x d W 9 0 O y w m c X V v d D t T Z W N 0 a W 9 u M S 9 H Y W 1 l c y A r I E F 2 Z X J h Z 2 U v Q 2 h h b m d l Z C B U e X B l L n t E Z W Y g U m V i I C U s N j Z 9 J n F 1 b 3 Q 7 L C Z x d W 9 0 O 1 N l Y 3 R p b 2 4 x L 0 d h b W V z I C s g Q X Z l c m F n Z S 9 D a G F u Z 2 V k I F R 5 c G U u e 1 R v d C B S Z W I g J S w 2 N 3 0 m c X V v d D s s J n F 1 b 3 Q 7 U 2 V j d G l v b j E v R 2 F t Z X M g K y B B d m V y Y W d l L 0 N o Y W 5 n Z W Q g V H l w Z S 5 7 R G V m U n R n L D Y 4 f S Z x d W 9 0 O y w m c X V v d D t T Z W N 0 a W 9 u M S 9 H Y W 1 l c y A r I E F 2 Z X J h Z 2 U v Q 2 h h b m d l Z C B U e X B l L n t P Z m Z S d G c s N j l 9 J n F 1 b 3 Q 7 L C Z x d W 9 0 O 1 N l Y 3 R p b 2 4 x L 0 d h b W V z I C s g Q X Z l c m F n Z S 9 D a G F u Z 2 V k I F R 5 c G U u e 0 5 l d F J 0 Z y w 3 M H 0 m c X V v d D s s J n F 1 b 3 Q 7 U 2 V j d G l v b j E v R 2 F t Z X M g K y B B d m V y Y W d l L 0 N o Y W 5 n Z W Q g V H l w Z S 5 7 U E l F L D c x f S Z x d W 9 0 O y w m c X V v d D t T Z W N 0 a W 9 u M S 9 H Y W 1 l c y A r I E F 2 Z X J h Z 2 U v Q 2 h h b m d l Z C B U e X B l L n t Q R V I s N z J 9 J n F 1 b 3 Q 7 L C Z x d W 9 0 O 1 N l Y 3 R p b 2 4 x L 0 d h b W V z I C s g Q X Z l c m F n Z S 9 D a G F u Z 2 V k I F R 5 c G U u e 0 N v b H V t b j c 0 L D c z f S Z x d W 9 0 O y w m c X V v d D t T Z W N 0 a W 9 u M S 9 H Y W 1 l c y A r I E F 2 Z X J h Z 2 U v Q 2 h h b m d l Z C B U e X B l L n t D b 2 x 1 b W 4 3 N S w 3 N H 0 m c X V v d D s s J n F 1 b 3 Q 7 U 2 V j d G l v b j E v R 2 F t Z X M g K y B B d m V y Y W d l L 0 N o Y W 5 n Z W Q g V H l w Z S 5 7 S W 5 k a X Z p Z H V h b C B Q b G F 5 Z X I g U m F 0 a W 5 n I E N h b G N 1 b G F 0 a W 9 u c y w 3 N X 0 m c X V v d D s s J n F 1 b 3 Q 7 U 2 V j d G l v b j E v R 2 F t Z X M g K y B B d m V y Y W d l L 0 N o Y W 5 n Z W Q g V H l w Z S 5 7 Q 2 9 s d W 1 u N z c s N z Z 9 J n F 1 b 3 Q 7 L C Z x d W 9 0 O 1 N l Y 3 R p b 2 4 x L 0 d h b W V z I C s g Q X Z l c m F n Z S 9 D a G F u Z 2 V k I F R 5 c G U u e 0 N v b H V t b j c 4 L D c 3 f S Z x d W 9 0 O y w m c X V v d D t T Z W N 0 a W 9 u M S 9 H Y W 1 l c y A r I E F 2 Z X J h Z 2 U v Q 2 h h b m d l Z C B U e X B l L n t D b 2 x 1 b W 4 3 O S w 3 O H 0 m c X V v d D s s J n F 1 b 3 Q 7 U 2 V j d G l v b j E v R 2 F t Z X M g K y B B d m V y Y W d l L 0 N o Y W 5 n Z W Q g V H l w Z S 5 7 Q 2 9 s d W 1 u O D A s N z l 9 J n F 1 b 3 Q 7 L C Z x d W 9 0 O 1 N l Y 3 R p b 2 4 x L 0 d h b W V z I C s g Q X Z l c m F n Z S 9 D a G F u Z 2 V k I F R 5 c G U u e 0 N v b H V t b j g x L D g w f S Z x d W 9 0 O y w m c X V v d D t T Z W N 0 a W 9 u M S 9 H Y W 1 l c y A r I E F 2 Z X J h Z 2 U v Q 2 h h b m d l Z C B U e X B l L n t D b 2 x 1 b W 4 4 M i w 4 M X 0 m c X V v d D s s J n F 1 b 3 Q 7 U 2 V j d G l v b j E v R 2 F t Z X M g K y B B d m V y Y W d l L 0 N o Y W 5 n Z W Q g V H l w Z S 5 7 Q 2 9 s d W 1 u O D M s O D J 9 J n F 1 b 3 Q 7 L C Z x d W 9 0 O 1 N l Y 3 R p b 2 4 x L 0 d h b W V z I C s g Q X Z l c m F n Z S 9 D a G F u Z 2 V k I F R 5 c G U u e 0 N v b H V t b j g 0 L D g z f S Z x d W 9 0 O y w m c X V v d D t T Z W N 0 a W 9 u M S 9 H Y W 1 l c y A r I E F 2 Z X J h Z 2 U v Q 2 h h b m d l Z C B U e X B l L n t D b 2 x 1 b W 4 4 N S w 4 N H 0 m c X V v d D s s J n F 1 b 3 Q 7 U 2 V j d G l v b j E v R 2 F t Z X M g K y B B d m V y Y W d l L 0 N o Y W 5 n Z W Q g V H l w Z S 5 7 Q 2 9 s d W 1 u O D Y s O D V 9 J n F 1 b 3 Q 7 L C Z x d W 9 0 O 1 N l Y 3 R p b 2 4 x L 0 d h b W V z I C s g Q X Z l c m F n Z S 9 D a G F u Z 2 V k I F R 5 c G U u e 0 N v b H V t b j g 3 L D g 2 f S Z x d W 9 0 O y w m c X V v d D t T Z W N 0 a W 9 u M S 9 H Y W 1 l c y A r I E F 2 Z X J h Z 2 U v Q 2 h h b m d l Z C B U e X B l L n t D b 2 x 1 b W 4 4 O C w 4 N 3 0 m c X V v d D s s J n F 1 b 3 Q 7 U 2 V j d G l v b j E v R 2 F t Z X M g K y B B d m V y Y W d l L 0 N o Y W 5 n Z W Q g V H l w Z S 5 7 Q 2 9 s d W 1 u O D k s O D h 9 J n F 1 b 3 Q 7 L C Z x d W 9 0 O 1 N l Y 3 R p b 2 4 x L 0 d h b W V z I C s g Q X Z l c m F n Z S 9 D a G F u Z 2 V k I F R 5 c G U u e 0 N v b H V t b j k w L D g 5 f S Z x d W 9 0 O y w m c X V v d D t T Z W N 0 a W 9 u M S 9 H Y W 1 l c y A r I E F 2 Z X J h Z 2 U v Q 2 h h b m d l Z C B U e X B l L n t D b 2 x 1 b W 4 5 M S w 5 M H 0 m c X V v d D s s J n F 1 b 3 Q 7 U 2 V j d G l v b j E v R 2 F t Z X M g K y B B d m V y Y W d l L 0 N o Y W 5 n Z W Q g V H l w Z S 5 7 Q 2 9 s d W 1 u O T I s O T F 9 J n F 1 b 3 Q 7 L C Z x d W 9 0 O 1 N l Y 3 R p b 2 4 x L 0 d h b W V z I C s g Q X Z l c m F n Z S 9 D a G F u Z 2 V k I F R 5 c G U u e 0 N v b H V t b j k z L D k y f S Z x d W 9 0 O y w m c X V v d D t T Z W N 0 a W 9 u M S 9 H Y W 1 l c y A r I E F 2 Z X J h Z 2 U v Q 2 h h b m d l Z C B U e X B l L n t D b 2 x 1 b W 4 5 N C w 5 M 3 0 m c X V v d D s s J n F 1 b 3 Q 7 U 2 V j d G l v b j E v R 2 F t Z X M g K y B B d m V y Y W d l L 0 N o Y W 5 n Z W Q g V H l w Z S 5 7 Q 2 9 s d W 1 u O T U s O T R 9 J n F 1 b 3 Q 7 L C Z x d W 9 0 O 1 N l Y 3 R p b 2 4 x L 0 d h b W V z I C s g Q X Z l c m F n Z S 9 D a G F u Z 2 V k I F R 5 c G U u e 0 N v b H V t b j k 2 L D k 1 f S Z x d W 9 0 O y w m c X V v d D t T Z W N 0 a W 9 u M S 9 H Y W 1 l c y A r I E F 2 Z X J h Z 2 U v Q 2 h h b m d l Z C B U e X B l L n t D b 2 x 1 b W 4 5 N y w 5 N n 0 m c X V v d D s s J n F 1 b 3 Q 7 U 2 V j d G l v b j E v R 2 F t Z X M g K y B B d m V y Y W d l L 0 N o Y W 5 n Z W Q g V H l w Z S 5 7 Q 2 9 s d W 1 u O T g s O T d 9 J n F 1 b 3 Q 7 L C Z x d W 9 0 O 1 N l Y 3 R p b 2 4 x L 0 d h b W V z I C s g Q X Z l c m F n Z S 9 D a G F u Z 2 V k I F R 5 c G U u e 0 N v b H V t b j k 5 L D k 4 f S Z x d W 9 0 O y w m c X V v d D t T Z W N 0 a W 9 u M S 9 H Y W 1 l c y A r I E F 2 Z X J h Z 2 U v Q 2 h h b m d l Z C B U e X B l L n t D b 2 x 1 b W 4 x M D A s O T l 9 J n F 1 b 3 Q 7 L C Z x d W 9 0 O 1 N l Y 3 R p b 2 4 x L 0 d h b W V z I C s g Q X Z l c m F n Z S 9 D a G F u Z 2 V k I F R 5 c G U u e 0 N v b H V t b j E w M S w x M D B 9 J n F 1 b 3 Q 7 L C Z x d W 9 0 O 1 N l Y 3 R p b 2 4 x L 0 d h b W V z I C s g Q X Z l c m F n Z S 9 D a G F u Z 2 V k I F R 5 c G U u e 0 N v b H V t b j E w M i w x M D F 9 J n F 1 b 3 Q 7 L C Z x d W 9 0 O 1 N l Y 3 R p b 2 4 x L 0 d h b W V z I C s g Q X Z l c m F n Z S 9 D a G F u Z 2 V k I F R 5 c G U u e 0 N v b H V t b j E w M y w x M D J 9 J n F 1 b 3 Q 7 L C Z x d W 9 0 O 1 N l Y 3 R p b 2 4 x L 0 d h b W V z I C s g Q X Z l c m F n Z S 9 D a G F u Z 2 V k I F R 5 c G U u e 0 N v b H V t b j E w N C w x M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H Y W 1 l c y U y M C U y Q i U y M E F 2 Z X J h Z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F t Z X M l M j A l M k I l M j B B d m V y Y W d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h b W V z J T I w J T J C J T I w Q X Z l c m F n Z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a Z 4 s 4 e 5 Q u T r X w D x V W n + o V A A A A A A I A A A A A A B B m A A A A A Q A A I A A A A N V W T d u B 2 6 x l 2 u h + l y W i G s c B f s j P i k l s t f R K 2 1 x j B g A t A A A A A A 6 A A A A A A g A A I A A A A B x A 7 S 4 E 3 t V o + O U i z h y F x X F l 3 P D a i 3 j j y 9 Y g O H A T Y t A A U A A A A O H o l L j z 4 y T M / E X c H K n S U Z w W w f O d B 4 4 D C 3 G 0 J 7 7 c n J C p s N b Y f 9 b + t j O r a 9 D V F O m t S 9 C b O 0 a q Z R o 3 9 i N M A M F H e L l / F A L Z e c J M M 7 H Q F z x c v o x s Q A A A A N K t K j 5 F 9 p a e o 5 A t a a K i M i G 7 D z n C A n f K z L V i 1 B i t U 6 G U J x E 5 G 0 6 s s 6 n k K q i N l n 1 r d G H 6 U k t P u i X g J d o Q z R K E R 5 A = < / D a t a M a s h u p > 
</file>

<file path=customXml/itemProps1.xml><?xml version="1.0" encoding="utf-8"?>
<ds:datastoreItem xmlns:ds="http://schemas.openxmlformats.org/officeDocument/2006/customXml" ds:itemID="{7A2A0BD0-9F2B-40C9-B095-B53E241577BC}">
  <ds:schemaRefs>
    <ds:schemaRef ds:uri="http://purl.org/dc/dcmitype/"/>
    <ds:schemaRef ds:uri="http://schemas.microsoft.com/office/2006/metadata/properties"/>
    <ds:schemaRef ds:uri="http://schemas.microsoft.com/office/2006/documentManagement/types"/>
    <ds:schemaRef ds:uri="e4e83fe6-34f6-4fa4-bce1-18512f419e66"/>
    <ds:schemaRef ds:uri="009cf74e-d7fa-4307-95ed-f4ee0bf18ab8"/>
    <ds:schemaRef ds:uri="http://purl.org/dc/terms/"/>
    <ds:schemaRef ds:uri="http://www.w3.org/XML/1998/namespace"/>
    <ds:schemaRef ds:uri="http://purl.org/dc/elements/1.1/"/>
    <ds:schemaRef ds:uri="http://schemas.microsoft.com/office/infopath/2007/PartnerControls"/>
    <ds:schemaRef ds:uri="http://schemas.openxmlformats.org/package/2006/metadata/core-properties"/>
  </ds:schemaRefs>
</ds:datastoreItem>
</file>

<file path=customXml/itemProps2.xml><?xml version="1.0" encoding="utf-8"?>
<ds:datastoreItem xmlns:ds="http://schemas.openxmlformats.org/officeDocument/2006/customXml" ds:itemID="{9AC6253F-66C5-4F02-855E-A1B3951912F8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09cf74e-d7fa-4307-95ed-f4ee0bf18ab8"/>
    <ds:schemaRef ds:uri="e4e83fe6-34f6-4fa4-bce1-18512f419e66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F93CE40-5DAF-4242-8625-ACE87081F0B6}">
  <ds:schemaRefs>
    <ds:schemaRef ds:uri="http://schemas.microsoft.com/sharepoint/v3/contenttype/forms"/>
  </ds:schemaRefs>
</ds:datastoreItem>
</file>

<file path=customXml/itemProps4.xml><?xml version="1.0" encoding="utf-8"?>
<ds:datastoreItem xmlns:ds="http://schemas.openxmlformats.org/officeDocument/2006/customXml" ds:itemID="{AA0E5908-E58F-4187-901C-41A7FD489646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homedefinitions</vt:lpstr>
      <vt:lpstr>wincorrelation</vt:lpstr>
      <vt:lpstr>speedofplay</vt:lpstr>
      <vt:lpstr>alladvanceddata</vt:lpstr>
      <vt:lpstr>allstats</vt:lpstr>
      <vt:lpstr>averageadvanced</vt:lpstr>
      <vt:lpstr>Template</vt:lpstr>
      <vt:lpstr>6-6-24 vs Brentwood Academy</vt:lpstr>
      <vt:lpstr>6-6-24 vs Ensworth</vt:lpstr>
      <vt:lpstr>6-7-24 vs Chrsistian Brothers</vt:lpstr>
      <vt:lpstr>6-7-24 vs Sparkman</vt:lpstr>
      <vt:lpstr>6-7-24 vs MBA</vt:lpstr>
      <vt:lpstr>6-11-24 vs Ramsay</vt:lpstr>
      <vt:lpstr>^6-11-24 vs Buckhorn</vt:lpstr>
      <vt:lpstr>^6-11-24 vs Gadsden City</vt:lpstr>
      <vt:lpstr>6-13-24 vs Peachtree Ridge</vt:lpstr>
      <vt:lpstr>6-13-24 vs Webb City</vt:lpstr>
      <vt:lpstr>6-13-24 vs Fairhope</vt:lpstr>
      <vt:lpstr>6-14-24 vs Balboa</vt:lpstr>
      <vt:lpstr>6-14-24 vs North Oconee</vt:lpstr>
      <vt:lpstr>6-14-24 vs Pebblebrook</vt:lpstr>
      <vt:lpstr>6-15-24 vs Homewood</vt:lpstr>
      <vt:lpstr>6-15-24 vs Thompson</vt:lpstr>
      <vt:lpstr>6-15-24 vs Madison Academy</vt:lpstr>
      <vt:lpstr>6-19-24 vs Randolph</vt:lpstr>
      <vt:lpstr>6-19-24 vs Fairview</vt:lpstr>
      <vt:lpstr>6-19-24 vs MBA (2)</vt:lpstr>
      <vt:lpstr>6-19-24 vs Webb (TN)</vt:lpstr>
      <vt:lpstr>6-21-24 vs Enterprise</vt:lpstr>
      <vt:lpstr>6-22-24 vs Shades Valley</vt:lpstr>
      <vt:lpstr>6-22-24 vs Fairfield</vt:lpstr>
      <vt:lpstr>END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Owner</dc:creator>
  <cp:lastModifiedBy>Cole Davis</cp:lastModifiedBy>
  <dcterms:created xsi:type="dcterms:W3CDTF">2022-06-09T18:11:20Z</dcterms:created>
  <dcterms:modified xsi:type="dcterms:W3CDTF">2024-06-26T20:24:59Z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0x0101005F4A232546AEF94092C06361CBAE13A3</vt:lpwstr>
  </property>
</Properties>
</file>